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525" activeTab="2"/>
  </bookViews>
  <sheets>
    <sheet name="ZP" sheetId="2" r:id="rId1"/>
    <sheet name="EE" sheetId="3" r:id="rId2"/>
    <sheet name="VODA" sheetId="4" r:id="rId3"/>
  </sheets>
  <calcPr calcId="145621" iterateDelta="1E-4"/>
</workbook>
</file>

<file path=xl/calcChain.xml><?xml version="1.0" encoding="utf-8"?>
<calcChain xmlns="http://schemas.openxmlformats.org/spreadsheetml/2006/main">
  <c r="C77" i="4" l="1"/>
  <c r="J79" i="4"/>
  <c r="D79" i="4"/>
  <c r="C79" i="4"/>
  <c r="I78" i="4"/>
  <c r="H78" i="4"/>
  <c r="I77" i="4"/>
  <c r="H77" i="4"/>
  <c r="K77" i="4" s="1"/>
  <c r="L77" i="4" s="1"/>
  <c r="I76" i="4"/>
  <c r="H76" i="4"/>
  <c r="I75" i="4"/>
  <c r="H75" i="4"/>
  <c r="K75" i="4" s="1"/>
  <c r="L75" i="4" s="1"/>
  <c r="I74" i="4"/>
  <c r="H74" i="4"/>
  <c r="I73" i="4"/>
  <c r="H73" i="4"/>
  <c r="K73" i="4" s="1"/>
  <c r="L73" i="4" s="1"/>
  <c r="I72" i="4"/>
  <c r="H72" i="4"/>
  <c r="I71" i="4"/>
  <c r="H71" i="4"/>
  <c r="K71" i="4" s="1"/>
  <c r="L71" i="4" s="1"/>
  <c r="I70" i="4"/>
  <c r="H70" i="4"/>
  <c r="I69" i="4"/>
  <c r="H69" i="4"/>
  <c r="K69" i="4" s="1"/>
  <c r="L69" i="4" s="1"/>
  <c r="I68" i="4"/>
  <c r="H68" i="4"/>
  <c r="I67" i="4"/>
  <c r="H67" i="4"/>
  <c r="J59" i="4"/>
  <c r="D59" i="4"/>
  <c r="C59" i="4"/>
  <c r="I58" i="4"/>
  <c r="H58" i="4"/>
  <c r="I57" i="4"/>
  <c r="H57" i="4"/>
  <c r="K57" i="4" s="1"/>
  <c r="L57" i="4" s="1"/>
  <c r="I56" i="4"/>
  <c r="H56" i="4"/>
  <c r="I55" i="4"/>
  <c r="H55" i="4"/>
  <c r="K55" i="4" s="1"/>
  <c r="L55" i="4" s="1"/>
  <c r="I54" i="4"/>
  <c r="H54" i="4"/>
  <c r="I53" i="4"/>
  <c r="H53" i="4"/>
  <c r="K53" i="4" s="1"/>
  <c r="L53" i="4" s="1"/>
  <c r="I52" i="4"/>
  <c r="H52" i="4"/>
  <c r="I51" i="4"/>
  <c r="H51" i="4"/>
  <c r="K51" i="4" s="1"/>
  <c r="L51" i="4" s="1"/>
  <c r="I50" i="4"/>
  <c r="H50" i="4"/>
  <c r="I49" i="4"/>
  <c r="H49" i="4"/>
  <c r="K49" i="4" s="1"/>
  <c r="L49" i="4" s="1"/>
  <c r="I48" i="4"/>
  <c r="H48" i="4"/>
  <c r="I47" i="4"/>
  <c r="H47" i="4"/>
  <c r="H59" i="4" s="1"/>
  <c r="F82" i="3"/>
  <c r="G82" i="3" s="1"/>
  <c r="F81" i="3"/>
  <c r="G81" i="3" s="1"/>
  <c r="E83" i="3"/>
  <c r="C83" i="3"/>
  <c r="B83" i="3"/>
  <c r="D83" i="3" s="1"/>
  <c r="D82" i="3"/>
  <c r="D81" i="3"/>
  <c r="F80" i="3"/>
  <c r="G80" i="3" s="1"/>
  <c r="D80" i="3"/>
  <c r="F79" i="3"/>
  <c r="G79" i="3" s="1"/>
  <c r="D79" i="3"/>
  <c r="F78" i="3"/>
  <c r="G78" i="3" s="1"/>
  <c r="D78" i="3"/>
  <c r="F77" i="3"/>
  <c r="G77" i="3" s="1"/>
  <c r="D77" i="3"/>
  <c r="F76" i="3"/>
  <c r="G76" i="3" s="1"/>
  <c r="D76" i="3"/>
  <c r="F75" i="3"/>
  <c r="G75" i="3" s="1"/>
  <c r="D75" i="3"/>
  <c r="F74" i="3"/>
  <c r="G74" i="3" s="1"/>
  <c r="D74" i="3"/>
  <c r="F73" i="3"/>
  <c r="G73" i="3" s="1"/>
  <c r="D73" i="3"/>
  <c r="F72" i="3"/>
  <c r="G72" i="3" s="1"/>
  <c r="D72" i="3"/>
  <c r="F71" i="3"/>
  <c r="D71" i="3"/>
  <c r="E66" i="3"/>
  <c r="C66" i="3"/>
  <c r="B66" i="3"/>
  <c r="D66" i="3" s="1"/>
  <c r="F65" i="3"/>
  <c r="G65" i="3" s="1"/>
  <c r="D65" i="3"/>
  <c r="F64" i="3"/>
  <c r="G64" i="3" s="1"/>
  <c r="D64" i="3"/>
  <c r="F63" i="3"/>
  <c r="G63" i="3" s="1"/>
  <c r="D63" i="3"/>
  <c r="F62" i="3"/>
  <c r="G62" i="3" s="1"/>
  <c r="D62" i="3"/>
  <c r="F61" i="3"/>
  <c r="G61" i="3" s="1"/>
  <c r="D61" i="3"/>
  <c r="F60" i="3"/>
  <c r="G60" i="3" s="1"/>
  <c r="D60" i="3"/>
  <c r="F59" i="3"/>
  <c r="G59" i="3" s="1"/>
  <c r="D59" i="3"/>
  <c r="F58" i="3"/>
  <c r="G58" i="3" s="1"/>
  <c r="D58" i="3"/>
  <c r="F57" i="3"/>
  <c r="G57" i="3" s="1"/>
  <c r="D57" i="3"/>
  <c r="F56" i="3"/>
  <c r="G56" i="3" s="1"/>
  <c r="D56" i="3"/>
  <c r="F55" i="3"/>
  <c r="D55" i="3"/>
  <c r="F54" i="3"/>
  <c r="G54" i="3" s="1"/>
  <c r="D54" i="3"/>
  <c r="D93" i="2"/>
  <c r="D92" i="2"/>
  <c r="K78" i="4" l="1"/>
  <c r="L78" i="4" s="1"/>
  <c r="K76" i="4"/>
  <c r="L76" i="4" s="1"/>
  <c r="K74" i="4"/>
  <c r="L74" i="4" s="1"/>
  <c r="H79" i="4"/>
  <c r="K72" i="4"/>
  <c r="L72" i="4" s="1"/>
  <c r="K70" i="4"/>
  <c r="L70" i="4" s="1"/>
  <c r="I79" i="4"/>
  <c r="K68" i="4"/>
  <c r="L68" i="4" s="1"/>
  <c r="K67" i="4"/>
  <c r="K58" i="4"/>
  <c r="L58" i="4" s="1"/>
  <c r="K56" i="4"/>
  <c r="L56" i="4" s="1"/>
  <c r="K54" i="4"/>
  <c r="L54" i="4" s="1"/>
  <c r="K52" i="4"/>
  <c r="L52" i="4" s="1"/>
  <c r="K50" i="4"/>
  <c r="L50" i="4" s="1"/>
  <c r="I59" i="4"/>
  <c r="K48" i="4"/>
  <c r="L48" i="4" s="1"/>
  <c r="K47" i="4"/>
  <c r="F83" i="3"/>
  <c r="G83" i="3" s="1"/>
  <c r="G71" i="3"/>
  <c r="F66" i="3"/>
  <c r="G66" i="3" s="1"/>
  <c r="G55" i="3"/>
  <c r="C94" i="2"/>
  <c r="B94" i="2"/>
  <c r="D91" i="2"/>
  <c r="D90" i="2"/>
  <c r="D89" i="2"/>
  <c r="D88" i="2"/>
  <c r="D87" i="2"/>
  <c r="D86" i="2"/>
  <c r="D85" i="2"/>
  <c r="D84" i="2"/>
  <c r="D83" i="2"/>
  <c r="D82" i="2"/>
  <c r="C75" i="2"/>
  <c r="B75" i="2"/>
  <c r="D74" i="2"/>
  <c r="D73" i="2"/>
  <c r="D72" i="2"/>
  <c r="D71" i="2"/>
  <c r="D70" i="2"/>
  <c r="D69" i="2"/>
  <c r="D68" i="2"/>
  <c r="D67" i="2"/>
  <c r="D66" i="2"/>
  <c r="D65" i="2"/>
  <c r="D64" i="2"/>
  <c r="D63" i="2"/>
  <c r="K79" i="4" l="1"/>
  <c r="L67" i="4"/>
  <c r="L79" i="4" s="1"/>
  <c r="K59" i="4"/>
  <c r="L47" i="4"/>
  <c r="L59" i="4" s="1"/>
  <c r="D94" i="2"/>
  <c r="E94" i="2" s="1"/>
  <c r="D75" i="2"/>
  <c r="E75" i="2" s="1"/>
  <c r="D53" i="2"/>
  <c r="F38" i="3"/>
  <c r="F37" i="3"/>
  <c r="F47" i="3"/>
  <c r="E29" i="3" l="1"/>
  <c r="E28" i="3"/>
  <c r="E22" i="3"/>
  <c r="J39" i="4" l="1"/>
  <c r="D39" i="4"/>
  <c r="C39" i="4"/>
  <c r="I38" i="4"/>
  <c r="H38" i="4"/>
  <c r="I37" i="4"/>
  <c r="H37" i="4"/>
  <c r="K37" i="4" s="1"/>
  <c r="L37" i="4" s="1"/>
  <c r="I36" i="4"/>
  <c r="H36" i="4"/>
  <c r="I35" i="4"/>
  <c r="H35" i="4"/>
  <c r="K35" i="4" s="1"/>
  <c r="L35" i="4" s="1"/>
  <c r="I34" i="4"/>
  <c r="H34" i="4"/>
  <c r="I33" i="4"/>
  <c r="H33" i="4"/>
  <c r="K33" i="4" s="1"/>
  <c r="L33" i="4" s="1"/>
  <c r="I32" i="4"/>
  <c r="H32" i="4"/>
  <c r="I31" i="4"/>
  <c r="H31" i="4"/>
  <c r="K31" i="4" s="1"/>
  <c r="L31" i="4" s="1"/>
  <c r="I30" i="4"/>
  <c r="H30" i="4"/>
  <c r="I29" i="4"/>
  <c r="H29" i="4"/>
  <c r="K29" i="4" s="1"/>
  <c r="L29" i="4" s="1"/>
  <c r="I28" i="4"/>
  <c r="H28" i="4"/>
  <c r="I27" i="4"/>
  <c r="H27" i="4"/>
  <c r="H39" i="4" s="1"/>
  <c r="K38" i="4" l="1"/>
  <c r="L38" i="4" s="1"/>
  <c r="K36" i="4"/>
  <c r="L36" i="4" s="1"/>
  <c r="K34" i="4"/>
  <c r="L34" i="4" s="1"/>
  <c r="K32" i="4"/>
  <c r="L32" i="4" s="1"/>
  <c r="K30" i="4"/>
  <c r="L30" i="4" s="1"/>
  <c r="I39" i="4"/>
  <c r="K28" i="4"/>
  <c r="L28" i="4" s="1"/>
  <c r="K27" i="4"/>
  <c r="E49" i="3"/>
  <c r="C49" i="3"/>
  <c r="B49" i="3"/>
  <c r="D49" i="3" s="1"/>
  <c r="F48" i="3"/>
  <c r="G48" i="3" s="1"/>
  <c r="D48" i="3"/>
  <c r="G47" i="3"/>
  <c r="D47" i="3"/>
  <c r="F46" i="3"/>
  <c r="G46" i="3" s="1"/>
  <c r="D46" i="3"/>
  <c r="F45" i="3"/>
  <c r="G45" i="3" s="1"/>
  <c r="D45" i="3"/>
  <c r="F44" i="3"/>
  <c r="G44" i="3" s="1"/>
  <c r="D44" i="3"/>
  <c r="F43" i="3"/>
  <c r="G43" i="3" s="1"/>
  <c r="D43" i="3"/>
  <c r="F42" i="3"/>
  <c r="G42" i="3" s="1"/>
  <c r="D42" i="3"/>
  <c r="F41" i="3"/>
  <c r="G41" i="3" s="1"/>
  <c r="D41" i="3"/>
  <c r="F40" i="3"/>
  <c r="G40" i="3" s="1"/>
  <c r="D40" i="3"/>
  <c r="F39" i="3"/>
  <c r="G39" i="3" s="1"/>
  <c r="D39" i="3"/>
  <c r="G38" i="3"/>
  <c r="D38" i="3"/>
  <c r="G37" i="3"/>
  <c r="D37" i="3"/>
  <c r="E32" i="3"/>
  <c r="C32" i="3"/>
  <c r="B32" i="3"/>
  <c r="D32" i="3" s="1"/>
  <c r="F31" i="3"/>
  <c r="G31" i="3" s="1"/>
  <c r="D31" i="3"/>
  <c r="F30" i="3"/>
  <c r="G30" i="3" s="1"/>
  <c r="D30" i="3"/>
  <c r="G29" i="3"/>
  <c r="D29" i="3"/>
  <c r="G28" i="3"/>
  <c r="D28" i="3"/>
  <c r="F27" i="3"/>
  <c r="G27" i="3" s="1"/>
  <c r="D27" i="3"/>
  <c r="F26" i="3"/>
  <c r="G26" i="3" s="1"/>
  <c r="D26" i="3"/>
  <c r="F25" i="3"/>
  <c r="G25" i="3" s="1"/>
  <c r="D25" i="3"/>
  <c r="F24" i="3"/>
  <c r="G24" i="3" s="1"/>
  <c r="D24" i="3"/>
  <c r="F23" i="3"/>
  <c r="G23" i="3" s="1"/>
  <c r="D23" i="3"/>
  <c r="G22" i="3"/>
  <c r="D22" i="3"/>
  <c r="F21" i="3"/>
  <c r="G21" i="3" s="1"/>
  <c r="D21" i="3"/>
  <c r="F20" i="3"/>
  <c r="D20" i="3"/>
  <c r="K39" i="4" l="1"/>
  <c r="L27" i="4"/>
  <c r="L39" i="4" s="1"/>
  <c r="F32" i="3"/>
  <c r="G32" i="3" s="1"/>
  <c r="G20" i="3"/>
  <c r="F49" i="3"/>
  <c r="G49" i="3" s="1"/>
  <c r="E16" i="3"/>
  <c r="C16" i="3"/>
  <c r="B16" i="3"/>
  <c r="F15" i="3"/>
  <c r="G15" i="3" s="1"/>
  <c r="D15" i="3"/>
  <c r="F14" i="3"/>
  <c r="G14" i="3" s="1"/>
  <c r="D14" i="3"/>
  <c r="F13" i="3"/>
  <c r="G13" i="3" s="1"/>
  <c r="D13" i="3"/>
  <c r="F12" i="3"/>
  <c r="G12" i="3" s="1"/>
  <c r="D12" i="3"/>
  <c r="F11" i="3"/>
  <c r="G11" i="3" s="1"/>
  <c r="D11" i="3"/>
  <c r="F10" i="3"/>
  <c r="G10" i="3" s="1"/>
  <c r="D10" i="3"/>
  <c r="F9" i="3"/>
  <c r="G9" i="3" s="1"/>
  <c r="D9" i="3"/>
  <c r="F8" i="3"/>
  <c r="G8" i="3" s="1"/>
  <c r="D8" i="3"/>
  <c r="F7" i="3"/>
  <c r="G7" i="3" s="1"/>
  <c r="D7" i="3"/>
  <c r="F6" i="3"/>
  <c r="G6" i="3" s="1"/>
  <c r="D6" i="3"/>
  <c r="F5" i="3"/>
  <c r="G5" i="3" s="1"/>
  <c r="D5" i="3"/>
  <c r="F4" i="3"/>
  <c r="G4" i="3" s="1"/>
  <c r="D4" i="3"/>
  <c r="D16" i="3" l="1"/>
  <c r="F16" i="3"/>
  <c r="G16" i="3" s="1"/>
  <c r="H8" i="4" l="1"/>
  <c r="I8" i="4"/>
  <c r="H9" i="4"/>
  <c r="I9" i="4"/>
  <c r="H10" i="4"/>
  <c r="I10" i="4"/>
  <c r="H11" i="4"/>
  <c r="I11" i="4"/>
  <c r="H12" i="4"/>
  <c r="I12" i="4"/>
  <c r="H13" i="4"/>
  <c r="I13" i="4"/>
  <c r="H14" i="4"/>
  <c r="I14" i="4"/>
  <c r="H15" i="4"/>
  <c r="I15" i="4"/>
  <c r="H16" i="4"/>
  <c r="I16" i="4"/>
  <c r="H17" i="4"/>
  <c r="I17" i="4"/>
  <c r="H18" i="4"/>
  <c r="I18" i="4"/>
  <c r="I7" i="4"/>
  <c r="H7" i="4"/>
  <c r="D19" i="4"/>
  <c r="C19" i="4"/>
  <c r="K7" i="4" l="1"/>
  <c r="L7" i="4" s="1"/>
  <c r="K17" i="4"/>
  <c r="L17" i="4" s="1"/>
  <c r="K15" i="4"/>
  <c r="L15" i="4" s="1"/>
  <c r="K9" i="4"/>
  <c r="L9" i="4" s="1"/>
  <c r="K18" i="4"/>
  <c r="L18" i="4" s="1"/>
  <c r="K16" i="4"/>
  <c r="L16" i="4" s="1"/>
  <c r="K10" i="4"/>
  <c r="L10" i="4" s="1"/>
  <c r="K8" i="4"/>
  <c r="L8" i="4" s="1"/>
  <c r="K14" i="4"/>
  <c r="L14" i="4" s="1"/>
  <c r="K12" i="4"/>
  <c r="L12" i="4" s="1"/>
  <c r="K13" i="4"/>
  <c r="L13" i="4" s="1"/>
  <c r="K11" i="4"/>
  <c r="L11" i="4" s="1"/>
  <c r="H19" i="4"/>
  <c r="J19" i="4"/>
  <c r="I19" i="4"/>
  <c r="L19" i="4" l="1"/>
  <c r="K19" i="4"/>
  <c r="D29" i="2" l="1"/>
  <c r="D11" i="2"/>
  <c r="D12" i="2"/>
  <c r="D13" i="2"/>
  <c r="D14" i="2"/>
  <c r="D15" i="2"/>
  <c r="D16" i="2"/>
  <c r="C56" i="2" l="1"/>
  <c r="B56" i="2"/>
  <c r="D55" i="2"/>
  <c r="D54" i="2"/>
  <c r="D52" i="2"/>
  <c r="D51" i="2"/>
  <c r="D50" i="2"/>
  <c r="D49" i="2"/>
  <c r="D48" i="2"/>
  <c r="D47" i="2"/>
  <c r="D46" i="2"/>
  <c r="D45" i="2"/>
  <c r="D44" i="2"/>
  <c r="C37" i="2"/>
  <c r="B37" i="2"/>
  <c r="D36" i="2"/>
  <c r="D35" i="2"/>
  <c r="D34" i="2"/>
  <c r="D33" i="2"/>
  <c r="D32" i="2"/>
  <c r="D31" i="2"/>
  <c r="D30" i="2"/>
  <c r="D28" i="2"/>
  <c r="D27" i="2"/>
  <c r="D26" i="2"/>
  <c r="D25" i="2"/>
  <c r="B18" i="2"/>
  <c r="D17" i="2"/>
  <c r="D10" i="2"/>
  <c r="D9" i="2"/>
  <c r="D8" i="2"/>
  <c r="D7" i="2"/>
  <c r="D56" i="2" l="1"/>
  <c r="E56" i="2" s="1"/>
  <c r="D37" i="2"/>
  <c r="E37" i="2" s="1"/>
  <c r="C18" i="2"/>
  <c r="D6" i="2"/>
  <c r="D18" i="2" s="1"/>
  <c r="E18" i="2" s="1"/>
</calcChain>
</file>

<file path=xl/sharedStrings.xml><?xml version="1.0" encoding="utf-8"?>
<sst xmlns="http://schemas.openxmlformats.org/spreadsheetml/2006/main" count="298" uniqueCount="55">
  <si>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</si>
  <si>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</si>
  <si>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</si>
  <si>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</si>
  <si>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</si>
  <si>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</si>
  <si>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</si>
  <si>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</si>
  <si>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</si>
  <si>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</si>
  <si>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</si>
  <si>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</si>
  <si>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Spotřeba zemního plynu a náklady na zemní plyn 2017</t>
  </si>
  <si>
    <t>Období</t>
  </si>
  <si>
    <t>Spotřeba (MWh)</t>
  </si>
  <si>
    <t>Celkem bez DPH (Kč)</t>
  </si>
  <si>
    <t>Celkem s DPH (Kč)</t>
  </si>
  <si>
    <t>CELKEM 2017</t>
  </si>
  <si>
    <t>Spotřeba zemního plynu a náklady na zemní plyn 2018</t>
  </si>
  <si>
    <t>Spotřeba zemního plynu a náklady na zemní plyn 2019</t>
  </si>
  <si>
    <t>CELKEM 2018</t>
  </si>
  <si>
    <t>CELKEM 2019</t>
  </si>
  <si>
    <r>
      <t>Spotřeba v m</t>
    </r>
    <r>
      <rPr>
        <b/>
        <vertAlign val="superscript"/>
        <sz val="10"/>
        <rFont val="Arial CE"/>
        <family val="2"/>
        <charset val="238"/>
      </rPr>
      <t>3</t>
    </r>
  </si>
  <si>
    <r>
      <t>Srážky v m</t>
    </r>
    <r>
      <rPr>
        <b/>
        <vertAlign val="superscript"/>
        <sz val="10"/>
        <rFont val="Arial CE"/>
        <family val="2"/>
        <charset val="238"/>
      </rPr>
      <t>3</t>
    </r>
  </si>
  <si>
    <r>
      <t>Cena vodné Kč/m</t>
    </r>
    <r>
      <rPr>
        <b/>
        <vertAlign val="superscript"/>
        <sz val="10"/>
        <rFont val="Arial CE"/>
        <family val="2"/>
        <charset val="238"/>
      </rPr>
      <t>3</t>
    </r>
  </si>
  <si>
    <r>
      <t>Cena stočné Kč/m</t>
    </r>
    <r>
      <rPr>
        <b/>
        <vertAlign val="superscript"/>
        <sz val="10"/>
        <rFont val="Arial CE"/>
        <family val="2"/>
        <charset val="238"/>
      </rPr>
      <t>3</t>
    </r>
  </si>
  <si>
    <r>
      <t>Cena srážky Kč/m</t>
    </r>
    <r>
      <rPr>
        <b/>
        <vertAlign val="superscript"/>
        <sz val="10"/>
        <rFont val="Arial CE"/>
        <family val="2"/>
        <charset val="238"/>
      </rPr>
      <t>3</t>
    </r>
  </si>
  <si>
    <t>Vodné      bez DPH Kč</t>
  </si>
  <si>
    <t>Stočné       bez DPH Kč</t>
  </si>
  <si>
    <t>Srážky       bez DPH Kč</t>
  </si>
  <si>
    <t>Náklady na vodu bez DPH         Kč</t>
  </si>
  <si>
    <t>Náklady celkem vč. DPH Kč</t>
  </si>
  <si>
    <t>Č. vodoměru</t>
  </si>
  <si>
    <t>období</t>
  </si>
  <si>
    <t>Spotřeba VT [kWh]</t>
  </si>
  <si>
    <t>Spotřeba NT [kWh]</t>
  </si>
  <si>
    <t>Spotřeba celkem [kWh]</t>
  </si>
  <si>
    <t>Platba celkem bez DPH [Kč]</t>
  </si>
  <si>
    <t>Platba celkem včetně DPH [Kč]</t>
  </si>
  <si>
    <r>
      <t>Jednotková cena [Kč.kWh</t>
    </r>
    <r>
      <rPr>
        <b/>
        <vertAlign val="superscript"/>
        <sz val="10"/>
        <rFont val="Arial"/>
        <family val="2"/>
        <charset val="238"/>
      </rPr>
      <t>-1</t>
    </r>
    <r>
      <rPr>
        <b/>
        <sz val="10"/>
        <rFont val="Arial"/>
        <family val="2"/>
        <charset val="238"/>
      </rPr>
      <t>]</t>
    </r>
  </si>
  <si>
    <t>Fakturace elektrické energie_2017</t>
  </si>
  <si>
    <t>Fakturace elektrické energie_2018</t>
  </si>
  <si>
    <t>Fakturace elektrické energie_2019</t>
  </si>
  <si>
    <t>Spotřeba vody a náklady na vodu za rok 2018</t>
  </si>
  <si>
    <t>Celkem rok</t>
  </si>
  <si>
    <t>Spotřeba vody a náklady na vodu za rok 2019</t>
  </si>
  <si>
    <t>Spotřeba zemního plynu a náklady na zemní plyn 2020</t>
  </si>
  <si>
    <t>CELKEM 2020</t>
  </si>
  <si>
    <t>Spotřeba zemního plynu a náklady na zemní plyn 2021</t>
  </si>
  <si>
    <t>osvobození od daně kvůli Covidu</t>
  </si>
  <si>
    <t>Fakturace elektrické energie_2020</t>
  </si>
  <si>
    <t>Fakturace elektrické energie_2021</t>
  </si>
  <si>
    <t>Spotřeba vody a náklady na vodu za rok 2020</t>
  </si>
  <si>
    <t>Spotřeba vody a náklady na vodu za rok 2021</t>
  </si>
  <si>
    <t>CELKEM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</si>
</sst>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 CE"/>
      <charset val="238"/>
    </font>
    <font>
      <sz val="11"/>
      <color rgb="FF000000"/>
      <name val="Calibri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charset val="238"/>
    </font>
    <font>
      <sz val="10"/>
      <color rgb="FF000000"/>
      <name val="Arial"/>
      <family val="2"/>
      <charset val="238"/>
    </font>
    <font>
      <sz val="10"/>
      <name val="Helv"/>
    </font>
    <font>
      <b/>
      <vertAlign val="superscript"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 applyNumberFormat="0" applyFont="0" applyBorder="0" applyProtection="0"/>
  </cellStyleXfs>
  <cellXfs count="73">
    <xf numFmtId="0" fontId="0" fillId="0" borderId="0" xfId="0"/>
    <xf numFmtId="0" fontId="5" fillId="0" borderId="0" xfId="2" applyFont="1" applyFill="1" applyAlignment="1">
      <alignment horizontal="left"/>
    </xf>
    <xf numFmtId="0" fontId="5" fillId="0" borderId="0" xfId="2" applyFont="1" applyFill="1" applyAlignment="1">
      <alignment horizontal="center"/>
    </xf>
    <xf numFmtId="0" fontId="4" fillId="0" borderId="0" xfId="2" applyFill="1"/>
    <xf numFmtId="0" fontId="3" fillId="2" borderId="13" xfId="2" applyFont="1" applyFill="1" applyBorder="1" applyAlignment="1">
      <alignment horizontal="center"/>
    </xf>
    <xf numFmtId="0" fontId="3" fillId="2" borderId="14" xfId="2" applyFont="1" applyFill="1" applyBorder="1" applyAlignment="1">
      <alignment horizontal="center" wrapText="1"/>
    </xf>
    <xf numFmtId="0" fontId="6" fillId="2" borderId="14" xfId="2" applyFont="1" applyFill="1" applyBorder="1" applyAlignment="1">
      <alignment horizontal="center" wrapText="1"/>
    </xf>
    <xf numFmtId="0" fontId="6" fillId="2" borderId="15" xfId="2" applyFont="1" applyFill="1" applyBorder="1" applyAlignment="1">
      <alignment horizontal="center" wrapText="1"/>
    </xf>
    <xf numFmtId="0" fontId="6" fillId="0" borderId="0" xfId="2" applyFont="1" applyFill="1" applyBorder="1" applyAlignment="1">
      <alignment horizontal="center" wrapText="1"/>
    </xf>
    <xf numFmtId="0" fontId="2" fillId="0" borderId="4" xfId="2" applyFont="1" applyFill="1" applyBorder="1" applyAlignment="1">
      <alignment horizontal="center"/>
    </xf>
    <xf numFmtId="2" fontId="7" fillId="3" borderId="5" xfId="2" applyNumberFormat="1" applyFont="1" applyFill="1" applyBorder="1"/>
    <xf numFmtId="3" fontId="7" fillId="0" borderId="5" xfId="2" applyNumberFormat="1" applyFont="1" applyFill="1" applyBorder="1" applyAlignment="1">
      <alignment horizontal="right"/>
    </xf>
    <xf numFmtId="3" fontId="7" fillId="0" borderId="6" xfId="2" applyNumberFormat="1" applyFont="1" applyFill="1" applyBorder="1"/>
    <xf numFmtId="0" fontId="2" fillId="0" borderId="0" xfId="0" applyFont="1"/>
    <xf numFmtId="4" fontId="0" fillId="0" borderId="0" xfId="0" applyNumberFormat="1"/>
    <xf numFmtId="0" fontId="2" fillId="0" borderId="7" xfId="2" applyFont="1" applyFill="1" applyBorder="1" applyAlignment="1">
      <alignment horizontal="center"/>
    </xf>
    <xf numFmtId="2" fontId="7" fillId="3" borderId="16" xfId="2" applyNumberFormat="1" applyFont="1" applyFill="1" applyBorder="1"/>
    <xf numFmtId="3" fontId="7" fillId="0" borderId="8" xfId="2" applyNumberFormat="1" applyFont="1" applyFill="1" applyBorder="1"/>
    <xf numFmtId="0" fontId="8" fillId="0" borderId="7" xfId="2" applyFont="1" applyFill="1" applyBorder="1" applyAlignment="1">
      <alignment horizontal="center"/>
    </xf>
    <xf numFmtId="0" fontId="8" fillId="0" borderId="9" xfId="2" applyFont="1" applyFill="1" applyBorder="1" applyAlignment="1">
      <alignment horizontal="center"/>
    </xf>
    <xf numFmtId="0" fontId="3" fillId="4" borderId="1" xfId="2" applyFont="1" applyFill="1" applyBorder="1" applyAlignment="1">
      <alignment horizontal="center"/>
    </xf>
    <xf numFmtId="2" fontId="3" fillId="4" borderId="2" xfId="2" applyNumberFormat="1" applyFont="1" applyFill="1" applyBorder="1"/>
    <xf numFmtId="3" fontId="3" fillId="4" borderId="2" xfId="2" applyNumberFormat="1" applyFont="1" applyFill="1" applyBorder="1"/>
    <xf numFmtId="3" fontId="3" fillId="4" borderId="3" xfId="2" applyNumberFormat="1" applyFont="1" applyFill="1" applyBorder="1"/>
    <xf numFmtId="2" fontId="1" fillId="2" borderId="17" xfId="0" applyNumberFormat="1" applyFont="1" applyFill="1" applyBorder="1" applyAlignment="1">
      <alignment horizontal="center"/>
    </xf>
    <xf numFmtId="0" fontId="8" fillId="0" borderId="13" xfId="2" applyFont="1" applyFill="1" applyBorder="1" applyAlignment="1">
      <alignment horizontal="center"/>
    </xf>
    <xf numFmtId="2" fontId="7" fillId="3" borderId="18" xfId="2" applyNumberFormat="1" applyFont="1" applyFill="1" applyBorder="1"/>
    <xf numFmtId="3" fontId="7" fillId="0" borderId="19" xfId="2" applyNumberFormat="1" applyFont="1" applyFill="1" applyBorder="1" applyAlignment="1">
      <alignment horizontal="right"/>
    </xf>
    <xf numFmtId="3" fontId="7" fillId="0" borderId="20" xfId="2" applyNumberFormat="1" applyFont="1" applyFill="1" applyBorder="1"/>
    <xf numFmtId="0" fontId="9" fillId="5" borderId="21" xfId="1" applyFont="1" applyFill="1" applyBorder="1"/>
    <xf numFmtId="0" fontId="3" fillId="5" borderId="22" xfId="1" applyFont="1" applyFill="1" applyBorder="1" applyAlignment="1">
      <alignment horizontal="center"/>
    </xf>
    <xf numFmtId="0" fontId="3" fillId="5" borderId="22" xfId="1" applyFont="1" applyFill="1" applyBorder="1" applyAlignment="1">
      <alignment horizontal="centerContinuous"/>
    </xf>
    <xf numFmtId="0" fontId="3" fillId="5" borderId="22" xfId="1" quotePrefix="1" applyFont="1" applyFill="1" applyBorder="1" applyAlignment="1">
      <alignment horizontal="centerContinuous"/>
    </xf>
    <xf numFmtId="0" fontId="3" fillId="5" borderId="23" xfId="1" quotePrefix="1" applyFont="1" applyFill="1" applyBorder="1" applyAlignment="1">
      <alignment horizontal="centerContinuous"/>
    </xf>
    <xf numFmtId="0" fontId="9" fillId="5" borderId="24" xfId="1" applyFont="1" applyFill="1" applyBorder="1" applyAlignment="1">
      <alignment wrapText="1"/>
    </xf>
    <xf numFmtId="0" fontId="3" fillId="5" borderId="16" xfId="1" applyFont="1" applyFill="1" applyBorder="1" applyAlignment="1">
      <alignment horizontal="center"/>
    </xf>
    <xf numFmtId="0" fontId="3" fillId="5" borderId="16" xfId="1" applyFont="1" applyFill="1" applyBorder="1" applyAlignment="1">
      <alignment horizontal="center" wrapText="1"/>
    </xf>
    <xf numFmtId="0" fontId="6" fillId="5" borderId="16" xfId="1" applyFont="1" applyFill="1" applyBorder="1" applyAlignment="1">
      <alignment horizontal="center" wrapText="1"/>
    </xf>
    <xf numFmtId="0" fontId="6" fillId="5" borderId="8" xfId="1" applyFont="1" applyFill="1" applyBorder="1" applyAlignment="1">
      <alignment horizontal="center" wrapText="1"/>
    </xf>
    <xf numFmtId="0" fontId="9" fillId="0" borderId="24" xfId="1" applyFont="1" applyBorder="1"/>
    <xf numFmtId="0" fontId="9" fillId="0" borderId="16" xfId="1" applyFont="1" applyBorder="1"/>
    <xf numFmtId="0" fontId="9" fillId="0" borderId="8" xfId="1" applyFont="1" applyBorder="1"/>
    <xf numFmtId="3" fontId="9" fillId="0" borderId="16" xfId="1" applyNumberFormat="1" applyFont="1" applyFill="1" applyBorder="1" applyAlignment="1">
      <alignment horizontal="right"/>
    </xf>
    <xf numFmtId="2" fontId="9" fillId="0" borderId="16" xfId="1" applyNumberFormat="1" applyFont="1" applyBorder="1" applyAlignment="1">
      <alignment horizontal="right"/>
    </xf>
    <xf numFmtId="3" fontId="9" fillId="0" borderId="16" xfId="1" applyNumberFormat="1" applyFont="1" applyBorder="1" applyAlignment="1">
      <alignment horizontal="right"/>
    </xf>
    <xf numFmtId="3" fontId="9" fillId="0" borderId="8" xfId="1" applyNumberFormat="1" applyFont="1" applyBorder="1" applyAlignment="1">
      <alignment horizontal="right"/>
    </xf>
    <xf numFmtId="0" fontId="12" fillId="6" borderId="14" xfId="1" applyFont="1" applyFill="1" applyBorder="1" applyAlignment="1">
      <alignment horizontal="center"/>
    </xf>
    <xf numFmtId="3" fontId="12" fillId="6" borderId="18" xfId="1" applyNumberFormat="1" applyFont="1" applyFill="1" applyBorder="1" applyAlignment="1">
      <alignment horizontal="right"/>
    </xf>
    <xf numFmtId="3" fontId="12" fillId="6" borderId="20" xfId="1" applyNumberFormat="1" applyFont="1" applyFill="1" applyBorder="1" applyAlignment="1">
      <alignment horizontal="right"/>
    </xf>
    <xf numFmtId="0" fontId="1" fillId="0" borderId="0" xfId="0" applyFont="1"/>
    <xf numFmtId="0" fontId="13" fillId="0" borderId="0" xfId="0" applyFont="1" applyFill="1" applyBorder="1" applyAlignment="1">
      <alignment horizontal="left"/>
    </xf>
    <xf numFmtId="0" fontId="0" fillId="0" borderId="0" xfId="0" applyFill="1"/>
    <xf numFmtId="0" fontId="13" fillId="0" borderId="2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3" fillId="7" borderId="17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/>
    </xf>
    <xf numFmtId="3" fontId="0" fillId="0" borderId="16" xfId="0" applyNumberFormat="1" applyBorder="1" applyAlignment="1">
      <alignment horizontal="right" vertical="center" wrapText="1"/>
    </xf>
    <xf numFmtId="3" fontId="13" fillId="0" borderId="16" xfId="0" applyNumberFormat="1" applyFont="1" applyBorder="1" applyAlignment="1">
      <alignment horizontal="right" vertical="center" wrapText="1"/>
    </xf>
    <xf numFmtId="3" fontId="13" fillId="7" borderId="16" xfId="0" applyNumberFormat="1" applyFont="1" applyFill="1" applyBorder="1" applyAlignment="1">
      <alignment horizontal="right" vertical="center" wrapText="1"/>
    </xf>
    <xf numFmtId="3" fontId="0" fillId="7" borderId="28" xfId="0" applyNumberFormat="1" applyFill="1" applyBorder="1" applyAlignment="1">
      <alignment horizontal="right" vertical="center" wrapText="1"/>
    </xf>
    <xf numFmtId="2" fontId="0" fillId="7" borderId="8" xfId="0" applyNumberFormat="1" applyFill="1" applyBorder="1" applyAlignment="1">
      <alignment horizontal="right"/>
    </xf>
    <xf numFmtId="0" fontId="13" fillId="8" borderId="27" xfId="0" applyFont="1" applyFill="1" applyBorder="1" applyAlignment="1">
      <alignment horizontal="center"/>
    </xf>
    <xf numFmtId="3" fontId="13" fillId="8" borderId="2" xfId="0" applyNumberFormat="1" applyFont="1" applyFill="1" applyBorder="1" applyAlignment="1">
      <alignment horizontal="right" vertical="center" wrapText="1"/>
    </xf>
    <xf numFmtId="3" fontId="13" fillId="8" borderId="29" xfId="0" applyNumberFormat="1" applyFont="1" applyFill="1" applyBorder="1" applyAlignment="1">
      <alignment horizontal="right" vertical="center" wrapText="1"/>
    </xf>
    <xf numFmtId="2" fontId="13" fillId="8" borderId="3" xfId="0" applyNumberFormat="1" applyFont="1" applyFill="1" applyBorder="1" applyAlignment="1">
      <alignment horizontal="right"/>
    </xf>
    <xf numFmtId="0" fontId="0" fillId="0" borderId="0" xfId="0" applyBorder="1"/>
    <xf numFmtId="0" fontId="3" fillId="2" borderId="10" xfId="2" applyFont="1" applyFill="1" applyBorder="1" applyAlignment="1">
      <alignment horizontal="center"/>
    </xf>
    <xf numFmtId="0" fontId="4" fillId="2" borderId="11" xfId="2" applyFill="1" applyBorder="1" applyAlignment="1">
      <alignment horizontal="center"/>
    </xf>
    <xf numFmtId="0" fontId="4" fillId="2" borderId="12" xfId="2" applyFill="1" applyBorder="1" applyAlignment="1">
      <alignment horizontal="center"/>
    </xf>
    <xf numFmtId="0" fontId="11" fillId="3" borderId="9" xfId="1" applyFont="1" applyFill="1" applyBorder="1" applyAlignment="1">
      <alignment horizontal="center" vertical="center" wrapText="1" shrinkToFit="1"/>
    </xf>
    <xf numFmtId="0" fontId="11" fillId="3" borderId="24" xfId="1" applyFont="1" applyFill="1" applyBorder="1" applyAlignment="1">
      <alignment horizontal="center" vertical="center" wrapText="1" shrinkToFit="1"/>
    </xf>
    <xf numFmtId="0" fontId="11" fillId="3" borderId="26" xfId="1" applyFont="1" applyFill="1" applyBorder="1" applyAlignment="1">
      <alignment horizontal="center" vertical="center" wrapText="1" shrinkToFit="1"/>
    </xf>
  </cellXfs>
  <cellStyles count="3">
    <cellStyle name="Normální" xfId="0" builtinId="0"/>
    <cellStyle name="Normální 2 3" xfId="2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/>
              <a:t>Spotřeba tepla v TV [GJ]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val>
            <c:numRef>
              <c:f>Teplo!#REF!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Teplo!#REF!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Teplo!#REF!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FAC-439A-8730-ACB2CE9AA02B}"/>
            </c:ext>
          </c:extLst>
        </c:ser>
        <c:ser>
          <c:idx val="1"/>
          <c:order val="1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val>
            <c:numRef>
              <c:f>'G:\Projects\ECZ15079_TA_Pardubicky_kraj_VR_EPC\Data\Objekty\16_Nemocnice n. p. Moravská Třebová\Spotřeby\[Spotřeby_2014_Nemocnice MTřebová.xls]EE'!#ODKAZ!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'G:\Projects\ECZ15079_TA_Pardubicky_kraj_VR_EPC\Data\Objekty\16_Nemocnice n. p. Moravská Třebová\Spotřeby\[Spotřeby_2014_Nemocnice MTřebová.xls]EE'!#ODKAZ!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FFAC-439A-8730-ACB2CE9AA02B}"/>
            </c:ext>
          </c:extLst>
        </c:ser>
        <c:ser>
          <c:idx val="2"/>
          <c:order val="2"/>
          <c:spPr>
            <a:ln w="25400">
              <a:solidFill>
                <a:srgbClr val="00FF00"/>
              </a:solidFill>
              <a:prstDash val="solid"/>
            </a:ln>
          </c:spPr>
          <c:marker>
            <c:symbol val="none"/>
          </c:marker>
          <c:val>
            <c:numRef>
              <c:f>'G:\Projects\ECZ15079_TA_Pardubicky_kraj_VR_EPC\Data\Objekty\16_Nemocnice n. p. Moravská Třebová\Spotřeby\[Spotřeby_2014_Nemocnice MTřebová.xls]EE'!#ODKAZ!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'G:\Projects\ECZ15079_TA_Pardubicky_kraj_VR_EPC\Data\Objekty\16_Nemocnice n. p. Moravská Třebová\Spotřeby\[Spotřeby_2014_Nemocnice MTřebová.xls]EE'!#ODKAZ!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FFAC-439A-8730-ACB2CE9AA0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9888640"/>
        <c:axId val="300183552"/>
      </c:lineChart>
      <c:catAx>
        <c:axId val="2998886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300183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01835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Teplo [GJ]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2998886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17</xdr:row>
      <xdr:rowOff>0</xdr:rowOff>
    </xdr:from>
    <xdr:to>
      <xdr:col>7</xdr:col>
      <xdr:colOff>0</xdr:colOff>
      <xdr:row>17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94"/>
  <sheetViews>
    <sheetView topLeftCell="A53" workbookViewId="0">
      <selection activeCell="A95" sqref="A95"/>
    </sheetView>
  </sheetViews>
  <sheetFormatPr defaultRowHeight="15" x14ac:dyDescent="0.25"/>
  <cols>
    <col min="1" max="1" width="14.28515625" customWidth="1"/>
    <col min="2" max="2" width="12.140625" customWidth="1"/>
    <col min="3" max="8" width="19.42578125" customWidth="1"/>
  </cols>
  <sheetData>
    <row r="2" spans="1:15" ht="15.75" x14ac:dyDescent="0.25">
      <c r="A2" s="1" t="s">
        <v>12</v>
      </c>
      <c r="B2" s="2"/>
      <c r="C2" s="2"/>
      <c r="D2" s="3"/>
    </row>
    <row r="3" spans="1:15" ht="15.75" thickBot="1" x14ac:dyDescent="0.3">
      <c r="A3" s="3"/>
      <c r="B3" s="3"/>
      <c r="C3" s="3"/>
      <c r="D3" s="3"/>
    </row>
    <row r="4" spans="1:15" x14ac:dyDescent="0.25">
      <c r="A4" s="67"/>
      <c r="B4" s="68"/>
      <c r="C4" s="68"/>
      <c r="D4" s="69"/>
    </row>
    <row r="5" spans="1:15" ht="27" thickBot="1" x14ac:dyDescent="0.3">
      <c r="A5" s="4" t="s">
        <v>13</v>
      </c>
      <c r="B5" s="5" t="s">
        <v>14</v>
      </c>
      <c r="C5" s="6" t="s">
        <v>15</v>
      </c>
      <c r="D5" s="7" t="s">
        <v>16</v>
      </c>
      <c r="F5" s="8"/>
    </row>
    <row r="6" spans="1:15" x14ac:dyDescent="0.25">
      <c r="A6" s="9" t="s">
        <v>0</v>
      </c>
      <c r="B6" s="10">
        <v>329.00123000000002</v>
      </c>
      <c r="C6" s="11">
        <v>181702.39</v>
      </c>
      <c r="D6" s="12">
        <f>C6*1.21</f>
        <v>219859.89190000002</v>
      </c>
      <c r="G6" s="13"/>
      <c r="M6" s="13"/>
      <c r="N6" s="14"/>
      <c r="O6" s="13"/>
    </row>
    <row r="7" spans="1:15" x14ac:dyDescent="0.25">
      <c r="A7" s="15" t="s">
        <v>1</v>
      </c>
      <c r="B7" s="16">
        <v>185.44938999999999</v>
      </c>
      <c r="C7" s="11">
        <v>114452.66</v>
      </c>
      <c r="D7" s="17">
        <f t="shared" ref="D7:D17" si="0">C7*1.21</f>
        <v>138487.71859999999</v>
      </c>
      <c r="G7" s="13"/>
      <c r="M7" s="13"/>
      <c r="N7" s="14"/>
      <c r="O7" s="13"/>
    </row>
    <row r="8" spans="1:15" x14ac:dyDescent="0.25">
      <c r="A8" s="18" t="s">
        <v>2</v>
      </c>
      <c r="B8" s="16">
        <v>118.21082</v>
      </c>
      <c r="C8" s="11">
        <v>82953.41</v>
      </c>
      <c r="D8" s="17">
        <f t="shared" si="0"/>
        <v>100373.62609999999</v>
      </c>
      <c r="G8" s="13"/>
      <c r="M8" s="13"/>
      <c r="N8" s="14"/>
      <c r="O8" s="13"/>
    </row>
    <row r="9" spans="1:15" x14ac:dyDescent="0.25">
      <c r="A9" s="18" t="s">
        <v>3</v>
      </c>
      <c r="B9" s="16">
        <v>77.318439999999995</v>
      </c>
      <c r="C9" s="11">
        <v>63796.55</v>
      </c>
      <c r="D9" s="17">
        <f t="shared" si="0"/>
        <v>77193.825500000006</v>
      </c>
      <c r="G9" s="13"/>
      <c r="M9" s="13"/>
      <c r="N9" s="14"/>
      <c r="O9" s="13"/>
    </row>
    <row r="10" spans="1:15" x14ac:dyDescent="0.25">
      <c r="A10" s="18" t="s">
        <v>4</v>
      </c>
      <c r="B10" s="16">
        <v>29.761579999999999</v>
      </c>
      <c r="C10" s="11">
        <v>41517.599999999999</v>
      </c>
      <c r="D10" s="17">
        <f t="shared" si="0"/>
        <v>50236.295999999995</v>
      </c>
      <c r="G10" s="13"/>
      <c r="M10" s="13"/>
      <c r="N10" s="14"/>
      <c r="O10" s="13"/>
    </row>
    <row r="11" spans="1:15" x14ac:dyDescent="0.25">
      <c r="A11" s="18" t="s">
        <v>5</v>
      </c>
      <c r="B11" s="16">
        <v>14.95492</v>
      </c>
      <c r="C11" s="11">
        <v>34581.120000000003</v>
      </c>
      <c r="D11" s="17">
        <f t="shared" si="0"/>
        <v>41843.155200000001</v>
      </c>
      <c r="G11" s="13"/>
      <c r="M11" s="13"/>
      <c r="N11" s="14"/>
      <c r="O11" s="13"/>
    </row>
    <row r="12" spans="1:15" x14ac:dyDescent="0.25">
      <c r="A12" s="18" t="s">
        <v>6</v>
      </c>
      <c r="B12" s="16">
        <v>13.979100000000001</v>
      </c>
      <c r="C12" s="11">
        <v>34123.980000000003</v>
      </c>
      <c r="D12" s="17">
        <f t="shared" si="0"/>
        <v>41290.015800000001</v>
      </c>
      <c r="G12" s="13"/>
      <c r="M12" s="13"/>
      <c r="N12" s="14"/>
      <c r="O12" s="13"/>
    </row>
    <row r="13" spans="1:15" x14ac:dyDescent="0.25">
      <c r="A13" s="18" t="s">
        <v>7</v>
      </c>
      <c r="B13" s="16">
        <v>11.34347</v>
      </c>
      <c r="C13" s="11">
        <v>32889.26</v>
      </c>
      <c r="D13" s="17">
        <f t="shared" si="0"/>
        <v>39796.0046</v>
      </c>
      <c r="G13" s="13"/>
      <c r="M13" s="13"/>
      <c r="N13" s="14"/>
      <c r="O13" s="13"/>
    </row>
    <row r="14" spans="1:15" x14ac:dyDescent="0.25">
      <c r="A14" s="18" t="s">
        <v>8</v>
      </c>
      <c r="B14" s="16">
        <v>21.097190000000001</v>
      </c>
      <c r="C14" s="11">
        <v>37458.58</v>
      </c>
      <c r="D14" s="17">
        <f t="shared" si="0"/>
        <v>45324.881800000003</v>
      </c>
      <c r="G14" s="13"/>
      <c r="M14" s="13"/>
      <c r="N14" s="14"/>
      <c r="O14" s="13"/>
    </row>
    <row r="15" spans="1:15" x14ac:dyDescent="0.25">
      <c r="A15" s="18" t="s">
        <v>9</v>
      </c>
      <c r="B15" s="16">
        <v>70.88167</v>
      </c>
      <c r="C15" s="11">
        <v>60781.13</v>
      </c>
      <c r="D15" s="17">
        <f t="shared" si="0"/>
        <v>73545.167300000001</v>
      </c>
      <c r="G15" s="13"/>
      <c r="M15" s="13"/>
      <c r="N15" s="14"/>
      <c r="O15" s="13"/>
    </row>
    <row r="16" spans="1:15" x14ac:dyDescent="0.25">
      <c r="A16" s="18" t="s">
        <v>10</v>
      </c>
      <c r="B16" s="16">
        <v>181.54786999999999</v>
      </c>
      <c r="C16" s="11">
        <v>112624.92</v>
      </c>
      <c r="D16" s="17">
        <f t="shared" si="0"/>
        <v>136276.1532</v>
      </c>
      <c r="G16" s="13"/>
      <c r="M16" s="13"/>
      <c r="N16" s="14"/>
      <c r="O16" s="13"/>
    </row>
    <row r="17" spans="1:15" ht="15.75" thickBot="1" x14ac:dyDescent="0.3">
      <c r="A17" s="19" t="s">
        <v>11</v>
      </c>
      <c r="B17" s="16">
        <v>188.34019000000001</v>
      </c>
      <c r="C17" s="11">
        <v>115806.9</v>
      </c>
      <c r="D17" s="17">
        <f t="shared" si="0"/>
        <v>140126.34899999999</v>
      </c>
      <c r="G17" s="13"/>
      <c r="M17" s="13"/>
      <c r="N17" s="14"/>
      <c r="O17" s="13"/>
    </row>
    <row r="18" spans="1:15" ht="15.75" thickBot="1" x14ac:dyDescent="0.3">
      <c r="A18" s="20" t="s">
        <v>17</v>
      </c>
      <c r="B18" s="21">
        <f>SUM(B6:B17)</f>
        <v>1241.8858700000001</v>
      </c>
      <c r="C18" s="22">
        <f>SUM(C6:C17)</f>
        <v>912688.50000000012</v>
      </c>
      <c r="D18" s="23">
        <f>SUM(D6:D17)</f>
        <v>1104353.085</v>
      </c>
      <c r="E18" s="24">
        <f>D18/B18</f>
        <v>889.25489183639706</v>
      </c>
    </row>
    <row r="21" spans="1:15" ht="15.75" x14ac:dyDescent="0.25">
      <c r="A21" s="1" t="s">
        <v>18</v>
      </c>
      <c r="B21" s="2"/>
      <c r="C21" s="2"/>
      <c r="D21" s="3"/>
    </row>
    <row r="22" spans="1:15" ht="15.75" thickBot="1" x14ac:dyDescent="0.3">
      <c r="A22" s="3"/>
      <c r="B22" s="3"/>
      <c r="C22" s="3"/>
      <c r="D22" s="3"/>
    </row>
    <row r="23" spans="1:15" x14ac:dyDescent="0.25">
      <c r="A23" s="67"/>
      <c r="B23" s="68"/>
      <c r="C23" s="68"/>
      <c r="D23" s="69"/>
    </row>
    <row r="24" spans="1:15" ht="27" thickBot="1" x14ac:dyDescent="0.3">
      <c r="A24" s="4" t="s">
        <v>13</v>
      </c>
      <c r="B24" s="5" t="s">
        <v>14</v>
      </c>
      <c r="C24" s="6" t="s">
        <v>15</v>
      </c>
      <c r="D24" s="7" t="s">
        <v>16</v>
      </c>
    </row>
    <row r="25" spans="1:15" x14ac:dyDescent="0.25">
      <c r="A25" s="9" t="s">
        <v>0</v>
      </c>
      <c r="B25" s="10">
        <v>260.48009999999999</v>
      </c>
      <c r="C25" s="11">
        <v>164320.79999999999</v>
      </c>
      <c r="D25" s="12">
        <f>C25*1.21</f>
        <v>198828.16799999998</v>
      </c>
    </row>
    <row r="26" spans="1:15" x14ac:dyDescent="0.25">
      <c r="A26" s="15" t="s">
        <v>1</v>
      </c>
      <c r="B26" s="16">
        <v>261.35548</v>
      </c>
      <c r="C26" s="11">
        <v>164778.44</v>
      </c>
      <c r="D26" s="17">
        <f t="shared" ref="D26:D36" si="1">C26*1.21</f>
        <v>199381.9124</v>
      </c>
    </row>
    <row r="27" spans="1:15" x14ac:dyDescent="0.25">
      <c r="A27" s="18" t="s">
        <v>2</v>
      </c>
      <c r="B27" s="16">
        <v>70.721400000000003</v>
      </c>
      <c r="C27" s="11">
        <v>134683.32</v>
      </c>
      <c r="D27" s="17">
        <f t="shared" si="1"/>
        <v>162966.81719999999</v>
      </c>
    </row>
    <row r="28" spans="1:15" x14ac:dyDescent="0.25">
      <c r="A28" s="18" t="s">
        <v>3</v>
      </c>
      <c r="B28" s="16">
        <v>39.976109999999998</v>
      </c>
      <c r="C28" s="11">
        <v>49043.519999999997</v>
      </c>
      <c r="D28" s="17">
        <f t="shared" si="1"/>
        <v>59342.659199999995</v>
      </c>
    </row>
    <row r="29" spans="1:15" x14ac:dyDescent="0.25">
      <c r="A29" s="18" t="s">
        <v>4</v>
      </c>
      <c r="B29" s="16">
        <v>19.826450000000001</v>
      </c>
      <c r="C29" s="11">
        <v>38509.480000000003</v>
      </c>
      <c r="D29" s="17">
        <f t="shared" si="1"/>
        <v>46596.470800000003</v>
      </c>
    </row>
    <row r="30" spans="1:15" x14ac:dyDescent="0.25">
      <c r="A30" s="18" t="s">
        <v>5</v>
      </c>
      <c r="B30" s="16">
        <v>20.367730000000002</v>
      </c>
      <c r="C30" s="11">
        <v>38792.449999999997</v>
      </c>
      <c r="D30" s="17">
        <f t="shared" si="1"/>
        <v>46938.864499999996</v>
      </c>
    </row>
    <row r="31" spans="1:15" x14ac:dyDescent="0.25">
      <c r="A31" s="18" t="s">
        <v>6</v>
      </c>
      <c r="B31" s="16">
        <v>19.839549999999999</v>
      </c>
      <c r="C31" s="11">
        <v>38516.32</v>
      </c>
      <c r="D31" s="17">
        <f t="shared" si="1"/>
        <v>46604.747199999998</v>
      </c>
    </row>
    <row r="32" spans="1:15" x14ac:dyDescent="0.25">
      <c r="A32" s="18" t="s">
        <v>7</v>
      </c>
      <c r="B32" s="16">
        <v>13.549799999999999</v>
      </c>
      <c r="C32" s="11">
        <v>35228.1</v>
      </c>
      <c r="D32" s="17">
        <f t="shared" si="1"/>
        <v>42626.000999999997</v>
      </c>
    </row>
    <row r="33" spans="1:5" x14ac:dyDescent="0.25">
      <c r="A33" s="18" t="s">
        <v>8</v>
      </c>
      <c r="B33" s="16">
        <v>34.573230000000002</v>
      </c>
      <c r="C33" s="11">
        <v>46218.95</v>
      </c>
      <c r="D33" s="17">
        <f t="shared" si="1"/>
        <v>55924.929499999998</v>
      </c>
    </row>
    <row r="34" spans="1:5" x14ac:dyDescent="0.25">
      <c r="A34" s="18" t="s">
        <v>9</v>
      </c>
      <c r="B34" s="16">
        <v>40.927959999999999</v>
      </c>
      <c r="C34" s="11">
        <v>49541.14</v>
      </c>
      <c r="D34" s="17">
        <f t="shared" si="1"/>
        <v>59944.779399999999</v>
      </c>
    </row>
    <row r="35" spans="1:5" x14ac:dyDescent="0.25">
      <c r="A35" s="18" t="s">
        <v>10</v>
      </c>
      <c r="B35" s="16">
        <v>151.22714999999999</v>
      </c>
      <c r="C35" s="11">
        <v>107204.45</v>
      </c>
      <c r="D35" s="17">
        <f t="shared" si="1"/>
        <v>129717.38449999999</v>
      </c>
    </row>
    <row r="36" spans="1:5" ht="15.75" thickBot="1" x14ac:dyDescent="0.3">
      <c r="A36" s="19" t="s">
        <v>11</v>
      </c>
      <c r="B36" s="16">
        <v>173.28321</v>
      </c>
      <c r="C36" s="11">
        <v>118735.14</v>
      </c>
      <c r="D36" s="17">
        <f t="shared" si="1"/>
        <v>143669.51939999999</v>
      </c>
    </row>
    <row r="37" spans="1:5" ht="15.75" thickBot="1" x14ac:dyDescent="0.3">
      <c r="A37" s="20" t="s">
        <v>20</v>
      </c>
      <c r="B37" s="21">
        <f>SUM(B25:B36)</f>
        <v>1106.12817</v>
      </c>
      <c r="C37" s="22">
        <f>SUM(C25:C36)</f>
        <v>985572.10999999987</v>
      </c>
      <c r="D37" s="23">
        <f>SUM(D25:D36)</f>
        <v>1192542.2530999999</v>
      </c>
      <c r="E37" s="24">
        <f>D37/B37</f>
        <v>1078.1230289976249</v>
      </c>
    </row>
    <row r="40" spans="1:5" ht="15.75" x14ac:dyDescent="0.25">
      <c r="A40" s="1" t="s">
        <v>19</v>
      </c>
      <c r="B40" s="2"/>
      <c r="C40" s="2"/>
      <c r="D40" s="3"/>
    </row>
    <row r="41" spans="1:5" ht="15.75" thickBot="1" x14ac:dyDescent="0.3">
      <c r="A41" s="3"/>
      <c r="B41" s="3"/>
      <c r="C41" s="3"/>
      <c r="D41" s="3"/>
    </row>
    <row r="42" spans="1:5" x14ac:dyDescent="0.25">
      <c r="A42" s="67"/>
      <c r="B42" s="68"/>
      <c r="C42" s="68"/>
      <c r="D42" s="69"/>
    </row>
    <row r="43" spans="1:5" ht="27" thickBot="1" x14ac:dyDescent="0.3">
      <c r="A43" s="4" t="s">
        <v>13</v>
      </c>
      <c r="B43" s="5" t="s">
        <v>14</v>
      </c>
      <c r="C43" s="6" t="s">
        <v>15</v>
      </c>
      <c r="D43" s="7" t="s">
        <v>16</v>
      </c>
    </row>
    <row r="44" spans="1:5" x14ac:dyDescent="0.25">
      <c r="A44" s="9" t="s">
        <v>0</v>
      </c>
      <c r="B44" s="10">
        <v>287.58300000000003</v>
      </c>
      <c r="C44" s="11">
        <v>222360.4</v>
      </c>
      <c r="D44" s="12">
        <f>C44*1.21</f>
        <v>269056.08399999997</v>
      </c>
    </row>
    <row r="45" spans="1:5" x14ac:dyDescent="0.25">
      <c r="A45" s="15" t="s">
        <v>1</v>
      </c>
      <c r="B45" s="16">
        <v>176.32499999999999</v>
      </c>
      <c r="C45" s="11">
        <v>145888.53</v>
      </c>
      <c r="D45" s="17">
        <f t="shared" ref="D45:D55" si="2">C45*1.21</f>
        <v>176525.1213</v>
      </c>
    </row>
    <row r="46" spans="1:5" x14ac:dyDescent="0.25">
      <c r="A46" s="18" t="s">
        <v>2</v>
      </c>
      <c r="B46" s="16">
        <v>141.613</v>
      </c>
      <c r="C46" s="11">
        <v>122029.31</v>
      </c>
      <c r="D46" s="17">
        <f t="shared" si="2"/>
        <v>147655.4651</v>
      </c>
    </row>
    <row r="47" spans="1:5" x14ac:dyDescent="0.25">
      <c r="A47" s="18" t="s">
        <v>3</v>
      </c>
      <c r="B47" s="16">
        <v>48.926000000000002</v>
      </c>
      <c r="C47" s="11">
        <v>58321.82</v>
      </c>
      <c r="D47" s="17">
        <f t="shared" si="2"/>
        <v>70569.402199999997</v>
      </c>
    </row>
    <row r="48" spans="1:5" x14ac:dyDescent="0.25">
      <c r="A48" s="18" t="s">
        <v>4</v>
      </c>
      <c r="B48" s="16">
        <v>39.195</v>
      </c>
      <c r="C48" s="11">
        <v>51633.37</v>
      </c>
      <c r="D48" s="17">
        <f t="shared" si="2"/>
        <v>62476.377700000005</v>
      </c>
    </row>
    <row r="49" spans="1:5" x14ac:dyDescent="0.25">
      <c r="A49" s="18" t="s">
        <v>5</v>
      </c>
      <c r="B49" s="16">
        <v>14.782999999999999</v>
      </c>
      <c r="C49" s="11">
        <v>34854.26</v>
      </c>
      <c r="D49" s="17">
        <f t="shared" si="2"/>
        <v>42173.654600000002</v>
      </c>
    </row>
    <row r="50" spans="1:5" x14ac:dyDescent="0.25">
      <c r="A50" s="18" t="s">
        <v>6</v>
      </c>
      <c r="B50" s="16">
        <v>15.936999999999999</v>
      </c>
      <c r="C50" s="11">
        <v>35647.68</v>
      </c>
      <c r="D50" s="17">
        <f t="shared" si="2"/>
        <v>43133.692799999997</v>
      </c>
    </row>
    <row r="51" spans="1:5" x14ac:dyDescent="0.25">
      <c r="A51" s="18" t="s">
        <v>7</v>
      </c>
      <c r="B51" s="16">
        <v>15.965999999999999</v>
      </c>
      <c r="C51" s="11">
        <v>35667.379999999997</v>
      </c>
      <c r="D51" s="17">
        <f t="shared" si="2"/>
        <v>43157.529799999997</v>
      </c>
    </row>
    <row r="52" spans="1:5" x14ac:dyDescent="0.25">
      <c r="A52" s="18" t="s">
        <v>8</v>
      </c>
      <c r="B52" s="16">
        <v>22.077000000000002</v>
      </c>
      <c r="C52" s="11">
        <v>39867.660000000003</v>
      </c>
      <c r="D52" s="17">
        <f t="shared" si="2"/>
        <v>48239.868600000002</v>
      </c>
    </row>
    <row r="53" spans="1:5" x14ac:dyDescent="0.25">
      <c r="A53" s="18" t="s">
        <v>9</v>
      </c>
      <c r="B53" s="16">
        <v>60.832000000000001</v>
      </c>
      <c r="C53" s="11">
        <v>66505.03</v>
      </c>
      <c r="D53" s="17">
        <f>C53*1.21</f>
        <v>80471.086299999995</v>
      </c>
    </row>
    <row r="54" spans="1:5" x14ac:dyDescent="0.25">
      <c r="A54" s="18" t="s">
        <v>10</v>
      </c>
      <c r="B54" s="16">
        <v>122.08799999999999</v>
      </c>
      <c r="C54" s="11">
        <v>108609.2</v>
      </c>
      <c r="D54" s="17">
        <f t="shared" si="2"/>
        <v>131417.13199999998</v>
      </c>
    </row>
    <row r="55" spans="1:5" ht="15.75" thickBot="1" x14ac:dyDescent="0.3">
      <c r="A55" s="25" t="s">
        <v>11</v>
      </c>
      <c r="B55" s="26">
        <v>148.678</v>
      </c>
      <c r="C55" s="27">
        <v>126885.61</v>
      </c>
      <c r="D55" s="28">
        <f t="shared" si="2"/>
        <v>153531.58809999999</v>
      </c>
    </row>
    <row r="56" spans="1:5" ht="15.75" thickBot="1" x14ac:dyDescent="0.3">
      <c r="A56" s="20" t="s">
        <v>21</v>
      </c>
      <c r="B56" s="21">
        <f>SUM(B44:B55)</f>
        <v>1094.0030000000002</v>
      </c>
      <c r="C56" s="22">
        <f>SUM(C44:C55)</f>
        <v>1048270.25</v>
      </c>
      <c r="D56" s="23">
        <f>SUM(D44:D55)</f>
        <v>1268407.0024999999</v>
      </c>
      <c r="E56" s="24">
        <f>D56/B56</f>
        <v>1159.4182122900941</v>
      </c>
    </row>
    <row r="59" spans="1:5" ht="15.75" x14ac:dyDescent="0.25">
      <c r="A59" s="1" t="s">
        <v>46</v>
      </c>
      <c r="B59" s="2"/>
      <c r="C59" s="2"/>
      <c r="D59" s="3"/>
    </row>
    <row r="60" spans="1:5" ht="15.75" thickBot="1" x14ac:dyDescent="0.3">
      <c r="A60" s="3"/>
      <c r="B60" s="3"/>
      <c r="C60" s="3"/>
      <c r="D60" s="3"/>
    </row>
    <row r="61" spans="1:5" x14ac:dyDescent="0.25">
      <c r="A61" s="67"/>
      <c r="B61" s="68"/>
      <c r="C61" s="68"/>
      <c r="D61" s="69"/>
    </row>
    <row r="62" spans="1:5" ht="27" thickBot="1" x14ac:dyDescent="0.3">
      <c r="A62" s="4" t="s">
        <v>13</v>
      </c>
      <c r="B62" s="5" t="s">
        <v>14</v>
      </c>
      <c r="C62" s="6" t="s">
        <v>15</v>
      </c>
      <c r="D62" s="7" t="s">
        <v>16</v>
      </c>
    </row>
    <row r="63" spans="1:5" x14ac:dyDescent="0.25">
      <c r="A63" s="9" t="s">
        <v>0</v>
      </c>
      <c r="B63" s="10">
        <v>184.4607</v>
      </c>
      <c r="C63" s="11">
        <v>134103.54999999999</v>
      </c>
      <c r="D63" s="12">
        <f>C63*1.21</f>
        <v>162265.29549999998</v>
      </c>
    </row>
    <row r="64" spans="1:5" x14ac:dyDescent="0.25">
      <c r="A64" s="15" t="s">
        <v>1</v>
      </c>
      <c r="B64" s="16">
        <v>136.1183</v>
      </c>
      <c r="C64" s="11">
        <v>105396.37</v>
      </c>
      <c r="D64" s="17">
        <f t="shared" ref="D64:D71" si="3">C64*1.21</f>
        <v>127529.60769999999</v>
      </c>
    </row>
    <row r="65" spans="1:5" x14ac:dyDescent="0.25">
      <c r="A65" s="18" t="s">
        <v>2</v>
      </c>
      <c r="B65" s="16">
        <v>96.755300000000005</v>
      </c>
      <c r="C65" s="11">
        <v>82021.42</v>
      </c>
      <c r="D65" s="17">
        <f t="shared" si="3"/>
        <v>99245.9182</v>
      </c>
    </row>
    <row r="66" spans="1:5" x14ac:dyDescent="0.25">
      <c r="A66" s="18" t="s">
        <v>3</v>
      </c>
      <c r="B66" s="16">
        <v>29.245699999999999</v>
      </c>
      <c r="C66" s="11">
        <v>37345.82</v>
      </c>
      <c r="D66" s="17">
        <f t="shared" si="3"/>
        <v>45188.442199999998</v>
      </c>
    </row>
    <row r="67" spans="1:5" x14ac:dyDescent="0.25">
      <c r="A67" s="18" t="s">
        <v>4</v>
      </c>
      <c r="B67" s="16">
        <v>22.881499999999999</v>
      </c>
      <c r="C67" s="11">
        <v>33566.550000000003</v>
      </c>
      <c r="D67" s="17">
        <f t="shared" si="3"/>
        <v>40615.525500000003</v>
      </c>
    </row>
    <row r="68" spans="1:5" x14ac:dyDescent="0.25">
      <c r="A68" s="18" t="s">
        <v>5</v>
      </c>
      <c r="B68" s="16">
        <v>21.722899999999999</v>
      </c>
      <c r="C68" s="11">
        <v>37464.97</v>
      </c>
      <c r="D68" s="17">
        <f t="shared" si="3"/>
        <v>45332.613700000002</v>
      </c>
    </row>
    <row r="69" spans="1:5" x14ac:dyDescent="0.25">
      <c r="A69" s="18" t="s">
        <v>6</v>
      </c>
      <c r="B69" s="16">
        <v>21.8689</v>
      </c>
      <c r="C69" s="11">
        <v>37551.660000000003</v>
      </c>
      <c r="D69" s="17">
        <f t="shared" si="3"/>
        <v>45437.508600000001</v>
      </c>
    </row>
    <row r="70" spans="1:5" x14ac:dyDescent="0.25">
      <c r="A70" s="18" t="s">
        <v>7</v>
      </c>
      <c r="B70" s="16">
        <v>18.0185</v>
      </c>
      <c r="C70" s="11">
        <v>35265.14</v>
      </c>
      <c r="D70" s="17">
        <f t="shared" si="3"/>
        <v>42670.8194</v>
      </c>
    </row>
    <row r="71" spans="1:5" x14ac:dyDescent="0.25">
      <c r="A71" s="18" t="s">
        <v>8</v>
      </c>
      <c r="B71" s="16">
        <v>27.8858</v>
      </c>
      <c r="C71" s="11">
        <v>41124.68</v>
      </c>
      <c r="D71" s="17">
        <f t="shared" si="3"/>
        <v>49760.862799999995</v>
      </c>
    </row>
    <row r="72" spans="1:5" x14ac:dyDescent="0.25">
      <c r="A72" s="18" t="s">
        <v>9</v>
      </c>
      <c r="B72" s="16">
        <v>56.451700000000002</v>
      </c>
      <c r="C72" s="11">
        <v>58087.97</v>
      </c>
      <c r="D72" s="17">
        <f>C72*1.21</f>
        <v>70286.443700000003</v>
      </c>
    </row>
    <row r="73" spans="1:5" x14ac:dyDescent="0.25">
      <c r="A73" s="18" t="s">
        <v>10</v>
      </c>
      <c r="B73" s="16">
        <v>94.679699999999997</v>
      </c>
      <c r="C73" s="11">
        <v>80788.92</v>
      </c>
      <c r="D73" s="17">
        <f t="shared" ref="D73:D74" si="4">C73*1.21</f>
        <v>97754.593199999988</v>
      </c>
    </row>
    <row r="74" spans="1:5" ht="15.75" thickBot="1" x14ac:dyDescent="0.3">
      <c r="A74" s="25" t="s">
        <v>11</v>
      </c>
      <c r="B74" s="26">
        <v>119.0767</v>
      </c>
      <c r="C74" s="27">
        <v>95276.55</v>
      </c>
      <c r="D74" s="28">
        <f t="shared" si="4"/>
        <v>115284.62549999999</v>
      </c>
    </row>
    <row r="75" spans="1:5" ht="15.75" thickBot="1" x14ac:dyDescent="0.3">
      <c r="A75" s="20" t="s">
        <v>47</v>
      </c>
      <c r="B75" s="21">
        <f>SUM(B63:B74)</f>
        <v>829.16570000000002</v>
      </c>
      <c r="C75" s="22">
        <f>SUM(C63:C74)</f>
        <v>777993.60000000009</v>
      </c>
      <c r="D75" s="23">
        <f>SUM(D63:D74)</f>
        <v>941372.25599999994</v>
      </c>
      <c r="E75" s="24">
        <f>D75/B75</f>
        <v>1135.3246474136592</v>
      </c>
    </row>
    <row r="78" spans="1:5" ht="15.75" x14ac:dyDescent="0.25">
      <c r="A78" s="1" t="s">
        <v>48</v>
      </c>
      <c r="B78" s="2"/>
      <c r="C78" s="2"/>
      <c r="D78" s="3"/>
    </row>
    <row r="79" spans="1:5" ht="15.75" thickBot="1" x14ac:dyDescent="0.3">
      <c r="A79" s="3"/>
      <c r="B79" s="3"/>
      <c r="C79" s="3"/>
      <c r="D79" s="3"/>
    </row>
    <row r="80" spans="1:5" x14ac:dyDescent="0.25">
      <c r="A80" s="67"/>
      <c r="B80" s="68"/>
      <c r="C80" s="68"/>
      <c r="D80" s="69"/>
    </row>
    <row r="81" spans="1:6" ht="27" thickBot="1" x14ac:dyDescent="0.3">
      <c r="A81" s="4" t="s">
        <v>13</v>
      </c>
      <c r="B81" s="5" t="s">
        <v>14</v>
      </c>
      <c r="C81" s="6" t="s">
        <v>15</v>
      </c>
      <c r="D81" s="7" t="s">
        <v>16</v>
      </c>
    </row>
    <row r="82" spans="1:6" x14ac:dyDescent="0.25">
      <c r="A82" s="9" t="s">
        <v>0</v>
      </c>
      <c r="B82" s="10">
        <v>107.2403</v>
      </c>
      <c r="C82" s="11">
        <v>79488.429999999993</v>
      </c>
      <c r="D82" s="12">
        <f>C82*1.21</f>
        <v>96181.000299999985</v>
      </c>
    </row>
    <row r="83" spans="1:6" x14ac:dyDescent="0.25">
      <c r="A83" s="15" t="s">
        <v>1</v>
      </c>
      <c r="B83" s="16">
        <v>98.196299999999994</v>
      </c>
      <c r="C83" s="11">
        <v>74129.100000000006</v>
      </c>
      <c r="D83" s="17">
        <f t="shared" ref="D83:D90" si="5">C83*1.21</f>
        <v>89696.21100000001</v>
      </c>
    </row>
    <row r="84" spans="1:6" x14ac:dyDescent="0.25">
      <c r="A84" s="18" t="s">
        <v>2</v>
      </c>
      <c r="B84" s="16">
        <v>95.665300000000002</v>
      </c>
      <c r="C84" s="11">
        <v>72629.240000000005</v>
      </c>
      <c r="D84" s="17">
        <f t="shared" si="5"/>
        <v>87881.380400000009</v>
      </c>
    </row>
    <row r="85" spans="1:6" x14ac:dyDescent="0.25">
      <c r="A85" s="18" t="s">
        <v>3</v>
      </c>
      <c r="B85" s="16">
        <v>58.454099999999997</v>
      </c>
      <c r="C85" s="11">
        <v>50578.25</v>
      </c>
      <c r="D85" s="17">
        <f t="shared" si="5"/>
        <v>61199.682499999995</v>
      </c>
    </row>
    <row r="86" spans="1:6" x14ac:dyDescent="0.25">
      <c r="A86" s="18" t="s">
        <v>4</v>
      </c>
      <c r="B86" s="16">
        <v>40.2898</v>
      </c>
      <c r="C86" s="11">
        <v>39814.239999999998</v>
      </c>
      <c r="D86" s="17">
        <f t="shared" si="5"/>
        <v>48175.230399999993</v>
      </c>
    </row>
    <row r="87" spans="1:6" x14ac:dyDescent="0.25">
      <c r="A87" s="18" t="s">
        <v>5</v>
      </c>
      <c r="B87" s="16">
        <v>15.512600000000001</v>
      </c>
      <c r="C87" s="11">
        <v>25131.55</v>
      </c>
      <c r="D87" s="17">
        <f t="shared" si="5"/>
        <v>30409.175499999998</v>
      </c>
    </row>
    <row r="88" spans="1:6" x14ac:dyDescent="0.25">
      <c r="A88" s="18" t="s">
        <v>6</v>
      </c>
      <c r="B88" s="16">
        <v>18.920400000000001</v>
      </c>
      <c r="C88" s="11">
        <v>27150.97</v>
      </c>
      <c r="D88" s="17">
        <f t="shared" si="5"/>
        <v>32852.673699999999</v>
      </c>
    </row>
    <row r="89" spans="1:6" x14ac:dyDescent="0.25">
      <c r="A89" s="18" t="s">
        <v>7</v>
      </c>
      <c r="B89" s="16">
        <v>17.419899999999998</v>
      </c>
      <c r="C89" s="11">
        <v>26261.8</v>
      </c>
      <c r="D89" s="17">
        <f t="shared" si="5"/>
        <v>31776.777999999998</v>
      </c>
    </row>
    <row r="90" spans="1:6" x14ac:dyDescent="0.25">
      <c r="A90" s="18" t="s">
        <v>8</v>
      </c>
      <c r="B90" s="16">
        <v>18.318899999999999</v>
      </c>
      <c r="C90" s="11">
        <v>26794.55</v>
      </c>
      <c r="D90" s="17">
        <f t="shared" si="5"/>
        <v>32421.405499999997</v>
      </c>
    </row>
    <row r="91" spans="1:6" x14ac:dyDescent="0.25">
      <c r="A91" s="18" t="s">
        <v>9</v>
      </c>
      <c r="B91" s="16">
        <v>72.616600000000005</v>
      </c>
      <c r="C91" s="11">
        <v>58970.8</v>
      </c>
      <c r="D91" s="17">
        <f>C91*1.21</f>
        <v>71354.668000000005</v>
      </c>
    </row>
    <row r="92" spans="1:6" x14ac:dyDescent="0.25">
      <c r="A92" s="18" t="s">
        <v>10</v>
      </c>
      <c r="B92" s="16">
        <v>123.5599</v>
      </c>
      <c r="C92" s="11">
        <v>89159.27</v>
      </c>
      <c r="D92" s="17">
        <f>C92*1</f>
        <v>89159.27</v>
      </c>
      <c r="F92" t="s">
        <v>49</v>
      </c>
    </row>
    <row r="93" spans="1:6" ht="15.75" thickBot="1" x14ac:dyDescent="0.3">
      <c r="A93" s="25" t="s">
        <v>11</v>
      </c>
      <c r="B93" s="16">
        <v>142.62219999999999</v>
      </c>
      <c r="C93" s="27">
        <v>100455.41</v>
      </c>
      <c r="D93" s="28">
        <f>C93*1</f>
        <v>100455.41</v>
      </c>
      <c r="F93" t="s">
        <v>49</v>
      </c>
    </row>
    <row r="94" spans="1:6" ht="15.75" thickBot="1" x14ac:dyDescent="0.3">
      <c r="A94" s="20" t="s">
        <v>54</v>
      </c>
      <c r="B94" s="21">
        <f>SUM(B82:B93)</f>
        <v>808.81629999999996</v>
      </c>
      <c r="C94" s="22">
        <f>SUM(C82:C93)</f>
        <v>670563.61</v>
      </c>
      <c r="D94" s="23">
        <f>SUM(D82:D93)</f>
        <v>771562.88530000008</v>
      </c>
      <c r="E94" s="24">
        <f>D94/B94</f>
        <v>953.94082104922973</v>
      </c>
    </row>
  </sheetData>
  <mergeCells count="5">
    <mergeCell ref="A4:D4"/>
    <mergeCell ref="A23:D23"/>
    <mergeCell ref="A42:D42"/>
    <mergeCell ref="A61:D61"/>
    <mergeCell ref="A80:D80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3"/>
  <sheetViews>
    <sheetView topLeftCell="A43" workbookViewId="0">
      <selection activeCell="D83" sqref="D83:F83"/>
    </sheetView>
  </sheetViews>
  <sheetFormatPr defaultRowHeight="15" x14ac:dyDescent="0.25"/>
  <cols>
    <col min="2" max="2" width="13.42578125" customWidth="1"/>
    <col min="3" max="3" width="11.85546875" customWidth="1"/>
    <col min="4" max="4" width="10.7109375" customWidth="1"/>
    <col min="5" max="5" width="15.7109375" customWidth="1"/>
    <col min="6" max="6" width="15" customWidth="1"/>
    <col min="7" max="7" width="12.5703125" customWidth="1"/>
  </cols>
  <sheetData>
    <row r="2" spans="1:7" ht="15.75" thickBot="1" x14ac:dyDescent="0.3">
      <c r="A2" s="50" t="s">
        <v>40</v>
      </c>
      <c r="B2" s="51"/>
      <c r="C2" s="51"/>
      <c r="D2" s="51"/>
      <c r="E2" s="51"/>
      <c r="F2" s="51"/>
      <c r="G2" s="51"/>
    </row>
    <row r="3" spans="1:7" ht="40.5" thickBot="1" x14ac:dyDescent="0.3">
      <c r="A3" s="52" t="s">
        <v>33</v>
      </c>
      <c r="B3" s="53" t="s">
        <v>34</v>
      </c>
      <c r="C3" s="53" t="s">
        <v>35</v>
      </c>
      <c r="D3" s="53" t="s">
        <v>36</v>
      </c>
      <c r="E3" s="54" t="s">
        <v>37</v>
      </c>
      <c r="F3" s="54" t="s">
        <v>38</v>
      </c>
      <c r="G3" s="55" t="s">
        <v>39</v>
      </c>
    </row>
    <row r="4" spans="1:7" x14ac:dyDescent="0.25">
      <c r="A4" s="56" t="s">
        <v>0</v>
      </c>
      <c r="B4" s="57">
        <v>16177</v>
      </c>
      <c r="C4" s="57"/>
      <c r="D4" s="58">
        <f t="shared" ref="D4:D15" si="0">B4+C4</f>
        <v>16177</v>
      </c>
      <c r="E4" s="59">
        <v>36981.51</v>
      </c>
      <c r="F4" s="60">
        <f>E4*1.21</f>
        <v>44747.627099999998</v>
      </c>
      <c r="G4" s="61">
        <f t="shared" ref="G4:G16" si="1">F4/(B4+C4)</f>
        <v>2.766126420226247</v>
      </c>
    </row>
    <row r="5" spans="1:7" x14ac:dyDescent="0.25">
      <c r="A5" s="56" t="s">
        <v>1</v>
      </c>
      <c r="B5" s="57">
        <v>14282</v>
      </c>
      <c r="C5" s="57"/>
      <c r="D5" s="58">
        <f t="shared" si="0"/>
        <v>14282</v>
      </c>
      <c r="E5" s="59">
        <v>34502.67</v>
      </c>
      <c r="F5" s="60">
        <f t="shared" ref="F5:F15" si="2">E5*1.21</f>
        <v>41748.2307</v>
      </c>
      <c r="G5" s="61">
        <f t="shared" si="1"/>
        <v>2.9231361644027447</v>
      </c>
    </row>
    <row r="6" spans="1:7" x14ac:dyDescent="0.25">
      <c r="A6" s="56" t="s">
        <v>2</v>
      </c>
      <c r="B6" s="57">
        <v>12398</v>
      </c>
      <c r="C6" s="57"/>
      <c r="D6" s="58">
        <f t="shared" si="0"/>
        <v>12398</v>
      </c>
      <c r="E6" s="59">
        <v>32052.28</v>
      </c>
      <c r="F6" s="60">
        <f t="shared" si="2"/>
        <v>38783.258799999996</v>
      </c>
      <c r="G6" s="61">
        <f t="shared" si="1"/>
        <v>3.1281867075334726</v>
      </c>
    </row>
    <row r="7" spans="1:7" x14ac:dyDescent="0.25">
      <c r="A7" s="56" t="s">
        <v>3</v>
      </c>
      <c r="B7" s="57">
        <v>11984</v>
      </c>
      <c r="C7" s="57"/>
      <c r="D7" s="58">
        <f t="shared" si="0"/>
        <v>11984</v>
      </c>
      <c r="E7" s="59">
        <v>29674.7</v>
      </c>
      <c r="F7" s="60">
        <f t="shared" si="2"/>
        <v>35906.387000000002</v>
      </c>
      <c r="G7" s="61">
        <f t="shared" si="1"/>
        <v>2.9961938417890521</v>
      </c>
    </row>
    <row r="8" spans="1:7" x14ac:dyDescent="0.25">
      <c r="A8" s="56" t="s">
        <v>4</v>
      </c>
      <c r="B8" s="57">
        <v>10569</v>
      </c>
      <c r="C8" s="57"/>
      <c r="D8" s="58">
        <f t="shared" si="0"/>
        <v>10569</v>
      </c>
      <c r="E8" s="59">
        <v>26036.95</v>
      </c>
      <c r="F8" s="60">
        <f t="shared" si="2"/>
        <v>31504.709500000001</v>
      </c>
      <c r="G8" s="61">
        <f t="shared" si="1"/>
        <v>2.9808600151386129</v>
      </c>
    </row>
    <row r="9" spans="1:7" x14ac:dyDescent="0.25">
      <c r="A9" s="56" t="s">
        <v>5</v>
      </c>
      <c r="B9" s="57">
        <v>8246</v>
      </c>
      <c r="C9" s="57"/>
      <c r="D9" s="58">
        <f t="shared" si="0"/>
        <v>8246</v>
      </c>
      <c r="E9" s="59">
        <v>24089.67</v>
      </c>
      <c r="F9" s="60">
        <f t="shared" si="2"/>
        <v>29148.500699999997</v>
      </c>
      <c r="G9" s="61">
        <f t="shared" si="1"/>
        <v>3.534865474169294</v>
      </c>
    </row>
    <row r="10" spans="1:7" x14ac:dyDescent="0.25">
      <c r="A10" s="56" t="s">
        <v>6</v>
      </c>
      <c r="B10" s="57">
        <v>5442</v>
      </c>
      <c r="C10" s="57"/>
      <c r="D10" s="58">
        <f t="shared" si="0"/>
        <v>5442</v>
      </c>
      <c r="E10" s="59">
        <v>13792.65</v>
      </c>
      <c r="F10" s="60">
        <f t="shared" si="2"/>
        <v>16689.106499999998</v>
      </c>
      <c r="G10" s="61">
        <f t="shared" si="1"/>
        <v>3.0667229878721054</v>
      </c>
    </row>
    <row r="11" spans="1:7" x14ac:dyDescent="0.25">
      <c r="A11" s="56" t="s">
        <v>7</v>
      </c>
      <c r="B11" s="57">
        <v>5612</v>
      </c>
      <c r="C11" s="57"/>
      <c r="D11" s="58">
        <f t="shared" si="0"/>
        <v>5612</v>
      </c>
      <c r="E11" s="59">
        <v>14009.23</v>
      </c>
      <c r="F11" s="60">
        <f t="shared" si="2"/>
        <v>16951.168299999998</v>
      </c>
      <c r="G11" s="61">
        <f t="shared" si="1"/>
        <v>3.0205217925873127</v>
      </c>
    </row>
    <row r="12" spans="1:7" x14ac:dyDescent="0.25">
      <c r="A12" s="56" t="s">
        <v>8</v>
      </c>
      <c r="B12" s="57">
        <v>10331</v>
      </c>
      <c r="C12" s="57"/>
      <c r="D12" s="58">
        <f t="shared" si="0"/>
        <v>10331</v>
      </c>
      <c r="E12" s="59">
        <v>25682.78</v>
      </c>
      <c r="F12" s="60">
        <f t="shared" si="2"/>
        <v>31076.163799999998</v>
      </c>
      <c r="G12" s="61">
        <f t="shared" si="1"/>
        <v>3.0080499274029617</v>
      </c>
    </row>
    <row r="13" spans="1:7" x14ac:dyDescent="0.25">
      <c r="A13" s="56" t="s">
        <v>9</v>
      </c>
      <c r="B13" s="57">
        <v>13082</v>
      </c>
      <c r="C13" s="57"/>
      <c r="D13" s="58">
        <f t="shared" si="0"/>
        <v>13082</v>
      </c>
      <c r="E13" s="59">
        <v>31102.38</v>
      </c>
      <c r="F13" s="60">
        <f t="shared" si="2"/>
        <v>37633.879800000002</v>
      </c>
      <c r="G13" s="61">
        <f t="shared" si="1"/>
        <v>2.8767680629873111</v>
      </c>
    </row>
    <row r="14" spans="1:7" x14ac:dyDescent="0.25">
      <c r="A14" s="56" t="s">
        <v>10</v>
      </c>
      <c r="B14" s="57">
        <v>14047</v>
      </c>
      <c r="C14" s="57"/>
      <c r="D14" s="58">
        <f t="shared" si="0"/>
        <v>14047</v>
      </c>
      <c r="E14" s="59">
        <v>32356.31</v>
      </c>
      <c r="F14" s="60">
        <f t="shared" si="2"/>
        <v>39151.1351</v>
      </c>
      <c r="G14" s="61">
        <f t="shared" si="1"/>
        <v>2.7871527799530149</v>
      </c>
    </row>
    <row r="15" spans="1:7" ht="15.75" thickBot="1" x14ac:dyDescent="0.3">
      <c r="A15" s="56" t="s">
        <v>11</v>
      </c>
      <c r="B15" s="57">
        <v>13605</v>
      </c>
      <c r="C15" s="57"/>
      <c r="D15" s="58">
        <f t="shared" si="0"/>
        <v>13605</v>
      </c>
      <c r="E15" s="59">
        <v>31799.02</v>
      </c>
      <c r="F15" s="60">
        <f t="shared" si="2"/>
        <v>38476.814200000001</v>
      </c>
      <c r="G15" s="61">
        <f t="shared" si="1"/>
        <v>2.828137758177141</v>
      </c>
    </row>
    <row r="16" spans="1:7" ht="15.75" thickBot="1" x14ac:dyDescent="0.3">
      <c r="A16" s="62"/>
      <c r="B16" s="63">
        <f>SUBTOTAL(9,B4:B15)</f>
        <v>135775</v>
      </c>
      <c r="C16" s="63">
        <f>SUBTOTAL(9,C4:C15)</f>
        <v>0</v>
      </c>
      <c r="D16" s="63">
        <f>B16+C16</f>
        <v>135775</v>
      </c>
      <c r="E16" s="63">
        <f>SUBTOTAL(9,E4:E15)</f>
        <v>332080.15000000002</v>
      </c>
      <c r="F16" s="64">
        <f>SUBTOTAL(9,F4:F15)</f>
        <v>401816.98149999999</v>
      </c>
      <c r="G16" s="65">
        <f t="shared" si="1"/>
        <v>2.959432749033327</v>
      </c>
    </row>
    <row r="18" spans="1:10" ht="15.75" thickBot="1" x14ac:dyDescent="0.3">
      <c r="A18" s="50" t="s">
        <v>41</v>
      </c>
      <c r="B18" s="51"/>
      <c r="C18" s="51"/>
      <c r="D18" s="51"/>
      <c r="E18" s="51"/>
      <c r="F18" s="51"/>
      <c r="G18" s="51"/>
    </row>
    <row r="19" spans="1:10" ht="40.5" thickBot="1" x14ac:dyDescent="0.3">
      <c r="A19" s="52" t="s">
        <v>33</v>
      </c>
      <c r="B19" s="53" t="s">
        <v>34</v>
      </c>
      <c r="C19" s="53" t="s">
        <v>35</v>
      </c>
      <c r="D19" s="53" t="s">
        <v>36</v>
      </c>
      <c r="E19" s="54" t="s">
        <v>37</v>
      </c>
      <c r="F19" s="54" t="s">
        <v>38</v>
      </c>
      <c r="G19" s="55" t="s">
        <v>39</v>
      </c>
    </row>
    <row r="20" spans="1:10" x14ac:dyDescent="0.25">
      <c r="A20" s="56" t="s">
        <v>0</v>
      </c>
      <c r="B20" s="57">
        <v>14512</v>
      </c>
      <c r="C20" s="57"/>
      <c r="D20" s="58">
        <f t="shared" ref="D20:D31" si="3">B20+C20</f>
        <v>14512</v>
      </c>
      <c r="E20" s="59">
        <v>40228.1</v>
      </c>
      <c r="F20" s="60">
        <f>E20*1.21</f>
        <v>48676.000999999997</v>
      </c>
      <c r="G20" s="61">
        <f t="shared" ref="G20:G32" si="4">F20/(B20+C20)</f>
        <v>3.3541897050716645</v>
      </c>
      <c r="I20" s="66"/>
      <c r="J20" s="66"/>
    </row>
    <row r="21" spans="1:10" x14ac:dyDescent="0.25">
      <c r="A21" s="56" t="s">
        <v>1</v>
      </c>
      <c r="B21" s="57">
        <v>12065</v>
      </c>
      <c r="C21" s="57"/>
      <c r="D21" s="58">
        <f t="shared" si="3"/>
        <v>12065</v>
      </c>
      <c r="E21" s="59">
        <v>36212.67</v>
      </c>
      <c r="F21" s="60">
        <f t="shared" ref="F21:F31" si="5">E21*1.21</f>
        <v>43817.330699999999</v>
      </c>
      <c r="G21" s="61">
        <f t="shared" si="4"/>
        <v>3.6317721259842517</v>
      </c>
      <c r="I21" s="66"/>
      <c r="J21" s="66"/>
    </row>
    <row r="22" spans="1:10" x14ac:dyDescent="0.25">
      <c r="A22" s="56" t="s">
        <v>2</v>
      </c>
      <c r="B22" s="57">
        <v>12031</v>
      </c>
      <c r="C22" s="57"/>
      <c r="D22" s="58">
        <f t="shared" si="3"/>
        <v>12031</v>
      </c>
      <c r="E22" s="59">
        <f>F22/1.21</f>
        <v>34250.413223140495</v>
      </c>
      <c r="F22" s="60">
        <v>41443</v>
      </c>
      <c r="G22" s="61">
        <f t="shared" si="4"/>
        <v>3.4446845648740751</v>
      </c>
      <c r="I22" s="66"/>
      <c r="J22" s="66"/>
    </row>
    <row r="23" spans="1:10" x14ac:dyDescent="0.25">
      <c r="A23" s="56" t="s">
        <v>3</v>
      </c>
      <c r="B23" s="57">
        <v>10413</v>
      </c>
      <c r="C23" s="57"/>
      <c r="D23" s="58">
        <f t="shared" si="3"/>
        <v>10413</v>
      </c>
      <c r="E23" s="59">
        <v>31760.12</v>
      </c>
      <c r="F23" s="60">
        <f t="shared" si="5"/>
        <v>38429.745199999998</v>
      </c>
      <c r="G23" s="61">
        <f t="shared" si="4"/>
        <v>3.6905546144242769</v>
      </c>
      <c r="I23" s="66"/>
      <c r="J23" s="66"/>
    </row>
    <row r="24" spans="1:10" x14ac:dyDescent="0.25">
      <c r="A24" s="56" t="s">
        <v>4</v>
      </c>
      <c r="B24" s="57">
        <v>8962</v>
      </c>
      <c r="C24" s="57"/>
      <c r="D24" s="58">
        <f t="shared" si="3"/>
        <v>8962</v>
      </c>
      <c r="E24" s="59">
        <v>27334.65</v>
      </c>
      <c r="F24" s="60">
        <f t="shared" si="5"/>
        <v>33074.926500000001</v>
      </c>
      <c r="G24" s="61">
        <f t="shared" si="4"/>
        <v>3.6905742579781302</v>
      </c>
      <c r="I24" s="66"/>
      <c r="J24" s="66"/>
    </row>
    <row r="25" spans="1:10" x14ac:dyDescent="0.25">
      <c r="A25" s="56" t="s">
        <v>5</v>
      </c>
      <c r="B25" s="57">
        <v>8217</v>
      </c>
      <c r="C25" s="57"/>
      <c r="D25" s="58">
        <f t="shared" si="3"/>
        <v>8217</v>
      </c>
      <c r="E25" s="59">
        <v>24210.63</v>
      </c>
      <c r="F25" s="60">
        <f t="shared" si="5"/>
        <v>29294.862300000001</v>
      </c>
      <c r="G25" s="61">
        <f t="shared" si="4"/>
        <v>3.5651530120481927</v>
      </c>
      <c r="I25" s="66"/>
      <c r="J25" s="66"/>
    </row>
    <row r="26" spans="1:10" x14ac:dyDescent="0.25">
      <c r="A26" s="56" t="s">
        <v>6</v>
      </c>
      <c r="B26" s="57">
        <v>5898</v>
      </c>
      <c r="C26" s="57"/>
      <c r="D26" s="58">
        <f t="shared" si="3"/>
        <v>5898</v>
      </c>
      <c r="E26" s="59">
        <v>16576.419999999998</v>
      </c>
      <c r="F26" s="60">
        <f t="shared" si="5"/>
        <v>20057.468199999996</v>
      </c>
      <c r="G26" s="61">
        <f t="shared" si="4"/>
        <v>3.4007236690403517</v>
      </c>
      <c r="I26" s="66"/>
      <c r="J26" s="66"/>
    </row>
    <row r="27" spans="1:10" x14ac:dyDescent="0.25">
      <c r="A27" s="56" t="s">
        <v>7</v>
      </c>
      <c r="B27" s="57">
        <v>6250</v>
      </c>
      <c r="C27" s="57"/>
      <c r="D27" s="58">
        <f t="shared" si="3"/>
        <v>6250</v>
      </c>
      <c r="E27" s="59">
        <v>17118.27</v>
      </c>
      <c r="F27" s="60">
        <f t="shared" si="5"/>
        <v>20713.1067</v>
      </c>
      <c r="G27" s="61">
        <f t="shared" si="4"/>
        <v>3.314097072</v>
      </c>
      <c r="I27" s="66"/>
      <c r="J27" s="66"/>
    </row>
    <row r="28" spans="1:10" x14ac:dyDescent="0.25">
      <c r="A28" s="56" t="s">
        <v>8</v>
      </c>
      <c r="B28" s="57">
        <v>9821</v>
      </c>
      <c r="C28" s="57"/>
      <c r="D28" s="58">
        <f t="shared" si="3"/>
        <v>9821</v>
      </c>
      <c r="E28" s="59">
        <f t="shared" ref="E28:E29" si="6">F28/1.21</f>
        <v>31075.206611570247</v>
      </c>
      <c r="F28" s="60">
        <v>37601</v>
      </c>
      <c r="G28" s="61">
        <f t="shared" si="4"/>
        <v>3.828632522146421</v>
      </c>
      <c r="I28" s="66"/>
      <c r="J28" s="66"/>
    </row>
    <row r="29" spans="1:10" x14ac:dyDescent="0.25">
      <c r="A29" s="56" t="s">
        <v>9</v>
      </c>
      <c r="B29" s="57">
        <v>12569</v>
      </c>
      <c r="C29" s="57"/>
      <c r="D29" s="58">
        <f t="shared" si="3"/>
        <v>12569</v>
      </c>
      <c r="E29" s="59">
        <f t="shared" si="6"/>
        <v>35131.404958677689</v>
      </c>
      <c r="F29" s="60">
        <v>42509</v>
      </c>
      <c r="G29" s="61">
        <f t="shared" si="4"/>
        <v>3.3820510780491686</v>
      </c>
      <c r="I29" s="66"/>
      <c r="J29" s="66"/>
    </row>
    <row r="30" spans="1:10" x14ac:dyDescent="0.25">
      <c r="A30" s="56" t="s">
        <v>10</v>
      </c>
      <c r="B30" s="57">
        <v>12751</v>
      </c>
      <c r="C30" s="57"/>
      <c r="D30" s="58">
        <f t="shared" si="3"/>
        <v>12751</v>
      </c>
      <c r="E30" s="59">
        <v>35427.89</v>
      </c>
      <c r="F30" s="60">
        <f t="shared" si="5"/>
        <v>42867.746899999998</v>
      </c>
      <c r="G30" s="61">
        <f t="shared" si="4"/>
        <v>3.3619125480354479</v>
      </c>
      <c r="I30" s="66"/>
      <c r="J30" s="66"/>
    </row>
    <row r="31" spans="1:10" ht="15.75" thickBot="1" x14ac:dyDescent="0.3">
      <c r="A31" s="56" t="s">
        <v>11</v>
      </c>
      <c r="B31" s="57">
        <v>12453</v>
      </c>
      <c r="C31" s="57"/>
      <c r="D31" s="58">
        <f t="shared" si="3"/>
        <v>12453</v>
      </c>
      <c r="E31" s="59">
        <v>34936.21</v>
      </c>
      <c r="F31" s="60">
        <f t="shared" si="5"/>
        <v>42272.814099999996</v>
      </c>
      <c r="G31" s="61">
        <f t="shared" si="4"/>
        <v>3.3945887818196416</v>
      </c>
      <c r="I31" s="66"/>
      <c r="J31" s="66"/>
    </row>
    <row r="32" spans="1:10" ht="15.75" thickBot="1" x14ac:dyDescent="0.3">
      <c r="A32" s="62"/>
      <c r="B32" s="63">
        <f>SUBTOTAL(9,B20:B31)</f>
        <v>125942</v>
      </c>
      <c r="C32" s="63">
        <f>SUBTOTAL(9,C20:C31)</f>
        <v>0</v>
      </c>
      <c r="D32" s="63">
        <f>B32+C32</f>
        <v>125942</v>
      </c>
      <c r="E32" s="63">
        <f>SUBTOTAL(9,E20:E31)</f>
        <v>364261.98479338846</v>
      </c>
      <c r="F32" s="64">
        <f>SUBTOTAL(9,F20:F31)</f>
        <v>440757.00160000002</v>
      </c>
      <c r="G32" s="65">
        <f t="shared" si="4"/>
        <v>3.4996824061869751</v>
      </c>
    </row>
    <row r="35" spans="1:7" ht="15.75" thickBot="1" x14ac:dyDescent="0.3">
      <c r="A35" s="50" t="s">
        <v>42</v>
      </c>
      <c r="B35" s="51"/>
      <c r="C35" s="51"/>
      <c r="D35" s="51"/>
      <c r="E35" s="51"/>
      <c r="F35" s="51"/>
      <c r="G35" s="51"/>
    </row>
    <row r="36" spans="1:7" ht="40.5" thickBot="1" x14ac:dyDescent="0.3">
      <c r="A36" s="52" t="s">
        <v>33</v>
      </c>
      <c r="B36" s="53" t="s">
        <v>34</v>
      </c>
      <c r="C36" s="53" t="s">
        <v>35</v>
      </c>
      <c r="D36" s="53" t="s">
        <v>36</v>
      </c>
      <c r="E36" s="54" t="s">
        <v>37</v>
      </c>
      <c r="F36" s="54" t="s">
        <v>38</v>
      </c>
      <c r="G36" s="55" t="s">
        <v>39</v>
      </c>
    </row>
    <row r="37" spans="1:7" x14ac:dyDescent="0.25">
      <c r="A37" s="56" t="s">
        <v>0</v>
      </c>
      <c r="B37" s="57">
        <v>14341</v>
      </c>
      <c r="C37" s="57"/>
      <c r="D37" s="58">
        <f t="shared" ref="D37:D48" si="7">B37+C37</f>
        <v>14341</v>
      </c>
      <c r="E37" s="59">
        <v>41593.199999999997</v>
      </c>
      <c r="F37" s="60">
        <f>E37*1.21</f>
        <v>50327.771999999997</v>
      </c>
      <c r="G37" s="61">
        <f t="shared" ref="G37:G49" si="8">F37/(B37+C37)</f>
        <v>3.509362805941008</v>
      </c>
    </row>
    <row r="38" spans="1:7" x14ac:dyDescent="0.25">
      <c r="A38" s="56" t="s">
        <v>1</v>
      </c>
      <c r="B38" s="57">
        <v>12497</v>
      </c>
      <c r="C38" s="57"/>
      <c r="D38" s="58">
        <f t="shared" si="7"/>
        <v>12497</v>
      </c>
      <c r="E38" s="59">
        <v>38522.26</v>
      </c>
      <c r="F38" s="60">
        <f>E38*1.21</f>
        <v>46611.934600000001</v>
      </c>
      <c r="G38" s="61">
        <f t="shared" si="8"/>
        <v>3.7298499319836762</v>
      </c>
    </row>
    <row r="39" spans="1:7" x14ac:dyDescent="0.25">
      <c r="A39" s="56" t="s">
        <v>2</v>
      </c>
      <c r="B39" s="57">
        <v>13913</v>
      </c>
      <c r="C39" s="57"/>
      <c r="D39" s="58">
        <f t="shared" si="7"/>
        <v>13913</v>
      </c>
      <c r="E39" s="59">
        <v>38700.43</v>
      </c>
      <c r="F39" s="60">
        <f t="shared" ref="F39:F48" si="9">E39*1.21</f>
        <v>46827.520299999996</v>
      </c>
      <c r="G39" s="61">
        <f t="shared" si="8"/>
        <v>3.3657385394954358</v>
      </c>
    </row>
    <row r="40" spans="1:7" x14ac:dyDescent="0.25">
      <c r="A40" s="56" t="s">
        <v>3</v>
      </c>
      <c r="B40" s="57">
        <v>12328</v>
      </c>
      <c r="C40" s="57"/>
      <c r="D40" s="58">
        <f t="shared" si="7"/>
        <v>12328</v>
      </c>
      <c r="E40" s="59">
        <v>35856.019999999997</v>
      </c>
      <c r="F40" s="60">
        <f t="shared" si="9"/>
        <v>43385.784199999995</v>
      </c>
      <c r="G40" s="61">
        <f t="shared" si="8"/>
        <v>3.5192881408176504</v>
      </c>
    </row>
    <row r="41" spans="1:7" x14ac:dyDescent="0.25">
      <c r="A41" s="56" t="s">
        <v>4</v>
      </c>
      <c r="B41" s="57">
        <v>12909</v>
      </c>
      <c r="C41" s="57"/>
      <c r="D41" s="58">
        <f t="shared" si="7"/>
        <v>12909</v>
      </c>
      <c r="E41" s="59">
        <v>41312.400000000001</v>
      </c>
      <c r="F41" s="60">
        <f t="shared" si="9"/>
        <v>49988.004000000001</v>
      </c>
      <c r="G41" s="61">
        <f t="shared" si="8"/>
        <v>3.8723374389960492</v>
      </c>
    </row>
    <row r="42" spans="1:7" x14ac:dyDescent="0.25">
      <c r="A42" s="56" t="s">
        <v>5</v>
      </c>
      <c r="B42" s="57">
        <v>9844</v>
      </c>
      <c r="C42" s="57"/>
      <c r="D42" s="58">
        <f t="shared" si="7"/>
        <v>9844</v>
      </c>
      <c r="E42" s="59">
        <v>30570.87</v>
      </c>
      <c r="F42" s="60">
        <f t="shared" si="9"/>
        <v>36990.752699999997</v>
      </c>
      <c r="G42" s="61">
        <f t="shared" si="8"/>
        <v>3.7576953169443312</v>
      </c>
    </row>
    <row r="43" spans="1:7" x14ac:dyDescent="0.25">
      <c r="A43" s="56" t="s">
        <v>6</v>
      </c>
      <c r="B43" s="57">
        <v>7018</v>
      </c>
      <c r="C43" s="57"/>
      <c r="D43" s="58">
        <f t="shared" si="7"/>
        <v>7018</v>
      </c>
      <c r="E43" s="59">
        <v>21028.59</v>
      </c>
      <c r="F43" s="60">
        <f t="shared" si="9"/>
        <v>25444.5939</v>
      </c>
      <c r="G43" s="61">
        <f t="shared" si="8"/>
        <v>3.6256189655172415</v>
      </c>
    </row>
    <row r="44" spans="1:7" x14ac:dyDescent="0.25">
      <c r="A44" s="56" t="s">
        <v>7</v>
      </c>
      <c r="B44" s="57">
        <v>6764</v>
      </c>
      <c r="C44" s="57"/>
      <c r="D44" s="58">
        <f t="shared" si="7"/>
        <v>6764</v>
      </c>
      <c r="E44" s="59">
        <v>20520.09</v>
      </c>
      <c r="F44" s="60">
        <f t="shared" si="9"/>
        <v>24829.3089</v>
      </c>
      <c r="G44" s="61">
        <f t="shared" si="8"/>
        <v>3.6708026167947958</v>
      </c>
    </row>
    <row r="45" spans="1:7" x14ac:dyDescent="0.25">
      <c r="A45" s="56" t="s">
        <v>8</v>
      </c>
      <c r="B45" s="57">
        <v>10342</v>
      </c>
      <c r="C45" s="57"/>
      <c r="D45" s="58">
        <f t="shared" si="7"/>
        <v>10342</v>
      </c>
      <c r="E45" s="59">
        <v>29629.71</v>
      </c>
      <c r="F45" s="60">
        <f t="shared" si="9"/>
        <v>35851.949099999998</v>
      </c>
      <c r="G45" s="61">
        <f t="shared" si="8"/>
        <v>3.4666359601624444</v>
      </c>
    </row>
    <row r="46" spans="1:7" x14ac:dyDescent="0.25">
      <c r="A46" s="56" t="s">
        <v>9</v>
      </c>
      <c r="B46" s="57">
        <v>13609</v>
      </c>
      <c r="C46" s="57"/>
      <c r="D46" s="58">
        <f t="shared" si="7"/>
        <v>13609</v>
      </c>
      <c r="E46" s="59">
        <v>36877.360000000001</v>
      </c>
      <c r="F46" s="60">
        <f t="shared" si="9"/>
        <v>44621.605600000003</v>
      </c>
      <c r="G46" s="61">
        <f t="shared" si="8"/>
        <v>3.2788305973987804</v>
      </c>
    </row>
    <row r="47" spans="1:7" x14ac:dyDescent="0.25">
      <c r="A47" s="56" t="s">
        <v>10</v>
      </c>
      <c r="B47" s="57">
        <v>12441</v>
      </c>
      <c r="C47" s="57"/>
      <c r="D47" s="58">
        <f t="shared" si="7"/>
        <v>12441</v>
      </c>
      <c r="E47" s="59">
        <v>39647.17</v>
      </c>
      <c r="F47" s="60">
        <f>E47*1.21</f>
        <v>47973.075699999994</v>
      </c>
      <c r="G47" s="61">
        <f t="shared" si="8"/>
        <v>3.8560465959328023</v>
      </c>
    </row>
    <row r="48" spans="1:7" ht="15.75" thickBot="1" x14ac:dyDescent="0.3">
      <c r="A48" s="56" t="s">
        <v>11</v>
      </c>
      <c r="B48" s="57">
        <v>12156</v>
      </c>
      <c r="C48" s="57"/>
      <c r="D48" s="58">
        <f t="shared" si="7"/>
        <v>12156</v>
      </c>
      <c r="E48" s="59">
        <v>39077.53</v>
      </c>
      <c r="F48" s="60">
        <f t="shared" si="9"/>
        <v>47283.811299999994</v>
      </c>
      <c r="G48" s="61">
        <f t="shared" si="8"/>
        <v>3.8897508473181963</v>
      </c>
    </row>
    <row r="49" spans="1:7" ht="15.75" thickBot="1" x14ac:dyDescent="0.3">
      <c r="A49" s="62"/>
      <c r="B49" s="63">
        <f>SUBTOTAL(9,B37:B48)</f>
        <v>138162</v>
      </c>
      <c r="C49" s="63">
        <f>SUBTOTAL(9,C37:C48)</f>
        <v>0</v>
      </c>
      <c r="D49" s="63">
        <f>B49+C49</f>
        <v>138162</v>
      </c>
      <c r="E49" s="63">
        <f>SUBTOTAL(9,E37:E48)</f>
        <v>413335.63</v>
      </c>
      <c r="F49" s="64">
        <f>SUBTOTAL(9,F37:F48)</f>
        <v>500136.11230000004</v>
      </c>
      <c r="G49" s="65">
        <f t="shared" si="8"/>
        <v>3.6199252493449721</v>
      </c>
    </row>
    <row r="52" spans="1:7" ht="15.75" thickBot="1" x14ac:dyDescent="0.3">
      <c r="A52" s="50" t="s">
        <v>50</v>
      </c>
      <c r="B52" s="51"/>
      <c r="C52" s="51"/>
      <c r="D52" s="51"/>
      <c r="E52" s="51"/>
      <c r="F52" s="51"/>
      <c r="G52" s="51"/>
    </row>
    <row r="53" spans="1:7" ht="40.5" thickBot="1" x14ac:dyDescent="0.3">
      <c r="A53" s="52" t="s">
        <v>33</v>
      </c>
      <c r="B53" s="53" t="s">
        <v>34</v>
      </c>
      <c r="C53" s="53" t="s">
        <v>35</v>
      </c>
      <c r="D53" s="53" t="s">
        <v>36</v>
      </c>
      <c r="E53" s="54" t="s">
        <v>37</v>
      </c>
      <c r="F53" s="54" t="s">
        <v>38</v>
      </c>
      <c r="G53" s="55" t="s">
        <v>39</v>
      </c>
    </row>
    <row r="54" spans="1:7" x14ac:dyDescent="0.25">
      <c r="A54" s="56" t="s">
        <v>0</v>
      </c>
      <c r="B54" s="57">
        <v>12917</v>
      </c>
      <c r="C54" s="57"/>
      <c r="D54" s="58">
        <f t="shared" ref="D54:D65" si="10">B54+C54</f>
        <v>12917</v>
      </c>
      <c r="E54" s="59">
        <v>40922.22</v>
      </c>
      <c r="F54" s="60">
        <f>E54*1.21</f>
        <v>49515.886200000001</v>
      </c>
      <c r="G54" s="61">
        <f t="shared" ref="G54:G66" si="11">F54/(B54+C54)</f>
        <v>3.8333890377022528</v>
      </c>
    </row>
    <row r="55" spans="1:7" x14ac:dyDescent="0.25">
      <c r="A55" s="56" t="s">
        <v>1</v>
      </c>
      <c r="B55" s="57">
        <v>11666</v>
      </c>
      <c r="C55" s="57"/>
      <c r="D55" s="58">
        <f t="shared" si="10"/>
        <v>11666</v>
      </c>
      <c r="E55" s="59">
        <v>36273.43</v>
      </c>
      <c r="F55" s="60">
        <f>E55*1.21</f>
        <v>43890.850299999998</v>
      </c>
      <c r="G55" s="61">
        <f t="shared" si="11"/>
        <v>3.7622878707354706</v>
      </c>
    </row>
    <row r="56" spans="1:7" x14ac:dyDescent="0.25">
      <c r="A56" s="56" t="s">
        <v>2</v>
      </c>
      <c r="B56" s="57">
        <v>9803</v>
      </c>
      <c r="C56" s="57"/>
      <c r="D56" s="58">
        <f t="shared" si="10"/>
        <v>9803</v>
      </c>
      <c r="E56" s="59">
        <v>34545.120000000003</v>
      </c>
      <c r="F56" s="60">
        <f t="shared" ref="F56:F63" si="12">E56*1.21</f>
        <v>41799.595200000003</v>
      </c>
      <c r="G56" s="61">
        <f t="shared" si="11"/>
        <v>4.2639595225951243</v>
      </c>
    </row>
    <row r="57" spans="1:7" x14ac:dyDescent="0.25">
      <c r="A57" s="56" t="s">
        <v>3</v>
      </c>
      <c r="B57" s="57">
        <v>7741</v>
      </c>
      <c r="C57" s="57"/>
      <c r="D57" s="58">
        <f t="shared" si="10"/>
        <v>7741</v>
      </c>
      <c r="E57" s="59">
        <v>22515.07</v>
      </c>
      <c r="F57" s="60">
        <f t="shared" si="12"/>
        <v>27243.234699999997</v>
      </c>
      <c r="G57" s="61">
        <f t="shared" si="11"/>
        <v>3.519343069370882</v>
      </c>
    </row>
    <row r="58" spans="1:7" x14ac:dyDescent="0.25">
      <c r="A58" s="56" t="s">
        <v>4</v>
      </c>
      <c r="B58" s="57">
        <v>8972</v>
      </c>
      <c r="C58" s="57"/>
      <c r="D58" s="58">
        <f t="shared" si="10"/>
        <v>8972</v>
      </c>
      <c r="E58" s="59">
        <v>26167.32</v>
      </c>
      <c r="F58" s="60">
        <f t="shared" si="12"/>
        <v>31662.457199999997</v>
      </c>
      <c r="G58" s="61">
        <f t="shared" si="11"/>
        <v>3.5290300044583143</v>
      </c>
    </row>
    <row r="59" spans="1:7" x14ac:dyDescent="0.25">
      <c r="A59" s="56" t="s">
        <v>5</v>
      </c>
      <c r="B59" s="57">
        <v>8984</v>
      </c>
      <c r="C59" s="57"/>
      <c r="D59" s="58">
        <f t="shared" si="10"/>
        <v>8984</v>
      </c>
      <c r="E59" s="59">
        <v>26188.15</v>
      </c>
      <c r="F59" s="60">
        <f t="shared" si="12"/>
        <v>31687.661500000002</v>
      </c>
      <c r="G59" s="61">
        <f t="shared" si="11"/>
        <v>3.5271217163846842</v>
      </c>
    </row>
    <row r="60" spans="1:7" x14ac:dyDescent="0.25">
      <c r="A60" s="56" t="s">
        <v>6</v>
      </c>
      <c r="B60" s="57">
        <v>5673</v>
      </c>
      <c r="C60" s="57"/>
      <c r="D60" s="58">
        <f t="shared" si="10"/>
        <v>5673</v>
      </c>
      <c r="E60" s="59">
        <v>18414.54</v>
      </c>
      <c r="F60" s="60">
        <f t="shared" si="12"/>
        <v>22281.593400000002</v>
      </c>
      <c r="G60" s="61">
        <f t="shared" si="11"/>
        <v>3.9276561607615021</v>
      </c>
    </row>
    <row r="61" spans="1:7" x14ac:dyDescent="0.25">
      <c r="A61" s="56" t="s">
        <v>7</v>
      </c>
      <c r="B61" s="57">
        <v>5929</v>
      </c>
      <c r="C61" s="57"/>
      <c r="D61" s="58">
        <f t="shared" si="10"/>
        <v>5929</v>
      </c>
      <c r="E61" s="59">
        <v>18931.14</v>
      </c>
      <c r="F61" s="60">
        <f t="shared" si="12"/>
        <v>22906.679399999997</v>
      </c>
      <c r="G61" s="61">
        <f t="shared" si="11"/>
        <v>3.8634979591836731</v>
      </c>
    </row>
    <row r="62" spans="1:7" x14ac:dyDescent="0.25">
      <c r="A62" s="56" t="s">
        <v>8</v>
      </c>
      <c r="B62" s="57">
        <v>9534</v>
      </c>
      <c r="C62" s="57"/>
      <c r="D62" s="58">
        <f t="shared" si="10"/>
        <v>9534</v>
      </c>
      <c r="E62" s="59">
        <v>29074.83</v>
      </c>
      <c r="F62" s="60">
        <f t="shared" si="12"/>
        <v>35180.544300000001</v>
      </c>
      <c r="G62" s="61">
        <f t="shared" si="11"/>
        <v>3.6900088420390182</v>
      </c>
    </row>
    <row r="63" spans="1:7" x14ac:dyDescent="0.25">
      <c r="A63" s="56" t="s">
        <v>9</v>
      </c>
      <c r="B63" s="57">
        <v>9474</v>
      </c>
      <c r="C63" s="57"/>
      <c r="D63" s="58">
        <f t="shared" si="10"/>
        <v>9474</v>
      </c>
      <c r="E63" s="59">
        <v>33917.83</v>
      </c>
      <c r="F63" s="60">
        <f t="shared" si="12"/>
        <v>41040.5743</v>
      </c>
      <c r="G63" s="61">
        <f t="shared" si="11"/>
        <v>4.3319162233481103</v>
      </c>
    </row>
    <row r="64" spans="1:7" x14ac:dyDescent="0.25">
      <c r="A64" s="56" t="s">
        <v>10</v>
      </c>
      <c r="B64" s="57">
        <v>9503</v>
      </c>
      <c r="C64" s="57"/>
      <c r="D64" s="58">
        <f t="shared" si="10"/>
        <v>9503</v>
      </c>
      <c r="E64" s="59">
        <v>28051.63</v>
      </c>
      <c r="F64" s="60">
        <f>E64*1.21</f>
        <v>33942.472300000001</v>
      </c>
      <c r="G64" s="61">
        <f t="shared" si="11"/>
        <v>3.571763895611912</v>
      </c>
    </row>
    <row r="65" spans="1:7" ht="15.75" thickBot="1" x14ac:dyDescent="0.3">
      <c r="A65" s="56" t="s">
        <v>11</v>
      </c>
      <c r="B65" s="57">
        <v>11404</v>
      </c>
      <c r="C65" s="57"/>
      <c r="D65" s="58">
        <f t="shared" si="10"/>
        <v>11404</v>
      </c>
      <c r="E65" s="59">
        <v>37739.919999999998</v>
      </c>
      <c r="F65" s="60">
        <f t="shared" ref="F65" si="13">E65*1.21</f>
        <v>45665.303199999995</v>
      </c>
      <c r="G65" s="61">
        <f t="shared" si="11"/>
        <v>4.0043233251490697</v>
      </c>
    </row>
    <row r="66" spans="1:7" ht="15.75" thickBot="1" x14ac:dyDescent="0.3">
      <c r="A66" s="62"/>
      <c r="B66" s="63">
        <f>SUBTOTAL(9,B54:B65)</f>
        <v>111600</v>
      </c>
      <c r="C66" s="63">
        <f>SUBTOTAL(9,C54:C65)</f>
        <v>0</v>
      </c>
      <c r="D66" s="63">
        <f>B66+C66</f>
        <v>111600</v>
      </c>
      <c r="E66" s="63">
        <f>SUBTOTAL(9,E54:E65)</f>
        <v>352741.2</v>
      </c>
      <c r="F66" s="64">
        <f>SUBTOTAL(9,F54:F65)</f>
        <v>426816.85200000007</v>
      </c>
      <c r="G66" s="65">
        <f t="shared" si="11"/>
        <v>3.8245237634408609</v>
      </c>
    </row>
    <row r="69" spans="1:7" ht="15.75" thickBot="1" x14ac:dyDescent="0.3">
      <c r="A69" s="50" t="s">
        <v>51</v>
      </c>
      <c r="B69" s="51"/>
      <c r="C69" s="51"/>
      <c r="D69" s="51"/>
      <c r="E69" s="51"/>
      <c r="F69" s="51"/>
      <c r="G69" s="51"/>
    </row>
    <row r="70" spans="1:7" ht="40.5" thickBot="1" x14ac:dyDescent="0.3">
      <c r="A70" s="52" t="s">
        <v>33</v>
      </c>
      <c r="B70" s="53" t="s">
        <v>34</v>
      </c>
      <c r="C70" s="53" t="s">
        <v>35</v>
      </c>
      <c r="D70" s="53" t="s">
        <v>36</v>
      </c>
      <c r="E70" s="54" t="s">
        <v>37</v>
      </c>
      <c r="F70" s="54" t="s">
        <v>38</v>
      </c>
      <c r="G70" s="55" t="s">
        <v>39</v>
      </c>
    </row>
    <row r="71" spans="1:7" x14ac:dyDescent="0.25">
      <c r="A71" s="56" t="s">
        <v>0</v>
      </c>
      <c r="B71" s="57">
        <v>10522</v>
      </c>
      <c r="C71" s="57"/>
      <c r="D71" s="58">
        <f t="shared" ref="D71:D82" si="14">B71+C71</f>
        <v>10522</v>
      </c>
      <c r="E71" s="59">
        <v>31267.72</v>
      </c>
      <c r="F71" s="60">
        <f>E71*1.21</f>
        <v>37833.941200000001</v>
      </c>
      <c r="G71" s="61">
        <f t="shared" ref="G71:G83" si="15">F71/(B71+C71)</f>
        <v>3.5956986504466832</v>
      </c>
    </row>
    <row r="72" spans="1:7" x14ac:dyDescent="0.25">
      <c r="A72" s="56" t="s">
        <v>1</v>
      </c>
      <c r="B72" s="57">
        <v>10351</v>
      </c>
      <c r="C72" s="57"/>
      <c r="D72" s="58">
        <f t="shared" si="14"/>
        <v>10351</v>
      </c>
      <c r="E72" s="59">
        <v>29946.7</v>
      </c>
      <c r="F72" s="60">
        <f>E72*1.21</f>
        <v>36235.506999999998</v>
      </c>
      <c r="G72" s="61">
        <f t="shared" si="15"/>
        <v>3.5006769394261421</v>
      </c>
    </row>
    <row r="73" spans="1:7" x14ac:dyDescent="0.25">
      <c r="A73" s="56" t="s">
        <v>2</v>
      </c>
      <c r="B73" s="57">
        <v>10191</v>
      </c>
      <c r="C73" s="57"/>
      <c r="D73" s="58">
        <f t="shared" si="14"/>
        <v>10191</v>
      </c>
      <c r="E73" s="59">
        <v>31601.35</v>
      </c>
      <c r="F73" s="60">
        <f t="shared" ref="F73:F80" si="16">E73*1.21</f>
        <v>38237.633499999996</v>
      </c>
      <c r="G73" s="61">
        <f t="shared" si="15"/>
        <v>3.7520982729859678</v>
      </c>
    </row>
    <row r="74" spans="1:7" x14ac:dyDescent="0.25">
      <c r="A74" s="56" t="s">
        <v>3</v>
      </c>
      <c r="B74" s="57">
        <v>9192</v>
      </c>
      <c r="C74" s="57"/>
      <c r="D74" s="58">
        <f t="shared" si="14"/>
        <v>9192</v>
      </c>
      <c r="E74" s="59">
        <v>31628.06</v>
      </c>
      <c r="F74" s="60">
        <f t="shared" si="16"/>
        <v>38269.952599999997</v>
      </c>
      <c r="G74" s="61">
        <f t="shared" si="15"/>
        <v>4.1633978024369016</v>
      </c>
    </row>
    <row r="75" spans="1:7" x14ac:dyDescent="0.25">
      <c r="A75" s="56" t="s">
        <v>4</v>
      </c>
      <c r="B75" s="57">
        <v>8602</v>
      </c>
      <c r="C75" s="57"/>
      <c r="D75" s="58">
        <f t="shared" si="14"/>
        <v>8602</v>
      </c>
      <c r="E75" s="59">
        <v>32437.19</v>
      </c>
      <c r="F75" s="60">
        <f t="shared" si="16"/>
        <v>39248.999899999995</v>
      </c>
      <c r="G75" s="61">
        <f t="shared" si="15"/>
        <v>4.5627760869565215</v>
      </c>
    </row>
    <row r="76" spans="1:7" x14ac:dyDescent="0.25">
      <c r="A76" s="56" t="s">
        <v>5</v>
      </c>
      <c r="B76" s="57">
        <v>6543</v>
      </c>
      <c r="C76" s="57"/>
      <c r="D76" s="58">
        <f t="shared" si="14"/>
        <v>6543</v>
      </c>
      <c r="E76" s="59">
        <v>26287.9</v>
      </c>
      <c r="F76" s="60">
        <f t="shared" si="16"/>
        <v>31808.359</v>
      </c>
      <c r="G76" s="61">
        <f t="shared" si="15"/>
        <v>4.8614334403178967</v>
      </c>
    </row>
    <row r="77" spans="1:7" x14ac:dyDescent="0.25">
      <c r="A77" s="56" t="s">
        <v>6</v>
      </c>
      <c r="B77" s="57">
        <v>4832</v>
      </c>
      <c r="C77" s="57"/>
      <c r="D77" s="58">
        <f t="shared" si="14"/>
        <v>4832</v>
      </c>
      <c r="E77" s="59">
        <v>14994.99</v>
      </c>
      <c r="F77" s="60">
        <f t="shared" si="16"/>
        <v>18143.937900000001</v>
      </c>
      <c r="G77" s="61">
        <f t="shared" si="15"/>
        <v>3.7549540355960267</v>
      </c>
    </row>
    <row r="78" spans="1:7" x14ac:dyDescent="0.25">
      <c r="A78" s="56" t="s">
        <v>7</v>
      </c>
      <c r="B78" s="57">
        <v>5564</v>
      </c>
      <c r="C78" s="57"/>
      <c r="D78" s="58">
        <f t="shared" si="14"/>
        <v>5564</v>
      </c>
      <c r="E78" s="59">
        <v>16491.93</v>
      </c>
      <c r="F78" s="60">
        <f t="shared" si="16"/>
        <v>19955.2353</v>
      </c>
      <c r="G78" s="61">
        <f t="shared" si="15"/>
        <v>3.5864908878504673</v>
      </c>
    </row>
    <row r="79" spans="1:7" x14ac:dyDescent="0.25">
      <c r="A79" s="56" t="s">
        <v>8</v>
      </c>
      <c r="B79" s="57">
        <v>9540</v>
      </c>
      <c r="C79" s="57"/>
      <c r="D79" s="58">
        <f t="shared" si="14"/>
        <v>9540</v>
      </c>
      <c r="E79" s="59">
        <v>33270.74</v>
      </c>
      <c r="F79" s="60">
        <f t="shared" si="16"/>
        <v>40257.595399999998</v>
      </c>
      <c r="G79" s="61">
        <f t="shared" si="15"/>
        <v>4.2198737316561843</v>
      </c>
    </row>
    <row r="80" spans="1:7" x14ac:dyDescent="0.25">
      <c r="A80" s="56" t="s">
        <v>9</v>
      </c>
      <c r="B80" s="57">
        <v>11542</v>
      </c>
      <c r="C80" s="57"/>
      <c r="D80" s="58">
        <f t="shared" si="14"/>
        <v>11542</v>
      </c>
      <c r="E80" s="59">
        <v>35309.24</v>
      </c>
      <c r="F80" s="60">
        <f t="shared" si="16"/>
        <v>42724.180399999997</v>
      </c>
      <c r="G80" s="61">
        <f t="shared" si="15"/>
        <v>3.7016271356783919</v>
      </c>
    </row>
    <row r="81" spans="1:9" x14ac:dyDescent="0.25">
      <c r="A81" s="56" t="s">
        <v>10</v>
      </c>
      <c r="B81" s="57">
        <v>12461</v>
      </c>
      <c r="C81" s="57"/>
      <c r="D81" s="58">
        <f t="shared" si="14"/>
        <v>12461</v>
      </c>
      <c r="E81" s="59">
        <v>37718.18</v>
      </c>
      <c r="F81" s="60">
        <f>E81*1</f>
        <v>37718.18</v>
      </c>
      <c r="G81" s="61">
        <f t="shared" si="15"/>
        <v>3.0268983227670332</v>
      </c>
      <c r="I81" t="s">
        <v>49</v>
      </c>
    </row>
    <row r="82" spans="1:9" ht="15.75" thickBot="1" x14ac:dyDescent="0.3">
      <c r="A82" s="56" t="s">
        <v>11</v>
      </c>
      <c r="B82" s="57">
        <v>12331</v>
      </c>
      <c r="C82" s="57"/>
      <c r="D82" s="58">
        <f t="shared" si="14"/>
        <v>12331</v>
      </c>
      <c r="E82" s="59">
        <v>39917.870000000003</v>
      </c>
      <c r="F82" s="60">
        <f>E82*1</f>
        <v>39917.870000000003</v>
      </c>
      <c r="G82" s="61">
        <f t="shared" si="15"/>
        <v>3.2371964966344988</v>
      </c>
      <c r="I82" t="s">
        <v>49</v>
      </c>
    </row>
    <row r="83" spans="1:9" ht="15.75" thickBot="1" x14ac:dyDescent="0.3">
      <c r="A83" s="62"/>
      <c r="B83" s="63">
        <f>SUBTOTAL(9,B71:B82)</f>
        <v>111671</v>
      </c>
      <c r="C83" s="63">
        <f>SUBTOTAL(9,C71:C82)</f>
        <v>0</v>
      </c>
      <c r="D83" s="63">
        <f>B83+C83</f>
        <v>111671</v>
      </c>
      <c r="E83" s="63">
        <f>SUBTOTAL(9,E71:E82)</f>
        <v>360871.86999999994</v>
      </c>
      <c r="F83" s="64">
        <f>SUBTOTAL(9,F71:F82)</f>
        <v>420351.3922</v>
      </c>
      <c r="G83" s="65">
        <f t="shared" si="15"/>
        <v>3.7641947524424424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79"/>
  <sheetViews>
    <sheetView tabSelected="1" topLeftCell="A49" workbookViewId="0">
      <selection activeCell="H86" sqref="H86"/>
    </sheetView>
  </sheetViews>
  <sheetFormatPr defaultRowHeight="15" x14ac:dyDescent="0.25"/>
  <cols>
    <col min="1" max="1" width="10.42578125" customWidth="1"/>
    <col min="2" max="2" width="16.85546875" customWidth="1"/>
  </cols>
  <sheetData>
    <row r="2" spans="1:12" x14ac:dyDescent="0.25">
      <c r="A2" s="49" t="s">
        <v>43</v>
      </c>
    </row>
    <row r="3" spans="1:12" ht="15.75" thickBot="1" x14ac:dyDescent="0.3"/>
    <row r="4" spans="1:12" x14ac:dyDescent="0.25">
      <c r="A4" s="29"/>
      <c r="B4" s="30"/>
      <c r="C4" s="31"/>
      <c r="D4" s="31"/>
      <c r="E4" s="32"/>
      <c r="F4" s="32"/>
      <c r="G4" s="32"/>
      <c r="H4" s="32"/>
      <c r="I4" s="32"/>
      <c r="J4" s="32"/>
      <c r="K4" s="32"/>
      <c r="L4" s="33"/>
    </row>
    <row r="5" spans="1:12" ht="51.75" x14ac:dyDescent="0.25">
      <c r="A5" s="34" t="s">
        <v>32</v>
      </c>
      <c r="B5" s="35" t="s">
        <v>13</v>
      </c>
      <c r="C5" s="36" t="s">
        <v>22</v>
      </c>
      <c r="D5" s="36" t="s">
        <v>23</v>
      </c>
      <c r="E5" s="37" t="s">
        <v>24</v>
      </c>
      <c r="F5" s="37" t="s">
        <v>25</v>
      </c>
      <c r="G5" s="37" t="s">
        <v>26</v>
      </c>
      <c r="H5" s="37" t="s">
        <v>27</v>
      </c>
      <c r="I5" s="37" t="s">
        <v>28</v>
      </c>
      <c r="J5" s="37" t="s">
        <v>29</v>
      </c>
      <c r="K5" s="37" t="s">
        <v>30</v>
      </c>
      <c r="L5" s="38" t="s">
        <v>31</v>
      </c>
    </row>
    <row r="6" spans="1:12" x14ac:dyDescent="0.25">
      <c r="A6" s="39"/>
      <c r="B6" s="40"/>
      <c r="C6" s="40"/>
      <c r="D6" s="40"/>
      <c r="E6" s="40"/>
      <c r="F6" s="40"/>
      <c r="G6" s="40"/>
      <c r="H6" s="40"/>
      <c r="I6" s="40"/>
      <c r="J6" s="40"/>
      <c r="K6" s="40"/>
      <c r="L6" s="41"/>
    </row>
    <row r="7" spans="1:12" x14ac:dyDescent="0.25">
      <c r="A7" s="70"/>
      <c r="B7" s="56" t="s">
        <v>0</v>
      </c>
      <c r="C7" s="42">
        <v>263</v>
      </c>
      <c r="D7" s="42"/>
      <c r="E7" s="43">
        <v>37.520000000000003</v>
      </c>
      <c r="F7" s="43">
        <v>31.59</v>
      </c>
      <c r="G7" s="43"/>
      <c r="H7" s="44">
        <f>C7*E7</f>
        <v>9867.76</v>
      </c>
      <c r="I7" s="44">
        <f>C7*F7</f>
        <v>8308.17</v>
      </c>
      <c r="J7" s="44"/>
      <c r="K7" s="44">
        <f t="shared" ref="K7" si="0">H7+I7+J7</f>
        <v>18175.93</v>
      </c>
      <c r="L7" s="45">
        <f t="shared" ref="L7" si="1">K7*1.15</f>
        <v>20902.319499999998</v>
      </c>
    </row>
    <row r="8" spans="1:12" x14ac:dyDescent="0.25">
      <c r="A8" s="71"/>
      <c r="B8" s="56" t="s">
        <v>1</v>
      </c>
      <c r="C8" s="42">
        <v>244</v>
      </c>
      <c r="D8" s="42"/>
      <c r="E8" s="43">
        <v>37.520000000000003</v>
      </c>
      <c r="F8" s="43">
        <v>31.59</v>
      </c>
      <c r="G8" s="43"/>
      <c r="H8" s="44">
        <f t="shared" ref="H8:H18" si="2">C8*E8</f>
        <v>9154.880000000001</v>
      </c>
      <c r="I8" s="44">
        <f t="shared" ref="I8:I18" si="3">C8*F8</f>
        <v>7707.96</v>
      </c>
      <c r="J8" s="44"/>
      <c r="K8" s="44">
        <f t="shared" ref="K8:K18" si="4">H8+I8+J8</f>
        <v>16862.84</v>
      </c>
      <c r="L8" s="45">
        <f t="shared" ref="L8:L18" si="5">K8*1.15</f>
        <v>19392.266</v>
      </c>
    </row>
    <row r="9" spans="1:12" x14ac:dyDescent="0.25">
      <c r="A9" s="71"/>
      <c r="B9" s="56" t="s">
        <v>2</v>
      </c>
      <c r="C9" s="42">
        <v>254</v>
      </c>
      <c r="D9" s="42"/>
      <c r="E9" s="43">
        <v>37.520000000000003</v>
      </c>
      <c r="F9" s="43">
        <v>31.59</v>
      </c>
      <c r="G9" s="43"/>
      <c r="H9" s="44">
        <f t="shared" si="2"/>
        <v>9530.08</v>
      </c>
      <c r="I9" s="44">
        <f t="shared" si="3"/>
        <v>8023.86</v>
      </c>
      <c r="J9" s="44"/>
      <c r="K9" s="44">
        <f t="shared" si="4"/>
        <v>17553.939999999999</v>
      </c>
      <c r="L9" s="45">
        <f t="shared" si="5"/>
        <v>20187.030999999995</v>
      </c>
    </row>
    <row r="10" spans="1:12" x14ac:dyDescent="0.25">
      <c r="A10" s="71"/>
      <c r="B10" s="56" t="s">
        <v>3</v>
      </c>
      <c r="C10" s="42">
        <v>310</v>
      </c>
      <c r="D10" s="42"/>
      <c r="E10" s="43">
        <v>37.520000000000003</v>
      </c>
      <c r="F10" s="43">
        <v>31.59</v>
      </c>
      <c r="G10" s="43"/>
      <c r="H10" s="44">
        <f t="shared" si="2"/>
        <v>11631.2</v>
      </c>
      <c r="I10" s="44">
        <f t="shared" si="3"/>
        <v>9792.9</v>
      </c>
      <c r="J10" s="44"/>
      <c r="K10" s="44">
        <f t="shared" si="4"/>
        <v>21424.1</v>
      </c>
      <c r="L10" s="45">
        <f t="shared" si="5"/>
        <v>24637.714999999997</v>
      </c>
    </row>
    <row r="11" spans="1:12" x14ac:dyDescent="0.25">
      <c r="A11" s="71"/>
      <c r="B11" s="56" t="s">
        <v>4</v>
      </c>
      <c r="C11" s="42">
        <v>199</v>
      </c>
      <c r="D11" s="42"/>
      <c r="E11" s="43">
        <v>37.520000000000003</v>
      </c>
      <c r="F11" s="43">
        <v>31.59</v>
      </c>
      <c r="G11" s="43"/>
      <c r="H11" s="44">
        <f t="shared" si="2"/>
        <v>7466.4800000000005</v>
      </c>
      <c r="I11" s="44">
        <f t="shared" si="3"/>
        <v>6286.41</v>
      </c>
      <c r="J11" s="44"/>
      <c r="K11" s="44">
        <f t="shared" si="4"/>
        <v>13752.89</v>
      </c>
      <c r="L11" s="45">
        <f t="shared" si="5"/>
        <v>15815.823499999999</v>
      </c>
    </row>
    <row r="12" spans="1:12" x14ac:dyDescent="0.25">
      <c r="A12" s="71"/>
      <c r="B12" s="56" t="s">
        <v>5</v>
      </c>
      <c r="C12" s="42">
        <v>210</v>
      </c>
      <c r="D12" s="42"/>
      <c r="E12" s="43">
        <v>37.520000000000003</v>
      </c>
      <c r="F12" s="43">
        <v>31.59</v>
      </c>
      <c r="G12" s="43"/>
      <c r="H12" s="44">
        <f t="shared" si="2"/>
        <v>7879.2000000000007</v>
      </c>
      <c r="I12" s="44">
        <f t="shared" si="3"/>
        <v>6633.9</v>
      </c>
      <c r="J12" s="44"/>
      <c r="K12" s="44">
        <f t="shared" si="4"/>
        <v>14513.1</v>
      </c>
      <c r="L12" s="45">
        <f t="shared" si="5"/>
        <v>16690.064999999999</v>
      </c>
    </row>
    <row r="13" spans="1:12" x14ac:dyDescent="0.25">
      <c r="A13" s="71"/>
      <c r="B13" s="56" t="s">
        <v>6</v>
      </c>
      <c r="C13" s="42">
        <v>226</v>
      </c>
      <c r="D13" s="42"/>
      <c r="E13" s="43">
        <v>37.520000000000003</v>
      </c>
      <c r="F13" s="43">
        <v>31.59</v>
      </c>
      <c r="G13" s="43"/>
      <c r="H13" s="44">
        <f t="shared" si="2"/>
        <v>8479.52</v>
      </c>
      <c r="I13" s="44">
        <f t="shared" si="3"/>
        <v>7139.34</v>
      </c>
      <c r="J13" s="44"/>
      <c r="K13" s="44">
        <f t="shared" si="4"/>
        <v>15618.86</v>
      </c>
      <c r="L13" s="45">
        <f t="shared" si="5"/>
        <v>17961.688999999998</v>
      </c>
    </row>
    <row r="14" spans="1:12" x14ac:dyDescent="0.25">
      <c r="A14" s="71"/>
      <c r="B14" s="56" t="s">
        <v>7</v>
      </c>
      <c r="C14" s="42">
        <v>160</v>
      </c>
      <c r="D14" s="42"/>
      <c r="E14" s="43">
        <v>37.520000000000003</v>
      </c>
      <c r="F14" s="43">
        <v>31.59</v>
      </c>
      <c r="G14" s="43"/>
      <c r="H14" s="44">
        <f t="shared" si="2"/>
        <v>6003.2000000000007</v>
      </c>
      <c r="I14" s="44">
        <f t="shared" si="3"/>
        <v>5054.3999999999996</v>
      </c>
      <c r="J14" s="44"/>
      <c r="K14" s="44">
        <f t="shared" si="4"/>
        <v>11057.6</v>
      </c>
      <c r="L14" s="45">
        <f t="shared" si="5"/>
        <v>12716.24</v>
      </c>
    </row>
    <row r="15" spans="1:12" x14ac:dyDescent="0.25">
      <c r="A15" s="71"/>
      <c r="B15" s="56" t="s">
        <v>8</v>
      </c>
      <c r="C15" s="42">
        <v>288</v>
      </c>
      <c r="D15" s="42"/>
      <c r="E15" s="43">
        <v>37.520000000000003</v>
      </c>
      <c r="F15" s="43">
        <v>31.59</v>
      </c>
      <c r="G15" s="43"/>
      <c r="H15" s="44">
        <f t="shared" si="2"/>
        <v>10805.76</v>
      </c>
      <c r="I15" s="44">
        <f t="shared" si="3"/>
        <v>9097.92</v>
      </c>
      <c r="J15" s="44"/>
      <c r="K15" s="44">
        <f t="shared" si="4"/>
        <v>19903.68</v>
      </c>
      <c r="L15" s="45">
        <f t="shared" si="5"/>
        <v>22889.232</v>
      </c>
    </row>
    <row r="16" spans="1:12" x14ac:dyDescent="0.25">
      <c r="A16" s="71"/>
      <c r="B16" s="56" t="s">
        <v>9</v>
      </c>
      <c r="C16" s="42">
        <v>268</v>
      </c>
      <c r="D16" s="42"/>
      <c r="E16" s="43">
        <v>37.520000000000003</v>
      </c>
      <c r="F16" s="43">
        <v>31.59</v>
      </c>
      <c r="G16" s="43"/>
      <c r="H16" s="44">
        <f t="shared" si="2"/>
        <v>10055.36</v>
      </c>
      <c r="I16" s="44">
        <f t="shared" si="3"/>
        <v>8466.1200000000008</v>
      </c>
      <c r="J16" s="44"/>
      <c r="K16" s="44">
        <f t="shared" si="4"/>
        <v>18521.480000000003</v>
      </c>
      <c r="L16" s="45">
        <f t="shared" si="5"/>
        <v>21299.702000000001</v>
      </c>
    </row>
    <row r="17" spans="1:12" x14ac:dyDescent="0.25">
      <c r="A17" s="71"/>
      <c r="B17" s="56" t="s">
        <v>10</v>
      </c>
      <c r="C17" s="42">
        <v>225</v>
      </c>
      <c r="D17" s="42"/>
      <c r="E17" s="43">
        <v>37.520000000000003</v>
      </c>
      <c r="F17" s="43">
        <v>31.59</v>
      </c>
      <c r="G17" s="43"/>
      <c r="H17" s="44">
        <f t="shared" si="2"/>
        <v>8442</v>
      </c>
      <c r="I17" s="44">
        <f t="shared" si="3"/>
        <v>7107.75</v>
      </c>
      <c r="J17" s="44"/>
      <c r="K17" s="44">
        <f t="shared" si="4"/>
        <v>15549.75</v>
      </c>
      <c r="L17" s="45">
        <f t="shared" si="5"/>
        <v>17882.212499999998</v>
      </c>
    </row>
    <row r="18" spans="1:12" x14ac:dyDescent="0.25">
      <c r="A18" s="71"/>
      <c r="B18" s="56" t="s">
        <v>11</v>
      </c>
      <c r="C18" s="42">
        <v>260</v>
      </c>
      <c r="D18" s="42"/>
      <c r="E18" s="43">
        <v>37.520000000000003</v>
      </c>
      <c r="F18" s="43">
        <v>31.59</v>
      </c>
      <c r="G18" s="43"/>
      <c r="H18" s="44">
        <f t="shared" si="2"/>
        <v>9755.2000000000007</v>
      </c>
      <c r="I18" s="44">
        <f t="shared" si="3"/>
        <v>8213.4</v>
      </c>
      <c r="J18" s="44"/>
      <c r="K18" s="44">
        <f t="shared" si="4"/>
        <v>17968.599999999999</v>
      </c>
      <c r="L18" s="45">
        <f t="shared" si="5"/>
        <v>20663.889999999996</v>
      </c>
    </row>
    <row r="19" spans="1:12" ht="15.75" thickBot="1" x14ac:dyDescent="0.3">
      <c r="A19" s="72"/>
      <c r="B19" s="46" t="s">
        <v>44</v>
      </c>
      <c r="C19" s="47">
        <f>SUM(C7:C18)</f>
        <v>2907</v>
      </c>
      <c r="D19" s="47">
        <f>SUM(D7:D18)</f>
        <v>0</v>
      </c>
      <c r="E19" s="47"/>
      <c r="F19" s="47"/>
      <c r="G19" s="47"/>
      <c r="H19" s="47">
        <f>SUM(H7:H18)</f>
        <v>109070.64</v>
      </c>
      <c r="I19" s="47">
        <f>SUM(I7:I18)</f>
        <v>91832.13</v>
      </c>
      <c r="J19" s="47">
        <f>SUM(J7:J18)</f>
        <v>0</v>
      </c>
      <c r="K19" s="47">
        <f>SUM(K7:K18)</f>
        <v>200902.77000000002</v>
      </c>
      <c r="L19" s="48">
        <f>SUM(L7:L18)</f>
        <v>231038.18549999993</v>
      </c>
    </row>
    <row r="22" spans="1:12" x14ac:dyDescent="0.25">
      <c r="A22" s="49" t="s">
        <v>45</v>
      </c>
    </row>
    <row r="23" spans="1:12" ht="15.75" thickBot="1" x14ac:dyDescent="0.3"/>
    <row r="24" spans="1:12" x14ac:dyDescent="0.25">
      <c r="A24" s="29"/>
      <c r="B24" s="30"/>
      <c r="C24" s="31"/>
      <c r="D24" s="31"/>
      <c r="E24" s="32"/>
      <c r="F24" s="32"/>
      <c r="G24" s="32"/>
      <c r="H24" s="32"/>
      <c r="I24" s="32"/>
      <c r="J24" s="32"/>
      <c r="K24" s="32"/>
      <c r="L24" s="33"/>
    </row>
    <row r="25" spans="1:12" ht="51.75" x14ac:dyDescent="0.25">
      <c r="A25" s="34" t="s">
        <v>32</v>
      </c>
      <c r="B25" s="35" t="s">
        <v>13</v>
      </c>
      <c r="C25" s="36" t="s">
        <v>22</v>
      </c>
      <c r="D25" s="36" t="s">
        <v>23</v>
      </c>
      <c r="E25" s="37" t="s">
        <v>24</v>
      </c>
      <c r="F25" s="37" t="s">
        <v>25</v>
      </c>
      <c r="G25" s="37" t="s">
        <v>26</v>
      </c>
      <c r="H25" s="37" t="s">
        <v>27</v>
      </c>
      <c r="I25" s="37" t="s">
        <v>28</v>
      </c>
      <c r="J25" s="37" t="s">
        <v>29</v>
      </c>
      <c r="K25" s="37" t="s">
        <v>30</v>
      </c>
      <c r="L25" s="38" t="s">
        <v>31</v>
      </c>
    </row>
    <row r="26" spans="1:12" x14ac:dyDescent="0.25">
      <c r="A26" s="39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1"/>
    </row>
    <row r="27" spans="1:12" x14ac:dyDescent="0.25">
      <c r="A27" s="70"/>
      <c r="B27" s="56" t="s">
        <v>0</v>
      </c>
      <c r="C27" s="42">
        <v>251</v>
      </c>
      <c r="D27" s="42"/>
      <c r="E27" s="43">
        <v>37.520000000000003</v>
      </c>
      <c r="F27" s="43">
        <v>31.59</v>
      </c>
      <c r="G27" s="43"/>
      <c r="H27" s="44">
        <f>C27*E27</f>
        <v>9417.52</v>
      </c>
      <c r="I27" s="44">
        <f>C27*F27</f>
        <v>7929.09</v>
      </c>
      <c r="J27" s="44"/>
      <c r="K27" s="44">
        <f t="shared" ref="K27:K38" si="6">H27+I27+J27</f>
        <v>17346.61</v>
      </c>
      <c r="L27" s="45">
        <f t="shared" ref="L27:L38" si="7">K27*1.15</f>
        <v>19948.601500000001</v>
      </c>
    </row>
    <row r="28" spans="1:12" x14ac:dyDescent="0.25">
      <c r="A28" s="71"/>
      <c r="B28" s="56" t="s">
        <v>1</v>
      </c>
      <c r="C28" s="42">
        <v>276</v>
      </c>
      <c r="D28" s="42"/>
      <c r="E28" s="43">
        <v>37.520000000000003</v>
      </c>
      <c r="F28" s="43">
        <v>31.59</v>
      </c>
      <c r="G28" s="43"/>
      <c r="H28" s="44">
        <f t="shared" ref="H28:H38" si="8">C28*E28</f>
        <v>10355.52</v>
      </c>
      <c r="I28" s="44">
        <f t="shared" ref="I28:I38" si="9">C28*F28</f>
        <v>8718.84</v>
      </c>
      <c r="J28" s="44"/>
      <c r="K28" s="44">
        <f t="shared" si="6"/>
        <v>19074.36</v>
      </c>
      <c r="L28" s="45">
        <f t="shared" si="7"/>
        <v>21935.513999999999</v>
      </c>
    </row>
    <row r="29" spans="1:12" x14ac:dyDescent="0.25">
      <c r="A29" s="71"/>
      <c r="B29" s="56" t="s">
        <v>2</v>
      </c>
      <c r="C29" s="42">
        <v>270</v>
      </c>
      <c r="D29" s="42"/>
      <c r="E29" s="43">
        <v>37.520000000000003</v>
      </c>
      <c r="F29" s="43">
        <v>31.59</v>
      </c>
      <c r="G29" s="43"/>
      <c r="H29" s="44">
        <f t="shared" si="8"/>
        <v>10130.400000000001</v>
      </c>
      <c r="I29" s="44">
        <f t="shared" si="9"/>
        <v>8529.2999999999993</v>
      </c>
      <c r="J29" s="44"/>
      <c r="K29" s="44">
        <f t="shared" si="6"/>
        <v>18659.7</v>
      </c>
      <c r="L29" s="45">
        <f t="shared" si="7"/>
        <v>21458.654999999999</v>
      </c>
    </row>
    <row r="30" spans="1:12" x14ac:dyDescent="0.25">
      <c r="A30" s="71"/>
      <c r="B30" s="56" t="s">
        <v>3</v>
      </c>
      <c r="C30" s="42">
        <v>261</v>
      </c>
      <c r="D30" s="42"/>
      <c r="E30" s="43">
        <v>37.520000000000003</v>
      </c>
      <c r="F30" s="43">
        <v>31.59</v>
      </c>
      <c r="G30" s="43"/>
      <c r="H30" s="44">
        <f t="shared" si="8"/>
        <v>9792.7200000000012</v>
      </c>
      <c r="I30" s="44">
        <f t="shared" si="9"/>
        <v>8244.99</v>
      </c>
      <c r="J30" s="44"/>
      <c r="K30" s="44">
        <f t="shared" si="6"/>
        <v>18037.71</v>
      </c>
      <c r="L30" s="45">
        <f t="shared" si="7"/>
        <v>20743.366499999996</v>
      </c>
    </row>
    <row r="31" spans="1:12" x14ac:dyDescent="0.25">
      <c r="A31" s="71"/>
      <c r="B31" s="56" t="s">
        <v>4</v>
      </c>
      <c r="C31" s="42">
        <v>300</v>
      </c>
      <c r="D31" s="42"/>
      <c r="E31" s="43">
        <v>37.520000000000003</v>
      </c>
      <c r="F31" s="43">
        <v>31.59</v>
      </c>
      <c r="G31" s="43"/>
      <c r="H31" s="44">
        <f t="shared" si="8"/>
        <v>11256.000000000002</v>
      </c>
      <c r="I31" s="44">
        <f t="shared" si="9"/>
        <v>9477</v>
      </c>
      <c r="J31" s="44"/>
      <c r="K31" s="44">
        <f t="shared" si="6"/>
        <v>20733</v>
      </c>
      <c r="L31" s="45">
        <f t="shared" si="7"/>
        <v>23842.949999999997</v>
      </c>
    </row>
    <row r="32" spans="1:12" x14ac:dyDescent="0.25">
      <c r="A32" s="71"/>
      <c r="B32" s="56" t="s">
        <v>5</v>
      </c>
      <c r="C32" s="42">
        <v>266</v>
      </c>
      <c r="D32" s="42"/>
      <c r="E32" s="43">
        <v>37.520000000000003</v>
      </c>
      <c r="F32" s="43">
        <v>31.59</v>
      </c>
      <c r="G32" s="43"/>
      <c r="H32" s="44">
        <f t="shared" si="8"/>
        <v>9980.3200000000015</v>
      </c>
      <c r="I32" s="44">
        <f t="shared" si="9"/>
        <v>8402.94</v>
      </c>
      <c r="J32" s="44"/>
      <c r="K32" s="44">
        <f t="shared" si="6"/>
        <v>18383.260000000002</v>
      </c>
      <c r="L32" s="45">
        <f t="shared" si="7"/>
        <v>21140.749</v>
      </c>
    </row>
    <row r="33" spans="1:12" x14ac:dyDescent="0.25">
      <c r="A33" s="71"/>
      <c r="B33" s="56" t="s">
        <v>6</v>
      </c>
      <c r="C33" s="42">
        <v>426</v>
      </c>
      <c r="D33" s="42"/>
      <c r="E33" s="43">
        <v>37.520000000000003</v>
      </c>
      <c r="F33" s="43">
        <v>31.59</v>
      </c>
      <c r="G33" s="43"/>
      <c r="H33" s="44">
        <f t="shared" si="8"/>
        <v>15983.52</v>
      </c>
      <c r="I33" s="44">
        <f t="shared" si="9"/>
        <v>13457.34</v>
      </c>
      <c r="J33" s="44"/>
      <c r="K33" s="44">
        <f t="shared" si="6"/>
        <v>29440.86</v>
      </c>
      <c r="L33" s="45">
        <f t="shared" si="7"/>
        <v>33856.989000000001</v>
      </c>
    </row>
    <row r="34" spans="1:12" x14ac:dyDescent="0.25">
      <c r="A34" s="71"/>
      <c r="B34" s="56" t="s">
        <v>7</v>
      </c>
      <c r="C34" s="42">
        <v>357</v>
      </c>
      <c r="D34" s="42"/>
      <c r="E34" s="43">
        <v>37.520000000000003</v>
      </c>
      <c r="F34" s="43">
        <v>31.59</v>
      </c>
      <c r="G34" s="43"/>
      <c r="H34" s="44">
        <f t="shared" si="8"/>
        <v>13394.640000000001</v>
      </c>
      <c r="I34" s="44">
        <f t="shared" si="9"/>
        <v>11277.63</v>
      </c>
      <c r="J34" s="44"/>
      <c r="K34" s="44">
        <f t="shared" si="6"/>
        <v>24672.27</v>
      </c>
      <c r="L34" s="45">
        <f t="shared" si="7"/>
        <v>28373.110499999999</v>
      </c>
    </row>
    <row r="35" spans="1:12" x14ac:dyDescent="0.25">
      <c r="A35" s="71"/>
      <c r="B35" s="56" t="s">
        <v>8</v>
      </c>
      <c r="C35" s="42">
        <v>344</v>
      </c>
      <c r="D35" s="42"/>
      <c r="E35" s="43">
        <v>37.520000000000003</v>
      </c>
      <c r="F35" s="43">
        <v>31.59</v>
      </c>
      <c r="G35" s="43"/>
      <c r="H35" s="44">
        <f t="shared" si="8"/>
        <v>12906.880000000001</v>
      </c>
      <c r="I35" s="44">
        <f t="shared" si="9"/>
        <v>10866.96</v>
      </c>
      <c r="J35" s="44"/>
      <c r="K35" s="44">
        <f t="shared" si="6"/>
        <v>23773.84</v>
      </c>
      <c r="L35" s="45">
        <f t="shared" si="7"/>
        <v>27339.915999999997</v>
      </c>
    </row>
    <row r="36" spans="1:12" x14ac:dyDescent="0.25">
      <c r="A36" s="71"/>
      <c r="B36" s="56" t="s">
        <v>9</v>
      </c>
      <c r="C36" s="42">
        <v>324</v>
      </c>
      <c r="D36" s="42"/>
      <c r="E36" s="43">
        <v>37.520000000000003</v>
      </c>
      <c r="F36" s="43">
        <v>31.59</v>
      </c>
      <c r="G36" s="43"/>
      <c r="H36" s="44">
        <f t="shared" si="8"/>
        <v>12156.480000000001</v>
      </c>
      <c r="I36" s="44">
        <f t="shared" si="9"/>
        <v>10235.16</v>
      </c>
      <c r="J36" s="44"/>
      <c r="K36" s="44">
        <f t="shared" si="6"/>
        <v>22391.64</v>
      </c>
      <c r="L36" s="45">
        <f t="shared" si="7"/>
        <v>25750.385999999999</v>
      </c>
    </row>
    <row r="37" spans="1:12" x14ac:dyDescent="0.25">
      <c r="A37" s="71"/>
      <c r="B37" s="56" t="s">
        <v>10</v>
      </c>
      <c r="C37" s="42">
        <v>252</v>
      </c>
      <c r="D37" s="42"/>
      <c r="E37" s="43">
        <v>37.520000000000003</v>
      </c>
      <c r="F37" s="43">
        <v>31.59</v>
      </c>
      <c r="G37" s="43"/>
      <c r="H37" s="44">
        <f t="shared" si="8"/>
        <v>9455.0400000000009</v>
      </c>
      <c r="I37" s="44">
        <f t="shared" si="9"/>
        <v>7960.68</v>
      </c>
      <c r="J37" s="44"/>
      <c r="K37" s="44">
        <f t="shared" si="6"/>
        <v>17415.72</v>
      </c>
      <c r="L37" s="45">
        <f t="shared" si="7"/>
        <v>20028.078000000001</v>
      </c>
    </row>
    <row r="38" spans="1:12" x14ac:dyDescent="0.25">
      <c r="A38" s="71"/>
      <c r="B38" s="56" t="s">
        <v>11</v>
      </c>
      <c r="C38" s="42">
        <v>502</v>
      </c>
      <c r="D38" s="42"/>
      <c r="E38" s="43">
        <v>37.520000000000003</v>
      </c>
      <c r="F38" s="43">
        <v>31.59</v>
      </c>
      <c r="G38" s="43"/>
      <c r="H38" s="44">
        <f t="shared" si="8"/>
        <v>18835.04</v>
      </c>
      <c r="I38" s="44">
        <f t="shared" si="9"/>
        <v>15858.18</v>
      </c>
      <c r="J38" s="44"/>
      <c r="K38" s="44">
        <f t="shared" si="6"/>
        <v>34693.22</v>
      </c>
      <c r="L38" s="45">
        <f t="shared" si="7"/>
        <v>39897.203000000001</v>
      </c>
    </row>
    <row r="39" spans="1:12" ht="15.75" thickBot="1" x14ac:dyDescent="0.3">
      <c r="A39" s="72"/>
      <c r="B39" s="46" t="s">
        <v>44</v>
      </c>
      <c r="C39" s="47">
        <f>SUM(C27:C38)</f>
        <v>3829</v>
      </c>
      <c r="D39" s="47">
        <f>SUM(D27:D38)</f>
        <v>0</v>
      </c>
      <c r="E39" s="47"/>
      <c r="F39" s="47"/>
      <c r="G39" s="47"/>
      <c r="H39" s="47">
        <f>SUM(H27:H38)</f>
        <v>143664.08000000002</v>
      </c>
      <c r="I39" s="47">
        <f>SUM(I27:I38)</f>
        <v>120958.10999999999</v>
      </c>
      <c r="J39" s="47">
        <f>SUM(J27:J38)</f>
        <v>0</v>
      </c>
      <c r="K39" s="47">
        <f>SUM(K27:K38)</f>
        <v>264622.19</v>
      </c>
      <c r="L39" s="48">
        <f>SUM(L27:L38)</f>
        <v>304315.51849999995</v>
      </c>
    </row>
    <row r="42" spans="1:12" x14ac:dyDescent="0.25">
      <c r="A42" s="49" t="s">
        <v>52</v>
      </c>
    </row>
    <row r="43" spans="1:12" ht="15.75" thickBot="1" x14ac:dyDescent="0.3"/>
    <row r="44" spans="1:12" x14ac:dyDescent="0.25">
      <c r="A44" s="29"/>
      <c r="B44" s="30"/>
      <c r="C44" s="31"/>
      <c r="D44" s="31"/>
      <c r="E44" s="32"/>
      <c r="F44" s="32"/>
      <c r="G44" s="32"/>
      <c r="H44" s="32"/>
      <c r="I44" s="32"/>
      <c r="J44" s="32"/>
      <c r="K44" s="32"/>
      <c r="L44" s="33"/>
    </row>
    <row r="45" spans="1:12" ht="51.75" x14ac:dyDescent="0.25">
      <c r="A45" s="34" t="s">
        <v>32</v>
      </c>
      <c r="B45" s="35" t="s">
        <v>13</v>
      </c>
      <c r="C45" s="36" t="s">
        <v>22</v>
      </c>
      <c r="D45" s="36" t="s">
        <v>23</v>
      </c>
      <c r="E45" s="37" t="s">
        <v>24</v>
      </c>
      <c r="F45" s="37" t="s">
        <v>25</v>
      </c>
      <c r="G45" s="37" t="s">
        <v>26</v>
      </c>
      <c r="H45" s="37" t="s">
        <v>27</v>
      </c>
      <c r="I45" s="37" t="s">
        <v>28</v>
      </c>
      <c r="J45" s="37" t="s">
        <v>29</v>
      </c>
      <c r="K45" s="37" t="s">
        <v>30</v>
      </c>
      <c r="L45" s="38" t="s">
        <v>31</v>
      </c>
    </row>
    <row r="46" spans="1:12" x14ac:dyDescent="0.25">
      <c r="A46" s="39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1"/>
    </row>
    <row r="47" spans="1:12" x14ac:dyDescent="0.25">
      <c r="A47" s="70"/>
      <c r="B47" s="56" t="s">
        <v>0</v>
      </c>
      <c r="C47" s="42">
        <v>825</v>
      </c>
      <c r="D47" s="42"/>
      <c r="E47" s="43">
        <v>39.229999999999997</v>
      </c>
      <c r="F47" s="43">
        <v>33.770000000000003</v>
      </c>
      <c r="G47" s="43"/>
      <c r="H47" s="44">
        <f>C47*E47</f>
        <v>32364.749999999996</v>
      </c>
      <c r="I47" s="44">
        <f>C47*F47</f>
        <v>27860.250000000004</v>
      </c>
      <c r="J47" s="44"/>
      <c r="K47" s="44">
        <f t="shared" ref="K47:K58" si="10">H47+I47+J47</f>
        <v>60225</v>
      </c>
      <c r="L47" s="45">
        <f t="shared" ref="L47:L58" si="11">K47*1.15</f>
        <v>69258.75</v>
      </c>
    </row>
    <row r="48" spans="1:12" x14ac:dyDescent="0.25">
      <c r="A48" s="71"/>
      <c r="B48" s="56" t="s">
        <v>1</v>
      </c>
      <c r="C48" s="42">
        <v>271</v>
      </c>
      <c r="D48" s="42"/>
      <c r="E48" s="43">
        <v>39.229999999999997</v>
      </c>
      <c r="F48" s="43">
        <v>33.770000000000003</v>
      </c>
      <c r="G48" s="43"/>
      <c r="H48" s="44">
        <f t="shared" ref="H48:H58" si="12">C48*E48</f>
        <v>10631.33</v>
      </c>
      <c r="I48" s="44">
        <f t="shared" ref="I48:I58" si="13">C48*F48</f>
        <v>9151.67</v>
      </c>
      <c r="J48" s="44"/>
      <c r="K48" s="44">
        <f t="shared" si="10"/>
        <v>19783</v>
      </c>
      <c r="L48" s="45">
        <f t="shared" si="11"/>
        <v>22750.449999999997</v>
      </c>
    </row>
    <row r="49" spans="1:12" x14ac:dyDescent="0.25">
      <c r="A49" s="71"/>
      <c r="B49" s="56" t="s">
        <v>2</v>
      </c>
      <c r="C49" s="42">
        <v>226</v>
      </c>
      <c r="D49" s="42"/>
      <c r="E49" s="43">
        <v>39.229999999999997</v>
      </c>
      <c r="F49" s="43">
        <v>33.770000000000003</v>
      </c>
      <c r="G49" s="43"/>
      <c r="H49" s="44">
        <f t="shared" si="12"/>
        <v>8865.98</v>
      </c>
      <c r="I49" s="44">
        <f t="shared" si="13"/>
        <v>7632.02</v>
      </c>
      <c r="J49" s="44"/>
      <c r="K49" s="44">
        <f t="shared" si="10"/>
        <v>16498</v>
      </c>
      <c r="L49" s="45">
        <f t="shared" si="11"/>
        <v>18972.699999999997</v>
      </c>
    </row>
    <row r="50" spans="1:12" x14ac:dyDescent="0.25">
      <c r="A50" s="71"/>
      <c r="B50" s="56" t="s">
        <v>3</v>
      </c>
      <c r="C50" s="42">
        <v>206</v>
      </c>
      <c r="D50" s="42"/>
      <c r="E50" s="43">
        <v>39.229999999999997</v>
      </c>
      <c r="F50" s="43">
        <v>33.770000000000003</v>
      </c>
      <c r="G50" s="43"/>
      <c r="H50" s="44">
        <f t="shared" si="12"/>
        <v>8081.3799999999992</v>
      </c>
      <c r="I50" s="44">
        <f t="shared" si="13"/>
        <v>6956.6200000000008</v>
      </c>
      <c r="J50" s="44"/>
      <c r="K50" s="44">
        <f t="shared" si="10"/>
        <v>15038</v>
      </c>
      <c r="L50" s="45">
        <f t="shared" si="11"/>
        <v>17293.699999999997</v>
      </c>
    </row>
    <row r="51" spans="1:12" x14ac:dyDescent="0.25">
      <c r="A51" s="71"/>
      <c r="B51" s="56" t="s">
        <v>4</v>
      </c>
      <c r="C51" s="42">
        <v>228</v>
      </c>
      <c r="D51" s="42"/>
      <c r="E51" s="43">
        <v>39.229999999999997</v>
      </c>
      <c r="F51" s="43">
        <v>33.770000000000003</v>
      </c>
      <c r="G51" s="43"/>
      <c r="H51" s="44">
        <f t="shared" si="12"/>
        <v>8944.4399999999987</v>
      </c>
      <c r="I51" s="44">
        <f t="shared" si="13"/>
        <v>7699.56</v>
      </c>
      <c r="J51" s="44"/>
      <c r="K51" s="44">
        <f t="shared" si="10"/>
        <v>16644</v>
      </c>
      <c r="L51" s="45">
        <f t="shared" si="11"/>
        <v>19140.599999999999</v>
      </c>
    </row>
    <row r="52" spans="1:12" x14ac:dyDescent="0.25">
      <c r="A52" s="71"/>
      <c r="B52" s="56" t="s">
        <v>5</v>
      </c>
      <c r="C52" s="42">
        <v>210</v>
      </c>
      <c r="D52" s="42"/>
      <c r="E52" s="43">
        <v>39.229999999999997</v>
      </c>
      <c r="F52" s="43">
        <v>33.770000000000003</v>
      </c>
      <c r="G52" s="43"/>
      <c r="H52" s="44">
        <f t="shared" si="12"/>
        <v>8238.2999999999993</v>
      </c>
      <c r="I52" s="44">
        <f t="shared" si="13"/>
        <v>7091.7000000000007</v>
      </c>
      <c r="J52" s="44"/>
      <c r="K52" s="44">
        <f t="shared" si="10"/>
        <v>15330</v>
      </c>
      <c r="L52" s="45">
        <f t="shared" si="11"/>
        <v>17629.5</v>
      </c>
    </row>
    <row r="53" spans="1:12" x14ac:dyDescent="0.25">
      <c r="A53" s="71"/>
      <c r="B53" s="56" t="s">
        <v>6</v>
      </c>
      <c r="C53" s="42">
        <v>204</v>
      </c>
      <c r="D53" s="42"/>
      <c r="E53" s="43">
        <v>39.229999999999997</v>
      </c>
      <c r="F53" s="43">
        <v>33.770000000000003</v>
      </c>
      <c r="G53" s="43"/>
      <c r="H53" s="44">
        <f t="shared" si="12"/>
        <v>8002.9199999999992</v>
      </c>
      <c r="I53" s="44">
        <f t="shared" si="13"/>
        <v>6889.0800000000008</v>
      </c>
      <c r="J53" s="44"/>
      <c r="K53" s="44">
        <f t="shared" si="10"/>
        <v>14892</v>
      </c>
      <c r="L53" s="45">
        <f t="shared" si="11"/>
        <v>17125.8</v>
      </c>
    </row>
    <row r="54" spans="1:12" x14ac:dyDescent="0.25">
      <c r="A54" s="71"/>
      <c r="B54" s="56" t="s">
        <v>7</v>
      </c>
      <c r="C54" s="42">
        <v>231</v>
      </c>
      <c r="D54" s="42"/>
      <c r="E54" s="43">
        <v>39.229999999999997</v>
      </c>
      <c r="F54" s="43">
        <v>33.770000000000003</v>
      </c>
      <c r="G54" s="43"/>
      <c r="H54" s="44">
        <f t="shared" si="12"/>
        <v>9062.1299999999992</v>
      </c>
      <c r="I54" s="44">
        <f t="shared" si="13"/>
        <v>7800.8700000000008</v>
      </c>
      <c r="J54" s="44"/>
      <c r="K54" s="44">
        <f t="shared" si="10"/>
        <v>16863</v>
      </c>
      <c r="L54" s="45">
        <f t="shared" si="11"/>
        <v>19392.449999999997</v>
      </c>
    </row>
    <row r="55" spans="1:12" x14ac:dyDescent="0.25">
      <c r="A55" s="71"/>
      <c r="B55" s="56" t="s">
        <v>8</v>
      </c>
      <c r="C55" s="42">
        <v>271</v>
      </c>
      <c r="D55" s="42"/>
      <c r="E55" s="43">
        <v>39.229999999999997</v>
      </c>
      <c r="F55" s="43">
        <v>33.770000000000003</v>
      </c>
      <c r="G55" s="43"/>
      <c r="H55" s="44">
        <f t="shared" si="12"/>
        <v>10631.33</v>
      </c>
      <c r="I55" s="44">
        <f t="shared" si="13"/>
        <v>9151.67</v>
      </c>
      <c r="J55" s="44"/>
      <c r="K55" s="44">
        <f t="shared" si="10"/>
        <v>19783</v>
      </c>
      <c r="L55" s="45">
        <f t="shared" si="11"/>
        <v>22750.449999999997</v>
      </c>
    </row>
    <row r="56" spans="1:12" x14ac:dyDescent="0.25">
      <c r="A56" s="71"/>
      <c r="B56" s="56" t="s">
        <v>9</v>
      </c>
      <c r="C56" s="42">
        <v>197</v>
      </c>
      <c r="D56" s="42"/>
      <c r="E56" s="43">
        <v>39.229999999999997</v>
      </c>
      <c r="F56" s="43">
        <v>33.770000000000003</v>
      </c>
      <c r="G56" s="43"/>
      <c r="H56" s="44">
        <f t="shared" si="12"/>
        <v>7728.3099999999995</v>
      </c>
      <c r="I56" s="44">
        <f t="shared" si="13"/>
        <v>6652.6900000000005</v>
      </c>
      <c r="J56" s="44"/>
      <c r="K56" s="44">
        <f t="shared" si="10"/>
        <v>14381</v>
      </c>
      <c r="L56" s="45">
        <f t="shared" si="11"/>
        <v>16538.149999999998</v>
      </c>
    </row>
    <row r="57" spans="1:12" x14ac:dyDescent="0.25">
      <c r="A57" s="71"/>
      <c r="B57" s="56" t="s">
        <v>10</v>
      </c>
      <c r="C57" s="42">
        <v>265</v>
      </c>
      <c r="D57" s="42"/>
      <c r="E57" s="43">
        <v>39.229999999999997</v>
      </c>
      <c r="F57" s="43">
        <v>33.770000000000003</v>
      </c>
      <c r="G57" s="43"/>
      <c r="H57" s="44">
        <f t="shared" si="12"/>
        <v>10395.949999999999</v>
      </c>
      <c r="I57" s="44">
        <f t="shared" si="13"/>
        <v>8949.0500000000011</v>
      </c>
      <c r="J57" s="44"/>
      <c r="K57" s="44">
        <f t="shared" si="10"/>
        <v>19345</v>
      </c>
      <c r="L57" s="45">
        <f t="shared" si="11"/>
        <v>22246.75</v>
      </c>
    </row>
    <row r="58" spans="1:12" x14ac:dyDescent="0.25">
      <c r="A58" s="71"/>
      <c r="B58" s="56" t="s">
        <v>11</v>
      </c>
      <c r="C58" s="42">
        <v>261</v>
      </c>
      <c r="D58" s="42"/>
      <c r="E58" s="43">
        <v>39.229999999999997</v>
      </c>
      <c r="F58" s="43">
        <v>33.770000000000003</v>
      </c>
      <c r="G58" s="43"/>
      <c r="H58" s="44">
        <f t="shared" si="12"/>
        <v>10239.029999999999</v>
      </c>
      <c r="I58" s="44">
        <f t="shared" si="13"/>
        <v>8813.9700000000012</v>
      </c>
      <c r="J58" s="44"/>
      <c r="K58" s="44">
        <f t="shared" si="10"/>
        <v>19053</v>
      </c>
      <c r="L58" s="45">
        <f t="shared" si="11"/>
        <v>21910.949999999997</v>
      </c>
    </row>
    <row r="59" spans="1:12" ht="15.75" thickBot="1" x14ac:dyDescent="0.3">
      <c r="A59" s="72"/>
      <c r="B59" s="46" t="s">
        <v>44</v>
      </c>
      <c r="C59" s="47">
        <f>SUM(C47:C58)</f>
        <v>3395</v>
      </c>
      <c r="D59" s="47">
        <f>SUM(D47:D58)</f>
        <v>0</v>
      </c>
      <c r="E59" s="47"/>
      <c r="F59" s="47"/>
      <c r="G59" s="47"/>
      <c r="H59" s="47">
        <f>SUM(H47:H58)</f>
        <v>133185.84999999998</v>
      </c>
      <c r="I59" s="47">
        <f>SUM(I47:I58)</f>
        <v>114649.15000000001</v>
      </c>
      <c r="J59" s="47">
        <f>SUM(J47:J58)</f>
        <v>0</v>
      </c>
      <c r="K59" s="47">
        <f>SUM(K47:K58)</f>
        <v>247835</v>
      </c>
      <c r="L59" s="48">
        <f>SUM(L47:L58)</f>
        <v>285010.24999999994</v>
      </c>
    </row>
    <row r="62" spans="1:12" x14ac:dyDescent="0.25">
      <c r="A62" s="49" t="s">
        <v>53</v>
      </c>
    </row>
    <row r="63" spans="1:12" ht="15.75" thickBot="1" x14ac:dyDescent="0.3"/>
    <row r="64" spans="1:12" x14ac:dyDescent="0.25">
      <c r="A64" s="29"/>
      <c r="B64" s="30"/>
      <c r="C64" s="31"/>
      <c r="D64" s="31"/>
      <c r="E64" s="32"/>
      <c r="F64" s="32"/>
      <c r="G64" s="32"/>
      <c r="H64" s="32"/>
      <c r="I64" s="32"/>
      <c r="J64" s="32"/>
      <c r="K64" s="32"/>
      <c r="L64" s="33"/>
    </row>
    <row r="65" spans="1:12" ht="51.75" x14ac:dyDescent="0.25">
      <c r="A65" s="34" t="s">
        <v>32</v>
      </c>
      <c r="B65" s="35" t="s">
        <v>13</v>
      </c>
      <c r="C65" s="36" t="s">
        <v>22</v>
      </c>
      <c r="D65" s="36" t="s">
        <v>23</v>
      </c>
      <c r="E65" s="37" t="s">
        <v>24</v>
      </c>
      <c r="F65" s="37" t="s">
        <v>25</v>
      </c>
      <c r="G65" s="37" t="s">
        <v>26</v>
      </c>
      <c r="H65" s="37" t="s">
        <v>27</v>
      </c>
      <c r="I65" s="37" t="s">
        <v>28</v>
      </c>
      <c r="J65" s="37" t="s">
        <v>29</v>
      </c>
      <c r="K65" s="37" t="s">
        <v>30</v>
      </c>
      <c r="L65" s="38" t="s">
        <v>31</v>
      </c>
    </row>
    <row r="66" spans="1:12" x14ac:dyDescent="0.25">
      <c r="A66" s="39"/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1"/>
    </row>
    <row r="67" spans="1:12" x14ac:dyDescent="0.25">
      <c r="A67" s="70"/>
      <c r="B67" s="56" t="s">
        <v>0</v>
      </c>
      <c r="C67" s="42">
        <v>228</v>
      </c>
      <c r="D67" s="42"/>
      <c r="E67" s="43">
        <v>41.08</v>
      </c>
      <c r="F67" s="43">
        <v>36.58</v>
      </c>
      <c r="G67" s="43"/>
      <c r="H67" s="44">
        <f>C67*E67</f>
        <v>9366.24</v>
      </c>
      <c r="I67" s="44">
        <f>C67*F67</f>
        <v>8340.24</v>
      </c>
      <c r="J67" s="44"/>
      <c r="K67" s="44">
        <f t="shared" ref="K67:K78" si="14">H67+I67+J67</f>
        <v>17706.48</v>
      </c>
      <c r="L67" s="45">
        <f t="shared" ref="L67:L78" si="15">K67*1.15</f>
        <v>20362.451999999997</v>
      </c>
    </row>
    <row r="68" spans="1:12" x14ac:dyDescent="0.25">
      <c r="A68" s="71"/>
      <c r="B68" s="56" t="s">
        <v>1</v>
      </c>
      <c r="C68" s="42">
        <v>173</v>
      </c>
      <c r="D68" s="42"/>
      <c r="E68" s="43">
        <v>41.08</v>
      </c>
      <c r="F68" s="43">
        <v>36.58</v>
      </c>
      <c r="G68" s="43"/>
      <c r="H68" s="44">
        <f t="shared" ref="H68:H78" si="16">C68*E68</f>
        <v>7106.84</v>
      </c>
      <c r="I68" s="44">
        <f t="shared" ref="I68:I78" si="17">C68*F68</f>
        <v>6328.34</v>
      </c>
      <c r="J68" s="44"/>
      <c r="K68" s="44">
        <f t="shared" si="14"/>
        <v>13435.18</v>
      </c>
      <c r="L68" s="45">
        <f t="shared" si="15"/>
        <v>15450.456999999999</v>
      </c>
    </row>
    <row r="69" spans="1:12" x14ac:dyDescent="0.25">
      <c r="A69" s="71"/>
      <c r="B69" s="56" t="s">
        <v>2</v>
      </c>
      <c r="C69" s="42">
        <v>191</v>
      </c>
      <c r="D69" s="42"/>
      <c r="E69" s="43">
        <v>41.08</v>
      </c>
      <c r="F69" s="43">
        <v>36.58</v>
      </c>
      <c r="G69" s="43"/>
      <c r="H69" s="44">
        <f t="shared" si="16"/>
        <v>7846.28</v>
      </c>
      <c r="I69" s="44">
        <f t="shared" si="17"/>
        <v>6986.78</v>
      </c>
      <c r="J69" s="44"/>
      <c r="K69" s="44">
        <f t="shared" si="14"/>
        <v>14833.06</v>
      </c>
      <c r="L69" s="45">
        <f t="shared" si="15"/>
        <v>17058.018999999997</v>
      </c>
    </row>
    <row r="70" spans="1:12" x14ac:dyDescent="0.25">
      <c r="A70" s="71"/>
      <c r="B70" s="56" t="s">
        <v>3</v>
      </c>
      <c r="C70" s="42">
        <v>232</v>
      </c>
      <c r="D70" s="42"/>
      <c r="E70" s="43">
        <v>41.08</v>
      </c>
      <c r="F70" s="43">
        <v>36.58</v>
      </c>
      <c r="G70" s="43"/>
      <c r="H70" s="44">
        <f t="shared" si="16"/>
        <v>9530.56</v>
      </c>
      <c r="I70" s="44">
        <f t="shared" si="17"/>
        <v>8486.56</v>
      </c>
      <c r="J70" s="44"/>
      <c r="K70" s="44">
        <f t="shared" si="14"/>
        <v>18017.12</v>
      </c>
      <c r="L70" s="45">
        <f t="shared" si="15"/>
        <v>20719.687999999998</v>
      </c>
    </row>
    <row r="71" spans="1:12" x14ac:dyDescent="0.25">
      <c r="A71" s="71"/>
      <c r="B71" s="56" t="s">
        <v>4</v>
      </c>
      <c r="C71" s="42">
        <v>227</v>
      </c>
      <c r="D71" s="42"/>
      <c r="E71" s="43">
        <v>41.08</v>
      </c>
      <c r="F71" s="43">
        <v>36.58</v>
      </c>
      <c r="G71" s="43"/>
      <c r="H71" s="44">
        <f t="shared" si="16"/>
        <v>9325.16</v>
      </c>
      <c r="I71" s="44">
        <f t="shared" si="17"/>
        <v>8303.66</v>
      </c>
      <c r="J71" s="44"/>
      <c r="K71" s="44">
        <f t="shared" si="14"/>
        <v>17628.82</v>
      </c>
      <c r="L71" s="45">
        <f t="shared" si="15"/>
        <v>20273.142999999996</v>
      </c>
    </row>
    <row r="72" spans="1:12" x14ac:dyDescent="0.25">
      <c r="A72" s="71"/>
      <c r="B72" s="56" t="s">
        <v>5</v>
      </c>
      <c r="C72" s="42">
        <v>248</v>
      </c>
      <c r="D72" s="42"/>
      <c r="E72" s="43">
        <v>41.08</v>
      </c>
      <c r="F72" s="43">
        <v>36.58</v>
      </c>
      <c r="G72" s="43"/>
      <c r="H72" s="44">
        <f t="shared" si="16"/>
        <v>10187.84</v>
      </c>
      <c r="I72" s="44">
        <f t="shared" si="17"/>
        <v>9071.84</v>
      </c>
      <c r="J72" s="44"/>
      <c r="K72" s="44">
        <f t="shared" si="14"/>
        <v>19259.68</v>
      </c>
      <c r="L72" s="45">
        <f t="shared" si="15"/>
        <v>22148.631999999998</v>
      </c>
    </row>
    <row r="73" spans="1:12" x14ac:dyDescent="0.25">
      <c r="A73" s="71"/>
      <c r="B73" s="56" t="s">
        <v>6</v>
      </c>
      <c r="C73" s="42">
        <v>215</v>
      </c>
      <c r="D73" s="42"/>
      <c r="E73" s="43">
        <v>41.08</v>
      </c>
      <c r="F73" s="43">
        <v>36.58</v>
      </c>
      <c r="G73" s="43"/>
      <c r="H73" s="44">
        <f t="shared" si="16"/>
        <v>8832.1999999999989</v>
      </c>
      <c r="I73" s="44">
        <f t="shared" si="17"/>
        <v>7864.7</v>
      </c>
      <c r="J73" s="44"/>
      <c r="K73" s="44">
        <f t="shared" si="14"/>
        <v>16696.899999999998</v>
      </c>
      <c r="L73" s="45">
        <f t="shared" si="15"/>
        <v>19201.434999999998</v>
      </c>
    </row>
    <row r="74" spans="1:12" x14ac:dyDescent="0.25">
      <c r="A74" s="71"/>
      <c r="B74" s="56" t="s">
        <v>7</v>
      </c>
      <c r="C74" s="42">
        <v>224</v>
      </c>
      <c r="D74" s="42"/>
      <c r="E74" s="43">
        <v>41.08</v>
      </c>
      <c r="F74" s="43">
        <v>36.58</v>
      </c>
      <c r="G74" s="43"/>
      <c r="H74" s="44">
        <f t="shared" si="16"/>
        <v>9201.92</v>
      </c>
      <c r="I74" s="44">
        <f t="shared" si="17"/>
        <v>8193.92</v>
      </c>
      <c r="J74" s="44"/>
      <c r="K74" s="44">
        <f t="shared" si="14"/>
        <v>17395.84</v>
      </c>
      <c r="L74" s="45">
        <f t="shared" si="15"/>
        <v>20005.216</v>
      </c>
    </row>
    <row r="75" spans="1:12" x14ac:dyDescent="0.25">
      <c r="A75" s="71"/>
      <c r="B75" s="56" t="s">
        <v>8</v>
      </c>
      <c r="C75" s="42">
        <v>276</v>
      </c>
      <c r="D75" s="42"/>
      <c r="E75" s="43">
        <v>41.08</v>
      </c>
      <c r="F75" s="43">
        <v>36.58</v>
      </c>
      <c r="G75" s="43"/>
      <c r="H75" s="44">
        <f t="shared" si="16"/>
        <v>11338.08</v>
      </c>
      <c r="I75" s="44">
        <f t="shared" si="17"/>
        <v>10096.08</v>
      </c>
      <c r="J75" s="44"/>
      <c r="K75" s="44">
        <f t="shared" si="14"/>
        <v>21434.16</v>
      </c>
      <c r="L75" s="45">
        <f t="shared" si="15"/>
        <v>24649.284</v>
      </c>
    </row>
    <row r="76" spans="1:12" x14ac:dyDescent="0.25">
      <c r="A76" s="71"/>
      <c r="B76" s="56" t="s">
        <v>9</v>
      </c>
      <c r="C76" s="42">
        <v>282</v>
      </c>
      <c r="D76" s="42"/>
      <c r="E76" s="43">
        <v>41.08</v>
      </c>
      <c r="F76" s="43">
        <v>36.58</v>
      </c>
      <c r="G76" s="43"/>
      <c r="H76" s="44">
        <f t="shared" si="16"/>
        <v>11584.56</v>
      </c>
      <c r="I76" s="44">
        <f t="shared" si="17"/>
        <v>10315.56</v>
      </c>
      <c r="J76" s="44"/>
      <c r="K76" s="44">
        <f t="shared" si="14"/>
        <v>21900.12</v>
      </c>
      <c r="L76" s="45">
        <f t="shared" si="15"/>
        <v>25185.137999999995</v>
      </c>
    </row>
    <row r="77" spans="1:12" x14ac:dyDescent="0.25">
      <c r="A77" s="71"/>
      <c r="B77" s="56" t="s">
        <v>10</v>
      </c>
      <c r="C77" s="42">
        <f>177+130</f>
        <v>307</v>
      </c>
      <c r="D77" s="42"/>
      <c r="E77" s="43">
        <v>41.08</v>
      </c>
      <c r="F77" s="43">
        <v>36.58</v>
      </c>
      <c r="G77" s="43"/>
      <c r="H77" s="44">
        <f t="shared" si="16"/>
        <v>12611.56</v>
      </c>
      <c r="I77" s="44">
        <f t="shared" si="17"/>
        <v>11230.06</v>
      </c>
      <c r="J77" s="44"/>
      <c r="K77" s="44">
        <f t="shared" si="14"/>
        <v>23841.62</v>
      </c>
      <c r="L77" s="45">
        <f t="shared" si="15"/>
        <v>27417.862999999998</v>
      </c>
    </row>
    <row r="78" spans="1:12" x14ac:dyDescent="0.25">
      <c r="A78" s="71"/>
      <c r="B78" s="56" t="s">
        <v>11</v>
      </c>
      <c r="C78" s="42">
        <v>341</v>
      </c>
      <c r="D78" s="42"/>
      <c r="E78" s="43">
        <v>41.08</v>
      </c>
      <c r="F78" s="43">
        <v>36.58</v>
      </c>
      <c r="G78" s="43"/>
      <c r="H78" s="44">
        <f t="shared" si="16"/>
        <v>14008.279999999999</v>
      </c>
      <c r="I78" s="44">
        <f t="shared" si="17"/>
        <v>12473.779999999999</v>
      </c>
      <c r="J78" s="44"/>
      <c r="K78" s="44">
        <f t="shared" si="14"/>
        <v>26482.059999999998</v>
      </c>
      <c r="L78" s="45">
        <f t="shared" si="15"/>
        <v>30454.368999999995</v>
      </c>
    </row>
    <row r="79" spans="1:12" ht="15.75" thickBot="1" x14ac:dyDescent="0.3">
      <c r="A79" s="72"/>
      <c r="B79" s="46" t="s">
        <v>44</v>
      </c>
      <c r="C79" s="47">
        <f>SUM(C67:C78)</f>
        <v>2944</v>
      </c>
      <c r="D79" s="47">
        <f>SUM(D67:D78)</f>
        <v>0</v>
      </c>
      <c r="E79" s="47"/>
      <c r="F79" s="47"/>
      <c r="G79" s="47"/>
      <c r="H79" s="47">
        <f>SUM(H67:H78)</f>
        <v>120939.51999999999</v>
      </c>
      <c r="I79" s="47">
        <f>SUM(I67:I78)</f>
        <v>107691.51999999999</v>
      </c>
      <c r="J79" s="47">
        <f>SUM(J67:J78)</f>
        <v>0</v>
      </c>
      <c r="K79" s="47">
        <f>SUM(K67:K78)</f>
        <v>228631.03999999998</v>
      </c>
      <c r="L79" s="48">
        <f>SUM(L67:L78)</f>
        <v>262925.696</v>
      </c>
    </row>
  </sheetData>
  <mergeCells count="4">
    <mergeCell ref="A7:A19"/>
    <mergeCell ref="A27:A39"/>
    <mergeCell ref="A47:A59"/>
    <mergeCell ref="A67:A79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ZP</vt:lpstr>
      <vt:lpstr>EE</vt:lpstr>
      <vt:lpstr>VODA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KAPLANOVA</dc:creator>
  <cp:lastModifiedBy>Helena BELLINGOVA</cp:lastModifiedBy>
  <dcterms:created xsi:type="dcterms:W3CDTF">2020-10-20T18:23:49Z</dcterms:created>
  <dcterms:modified xsi:type="dcterms:W3CDTF">2023-01-25T12:29:07Z</dcterms:modified>
</cp:coreProperties>
</file>