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ECZ22118_EPC_NRB_Pardubicky_kraj_B\Data\Objekty\B04_Gymnázium, Žamberk\"/>
    </mc:Choice>
  </mc:AlternateContent>
  <bookViews>
    <workbookView xWindow="480" yWindow="180" windowWidth="27792" windowHeight="12528"/>
  </bookViews>
  <sheets>
    <sheet name="ZP" sheetId="2" r:id="rId1"/>
    <sheet name="EE" sheetId="3" r:id="rId2"/>
    <sheet name="VODA" sheetId="4" r:id="rId3"/>
  </sheets>
  <calcPr calcId="152511"/>
</workbook>
</file>

<file path=xl/calcChain.xml><?xml version="1.0" encoding="utf-8"?>
<calcChain xmlns="http://schemas.openxmlformats.org/spreadsheetml/2006/main">
  <c r="H94" i="2" l="1"/>
  <c r="H99" i="2"/>
  <c r="P30" i="3" l="1"/>
  <c r="Z30" i="3"/>
  <c r="G67" i="3" l="1"/>
  <c r="G68" i="3"/>
  <c r="P51" i="3"/>
  <c r="Z51" i="3"/>
  <c r="X51" i="3"/>
  <c r="W51" i="3"/>
  <c r="Z42" i="3"/>
  <c r="X42" i="3"/>
  <c r="W42" i="3"/>
  <c r="P42" i="3"/>
  <c r="N42" i="3"/>
  <c r="M42" i="3"/>
  <c r="B95" i="2" l="1"/>
  <c r="I94" i="2"/>
  <c r="I93" i="2"/>
  <c r="I92" i="2"/>
  <c r="I91" i="2"/>
  <c r="I90" i="2"/>
  <c r="I89" i="2"/>
  <c r="I88" i="2"/>
  <c r="H86" i="2"/>
  <c r="I86" i="2" s="1"/>
  <c r="H85" i="2"/>
  <c r="I85" i="2" s="1"/>
  <c r="H84" i="2"/>
  <c r="I84" i="2" s="1"/>
  <c r="H83" i="2"/>
  <c r="I83" i="2" s="1"/>
  <c r="H82" i="2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H95" i="2" l="1"/>
  <c r="I82" i="2"/>
  <c r="I95" i="2" s="1"/>
  <c r="J95" i="2" s="1"/>
  <c r="H75" i="2"/>
  <c r="B75" i="2"/>
  <c r="I63" i="2"/>
  <c r="I75" i="2" s="1"/>
  <c r="C149" i="4"/>
  <c r="G148" i="4"/>
  <c r="F148" i="4"/>
  <c r="G147" i="4"/>
  <c r="F147" i="4"/>
  <c r="G146" i="4"/>
  <c r="F146" i="4"/>
  <c r="G145" i="4"/>
  <c r="F145" i="4"/>
  <c r="G144" i="4"/>
  <c r="F144" i="4"/>
  <c r="G143" i="4"/>
  <c r="F143" i="4"/>
  <c r="H143" i="4" s="1"/>
  <c r="G142" i="4"/>
  <c r="F142" i="4"/>
  <c r="G141" i="4"/>
  <c r="F141" i="4"/>
  <c r="H141" i="4" s="1"/>
  <c r="G140" i="4"/>
  <c r="F140" i="4"/>
  <c r="G139" i="4"/>
  <c r="F139" i="4"/>
  <c r="H139" i="4" s="1"/>
  <c r="G138" i="4"/>
  <c r="F138" i="4"/>
  <c r="G137" i="4"/>
  <c r="F137" i="4"/>
  <c r="H137" i="4" s="1"/>
  <c r="C129" i="4"/>
  <c r="C150" i="4" s="1"/>
  <c r="G128" i="4"/>
  <c r="F128" i="4"/>
  <c r="G127" i="4"/>
  <c r="F127" i="4"/>
  <c r="G126" i="4"/>
  <c r="F126" i="4"/>
  <c r="G125" i="4"/>
  <c r="F125" i="4"/>
  <c r="H125" i="4" s="1"/>
  <c r="G124" i="4"/>
  <c r="F124" i="4"/>
  <c r="G123" i="4"/>
  <c r="F123" i="4"/>
  <c r="G122" i="4"/>
  <c r="F122" i="4"/>
  <c r="G121" i="4"/>
  <c r="F121" i="4"/>
  <c r="H121" i="4" s="1"/>
  <c r="G120" i="4"/>
  <c r="F120" i="4"/>
  <c r="G119" i="4"/>
  <c r="F119" i="4"/>
  <c r="G118" i="4"/>
  <c r="F118" i="4"/>
  <c r="G117" i="4"/>
  <c r="F117" i="4"/>
  <c r="H117" i="4" s="1"/>
  <c r="C111" i="4"/>
  <c r="G110" i="4"/>
  <c r="F110" i="4"/>
  <c r="H110" i="4" s="1"/>
  <c r="G109" i="4"/>
  <c r="F109" i="4"/>
  <c r="G108" i="4"/>
  <c r="F108" i="4"/>
  <c r="H108" i="4" s="1"/>
  <c r="G107" i="4"/>
  <c r="F107" i="4"/>
  <c r="G106" i="4"/>
  <c r="F106" i="4"/>
  <c r="H106" i="4" s="1"/>
  <c r="G105" i="4"/>
  <c r="F105" i="4"/>
  <c r="G104" i="4"/>
  <c r="F104" i="4"/>
  <c r="H104" i="4" s="1"/>
  <c r="G103" i="4"/>
  <c r="F103" i="4"/>
  <c r="G102" i="4"/>
  <c r="F102" i="4"/>
  <c r="H102" i="4" s="1"/>
  <c r="G101" i="4"/>
  <c r="F101" i="4"/>
  <c r="G100" i="4"/>
  <c r="F100" i="4"/>
  <c r="G99" i="4"/>
  <c r="F99" i="4"/>
  <c r="C36" i="4"/>
  <c r="G35" i="4"/>
  <c r="F35" i="4"/>
  <c r="G34" i="4"/>
  <c r="F34" i="4"/>
  <c r="G33" i="4"/>
  <c r="F33" i="4"/>
  <c r="H33" i="4" s="1"/>
  <c r="G32" i="4"/>
  <c r="F32" i="4"/>
  <c r="G31" i="4"/>
  <c r="F31" i="4"/>
  <c r="G30" i="4"/>
  <c r="F30" i="4"/>
  <c r="G29" i="4"/>
  <c r="F29" i="4"/>
  <c r="H29" i="4" s="1"/>
  <c r="G28" i="4"/>
  <c r="F28" i="4"/>
  <c r="G27" i="4"/>
  <c r="F27" i="4"/>
  <c r="G26" i="4"/>
  <c r="F26" i="4"/>
  <c r="G25" i="4"/>
  <c r="F25" i="4"/>
  <c r="H25" i="4" s="1"/>
  <c r="G24" i="4"/>
  <c r="F24" i="4"/>
  <c r="G23" i="4"/>
  <c r="F23" i="4"/>
  <c r="C91" i="4"/>
  <c r="C112" i="4" s="1"/>
  <c r="G90" i="4"/>
  <c r="F90" i="4"/>
  <c r="H90" i="4" s="1"/>
  <c r="G89" i="4"/>
  <c r="F89" i="4"/>
  <c r="G88" i="4"/>
  <c r="F88" i="4"/>
  <c r="H88" i="4" s="1"/>
  <c r="G87" i="4"/>
  <c r="F87" i="4"/>
  <c r="G86" i="4"/>
  <c r="F86" i="4"/>
  <c r="H86" i="4" s="1"/>
  <c r="G85" i="4"/>
  <c r="F85" i="4"/>
  <c r="G84" i="4"/>
  <c r="F84" i="4"/>
  <c r="H84" i="4" s="1"/>
  <c r="G83" i="4"/>
  <c r="F83" i="4"/>
  <c r="G82" i="4"/>
  <c r="F82" i="4"/>
  <c r="H82" i="4" s="1"/>
  <c r="G81" i="4"/>
  <c r="F81" i="4"/>
  <c r="G80" i="4"/>
  <c r="F80" i="4"/>
  <c r="H80" i="4" s="1"/>
  <c r="G79" i="4"/>
  <c r="F79" i="4"/>
  <c r="Z69" i="3"/>
  <c r="X69" i="3"/>
  <c r="W69" i="3"/>
  <c r="P69" i="3"/>
  <c r="N69" i="3"/>
  <c r="M69" i="3"/>
  <c r="F69" i="3"/>
  <c r="F70" i="3" s="1"/>
  <c r="D69" i="3"/>
  <c r="C69" i="3"/>
  <c r="AB68" i="3"/>
  <c r="AA68" i="3"/>
  <c r="Y68" i="3"/>
  <c r="Q68" i="3"/>
  <c r="R68" i="3" s="1"/>
  <c r="O68" i="3"/>
  <c r="H68" i="3"/>
  <c r="E68" i="3"/>
  <c r="AA67" i="3"/>
  <c r="AB67" i="3" s="1"/>
  <c r="Y67" i="3"/>
  <c r="R67" i="3"/>
  <c r="Q67" i="3"/>
  <c r="O67" i="3"/>
  <c r="H67" i="3"/>
  <c r="E67" i="3"/>
  <c r="AB66" i="3"/>
  <c r="AA66" i="3"/>
  <c r="Y66" i="3"/>
  <c r="Q66" i="3"/>
  <c r="R66" i="3" s="1"/>
  <c r="O66" i="3"/>
  <c r="G66" i="3"/>
  <c r="H66" i="3" s="1"/>
  <c r="E66" i="3"/>
  <c r="AA65" i="3"/>
  <c r="AB65" i="3" s="1"/>
  <c r="Y65" i="3"/>
  <c r="R65" i="3"/>
  <c r="Q65" i="3"/>
  <c r="O65" i="3"/>
  <c r="G65" i="3"/>
  <c r="H65" i="3" s="1"/>
  <c r="E65" i="3"/>
  <c r="AA64" i="3"/>
  <c r="AB64" i="3" s="1"/>
  <c r="Y64" i="3"/>
  <c r="Q64" i="3"/>
  <c r="R64" i="3" s="1"/>
  <c r="O64" i="3"/>
  <c r="G64" i="3"/>
  <c r="H64" i="3" s="1"/>
  <c r="E64" i="3"/>
  <c r="AA63" i="3"/>
  <c r="AB63" i="3" s="1"/>
  <c r="Y63" i="3"/>
  <c r="Q63" i="3"/>
  <c r="R63" i="3" s="1"/>
  <c r="O63" i="3"/>
  <c r="G63" i="3"/>
  <c r="H63" i="3" s="1"/>
  <c r="E63" i="3"/>
  <c r="AA62" i="3"/>
  <c r="AB62" i="3" s="1"/>
  <c r="Y62" i="3"/>
  <c r="Q62" i="3"/>
  <c r="R62" i="3" s="1"/>
  <c r="O62" i="3"/>
  <c r="G62" i="3"/>
  <c r="H62" i="3" s="1"/>
  <c r="E62" i="3"/>
  <c r="AA61" i="3"/>
  <c r="AB61" i="3" s="1"/>
  <c r="Y61" i="3"/>
  <c r="Q61" i="3"/>
  <c r="R61" i="3" s="1"/>
  <c r="O61" i="3"/>
  <c r="G61" i="3"/>
  <c r="H61" i="3" s="1"/>
  <c r="E61" i="3"/>
  <c r="AA60" i="3"/>
  <c r="AB60" i="3" s="1"/>
  <c r="Y60" i="3"/>
  <c r="Q60" i="3"/>
  <c r="R60" i="3" s="1"/>
  <c r="O60" i="3"/>
  <c r="G60" i="3"/>
  <c r="H60" i="3" s="1"/>
  <c r="E60" i="3"/>
  <c r="AA59" i="3"/>
  <c r="AB59" i="3" s="1"/>
  <c r="Y59" i="3"/>
  <c r="Q59" i="3"/>
  <c r="R59" i="3" s="1"/>
  <c r="O59" i="3"/>
  <c r="G59" i="3"/>
  <c r="H59" i="3" s="1"/>
  <c r="E59" i="3"/>
  <c r="AB58" i="3"/>
  <c r="AA58" i="3"/>
  <c r="Y58" i="3"/>
  <c r="Q58" i="3"/>
  <c r="R58" i="3" s="1"/>
  <c r="O58" i="3"/>
  <c r="H58" i="3"/>
  <c r="G58" i="3"/>
  <c r="E58" i="3"/>
  <c r="AA57" i="3"/>
  <c r="Y57" i="3"/>
  <c r="Q57" i="3"/>
  <c r="O57" i="3"/>
  <c r="G57" i="3"/>
  <c r="E57" i="3"/>
  <c r="Z52" i="3"/>
  <c r="X52" i="3"/>
  <c r="W52" i="3"/>
  <c r="AA51" i="3"/>
  <c r="AB51" i="3" s="1"/>
  <c r="Y51" i="3"/>
  <c r="AA50" i="3"/>
  <c r="AB50" i="3" s="1"/>
  <c r="Y50" i="3"/>
  <c r="AA49" i="3"/>
  <c r="AB49" i="3" s="1"/>
  <c r="Y49" i="3"/>
  <c r="AA48" i="3"/>
  <c r="AB48" i="3" s="1"/>
  <c r="Y48" i="3"/>
  <c r="AA47" i="3"/>
  <c r="AB47" i="3" s="1"/>
  <c r="Y47" i="3"/>
  <c r="AA46" i="3"/>
  <c r="AB46" i="3" s="1"/>
  <c r="Y46" i="3"/>
  <c r="AA45" i="3"/>
  <c r="AB45" i="3" s="1"/>
  <c r="Y45" i="3"/>
  <c r="AA42" i="3"/>
  <c r="AB42" i="3" s="1"/>
  <c r="Y42" i="3"/>
  <c r="AA41" i="3"/>
  <c r="AB41" i="3" s="1"/>
  <c r="Y41" i="3"/>
  <c r="AA40" i="3"/>
  <c r="Y40" i="3"/>
  <c r="P52" i="3"/>
  <c r="N52" i="3"/>
  <c r="M52" i="3"/>
  <c r="Q51" i="3"/>
  <c r="R51" i="3" s="1"/>
  <c r="O51" i="3"/>
  <c r="Q50" i="3"/>
  <c r="R50" i="3" s="1"/>
  <c r="O50" i="3"/>
  <c r="Q49" i="3"/>
  <c r="R49" i="3" s="1"/>
  <c r="O49" i="3"/>
  <c r="Q48" i="3"/>
  <c r="R48" i="3" s="1"/>
  <c r="O48" i="3"/>
  <c r="Q47" i="3"/>
  <c r="R47" i="3" s="1"/>
  <c r="O47" i="3"/>
  <c r="Q46" i="3"/>
  <c r="R46" i="3" s="1"/>
  <c r="O46" i="3"/>
  <c r="Q45" i="3"/>
  <c r="R45" i="3" s="1"/>
  <c r="O45" i="3"/>
  <c r="Q42" i="3"/>
  <c r="R42" i="3" s="1"/>
  <c r="O42" i="3"/>
  <c r="Q41" i="3"/>
  <c r="R41" i="3" s="1"/>
  <c r="O41" i="3"/>
  <c r="Q40" i="3"/>
  <c r="O40" i="3"/>
  <c r="X31" i="3"/>
  <c r="W31" i="3"/>
  <c r="N31" i="3"/>
  <c r="M31" i="3"/>
  <c r="AA30" i="3"/>
  <c r="AB30" i="3" s="1"/>
  <c r="Y30" i="3"/>
  <c r="P31" i="3"/>
  <c r="O30" i="3"/>
  <c r="AA21" i="3"/>
  <c r="AA31" i="3" s="1"/>
  <c r="Y21" i="3"/>
  <c r="Q21" i="3"/>
  <c r="O21" i="3"/>
  <c r="Z15" i="3"/>
  <c r="X15" i="3"/>
  <c r="W15" i="3"/>
  <c r="Y15" i="3" s="1"/>
  <c r="AA14" i="3"/>
  <c r="AB14" i="3" s="1"/>
  <c r="Y14" i="3"/>
  <c r="AA13" i="3"/>
  <c r="AB13" i="3" s="1"/>
  <c r="Y13" i="3"/>
  <c r="AA12" i="3"/>
  <c r="AB12" i="3" s="1"/>
  <c r="Y12" i="3"/>
  <c r="AA11" i="3"/>
  <c r="AB11" i="3" s="1"/>
  <c r="Y11" i="3"/>
  <c r="AA10" i="3"/>
  <c r="AB10" i="3" s="1"/>
  <c r="Y10" i="3"/>
  <c r="AA9" i="3"/>
  <c r="AB9" i="3" s="1"/>
  <c r="Y9" i="3"/>
  <c r="AA8" i="3"/>
  <c r="AB8" i="3" s="1"/>
  <c r="Y8" i="3"/>
  <c r="AA7" i="3"/>
  <c r="AB7" i="3" s="1"/>
  <c r="Y7" i="3"/>
  <c r="AA6" i="3"/>
  <c r="AB6" i="3" s="1"/>
  <c r="Y6" i="3"/>
  <c r="AA5" i="3"/>
  <c r="AB5" i="3" s="1"/>
  <c r="Y5" i="3"/>
  <c r="AA4" i="3"/>
  <c r="AB4" i="3" s="1"/>
  <c r="Y4" i="3"/>
  <c r="P15" i="3"/>
  <c r="N15" i="3"/>
  <c r="M15" i="3"/>
  <c r="O15" i="3" s="1"/>
  <c r="Q14" i="3"/>
  <c r="R14" i="3" s="1"/>
  <c r="O14" i="3"/>
  <c r="Q13" i="3"/>
  <c r="R13" i="3" s="1"/>
  <c r="O13" i="3"/>
  <c r="Q12" i="3"/>
  <c r="R12" i="3" s="1"/>
  <c r="O12" i="3"/>
  <c r="Q11" i="3"/>
  <c r="R11" i="3" s="1"/>
  <c r="O11" i="3"/>
  <c r="Q10" i="3"/>
  <c r="R10" i="3" s="1"/>
  <c r="O10" i="3"/>
  <c r="Q9" i="3"/>
  <c r="R9" i="3" s="1"/>
  <c r="O9" i="3"/>
  <c r="Q8" i="3"/>
  <c r="R8" i="3" s="1"/>
  <c r="O8" i="3"/>
  <c r="Q7" i="3"/>
  <c r="R7" i="3" s="1"/>
  <c r="O7" i="3"/>
  <c r="Q6" i="3"/>
  <c r="R6" i="3" s="1"/>
  <c r="O6" i="3"/>
  <c r="Q5" i="3"/>
  <c r="R5" i="3" s="1"/>
  <c r="O5" i="3"/>
  <c r="Q4" i="3"/>
  <c r="R4" i="3" s="1"/>
  <c r="O4" i="3"/>
  <c r="Q69" i="3" l="1"/>
  <c r="R57" i="3"/>
  <c r="AA69" i="3"/>
  <c r="AB69" i="3" s="1"/>
  <c r="Y69" i="3"/>
  <c r="E69" i="3"/>
  <c r="H23" i="4"/>
  <c r="H27" i="4"/>
  <c r="I27" i="4" s="1"/>
  <c r="H31" i="4"/>
  <c r="I31" i="4" s="1"/>
  <c r="H35" i="4"/>
  <c r="H119" i="4"/>
  <c r="H123" i="4"/>
  <c r="H127" i="4"/>
  <c r="H138" i="4"/>
  <c r="H145" i="4"/>
  <c r="I145" i="4" s="1"/>
  <c r="H147" i="4"/>
  <c r="I147" i="4" s="1"/>
  <c r="H140" i="4"/>
  <c r="I140" i="4" s="1"/>
  <c r="H142" i="4"/>
  <c r="H144" i="4"/>
  <c r="H146" i="4"/>
  <c r="F91" i="4"/>
  <c r="H79" i="4"/>
  <c r="H81" i="4"/>
  <c r="I81" i="4" s="1"/>
  <c r="H83" i="4"/>
  <c r="I83" i="4" s="1"/>
  <c r="H85" i="4"/>
  <c r="I85" i="4" s="1"/>
  <c r="H87" i="4"/>
  <c r="H89" i="4"/>
  <c r="H99" i="4"/>
  <c r="H101" i="4"/>
  <c r="H103" i="4"/>
  <c r="H105" i="4"/>
  <c r="I105" i="4" s="1"/>
  <c r="H107" i="4"/>
  <c r="I107" i="4" s="1"/>
  <c r="H109" i="4"/>
  <c r="I109" i="4" s="1"/>
  <c r="H148" i="4"/>
  <c r="H100" i="4"/>
  <c r="I100" i="4" s="1"/>
  <c r="H24" i="4"/>
  <c r="H26" i="4"/>
  <c r="H28" i="4"/>
  <c r="H30" i="4"/>
  <c r="H32" i="4"/>
  <c r="I32" i="4" s="1"/>
  <c r="H34" i="4"/>
  <c r="I34" i="4" s="1"/>
  <c r="H118" i="4"/>
  <c r="I118" i="4" s="1"/>
  <c r="H120" i="4"/>
  <c r="I120" i="4" s="1"/>
  <c r="H122" i="4"/>
  <c r="I122" i="4" s="1"/>
  <c r="H124" i="4"/>
  <c r="I124" i="4" s="1"/>
  <c r="H126" i="4"/>
  <c r="I126" i="4" s="1"/>
  <c r="H128" i="4"/>
  <c r="I128" i="4" s="1"/>
  <c r="I143" i="4"/>
  <c r="G111" i="4"/>
  <c r="I110" i="4"/>
  <c r="F129" i="4"/>
  <c r="F111" i="4"/>
  <c r="I35" i="4"/>
  <c r="G69" i="3"/>
  <c r="AB31" i="3"/>
  <c r="Y31" i="3"/>
  <c r="J75" i="2"/>
  <c r="I148" i="4"/>
  <c r="I127" i="4"/>
  <c r="I125" i="4"/>
  <c r="I123" i="4"/>
  <c r="I142" i="4"/>
  <c r="I121" i="4"/>
  <c r="I119" i="4"/>
  <c r="I138" i="4"/>
  <c r="G129" i="4"/>
  <c r="G149" i="4"/>
  <c r="I139" i="4"/>
  <c r="I146" i="4"/>
  <c r="F149" i="4"/>
  <c r="I144" i="4"/>
  <c r="I141" i="4"/>
  <c r="I101" i="4"/>
  <c r="I106" i="4"/>
  <c r="I103" i="4"/>
  <c r="I108" i="4"/>
  <c r="I102" i="4"/>
  <c r="G36" i="4"/>
  <c r="I104" i="4"/>
  <c r="I26" i="4"/>
  <c r="I30" i="4"/>
  <c r="I25" i="4"/>
  <c r="I29" i="4"/>
  <c r="I33" i="4"/>
  <c r="F36" i="4"/>
  <c r="I28" i="4"/>
  <c r="I24" i="4"/>
  <c r="G91" i="4"/>
  <c r="I87" i="4"/>
  <c r="I89" i="4"/>
  <c r="I80" i="4"/>
  <c r="I82" i="4"/>
  <c r="I84" i="4"/>
  <c r="I86" i="4"/>
  <c r="I88" i="4"/>
  <c r="I90" i="4"/>
  <c r="R69" i="3"/>
  <c r="O69" i="3"/>
  <c r="H57" i="3"/>
  <c r="AB57" i="3"/>
  <c r="AA52" i="3"/>
  <c r="AB52" i="3" s="1"/>
  <c r="AB21" i="3"/>
  <c r="O31" i="3"/>
  <c r="Q52" i="3"/>
  <c r="R52" i="3" s="1"/>
  <c r="O52" i="3"/>
  <c r="Y52" i="3"/>
  <c r="AB40" i="3"/>
  <c r="R40" i="3"/>
  <c r="R21" i="3"/>
  <c r="Z31" i="3"/>
  <c r="Q30" i="3"/>
  <c r="R30" i="3" s="1"/>
  <c r="AA15" i="3"/>
  <c r="AB15" i="3" s="1"/>
  <c r="Q15" i="3"/>
  <c r="R15" i="3" s="1"/>
  <c r="F52" i="3"/>
  <c r="F53" i="3" s="1"/>
  <c r="D52" i="3"/>
  <c r="G51" i="3"/>
  <c r="H51" i="3" s="1"/>
  <c r="E51" i="3"/>
  <c r="G50" i="3"/>
  <c r="H50" i="3" s="1"/>
  <c r="E50" i="3"/>
  <c r="G49" i="3"/>
  <c r="H49" i="3" s="1"/>
  <c r="E49" i="3"/>
  <c r="G48" i="3"/>
  <c r="H48" i="3" s="1"/>
  <c r="E48" i="3"/>
  <c r="G47" i="3"/>
  <c r="H47" i="3" s="1"/>
  <c r="E47" i="3"/>
  <c r="G46" i="3"/>
  <c r="H46" i="3" s="1"/>
  <c r="E46" i="3"/>
  <c r="G45" i="3"/>
  <c r="H45" i="3" s="1"/>
  <c r="G44" i="3"/>
  <c r="H44" i="3" s="1"/>
  <c r="E44" i="3"/>
  <c r="G43" i="3"/>
  <c r="H43" i="3" s="1"/>
  <c r="E43" i="3"/>
  <c r="G42" i="3"/>
  <c r="H42" i="3" s="1"/>
  <c r="E42" i="3"/>
  <c r="G41" i="3"/>
  <c r="H41" i="3" s="1"/>
  <c r="E41" i="3"/>
  <c r="G40" i="3"/>
  <c r="E40" i="3"/>
  <c r="E70" i="3" l="1"/>
  <c r="H69" i="3"/>
  <c r="G70" i="3"/>
  <c r="Q31" i="3"/>
  <c r="R31" i="3" s="1"/>
  <c r="H129" i="4"/>
  <c r="I117" i="4"/>
  <c r="I129" i="4" s="1"/>
  <c r="H149" i="4"/>
  <c r="I137" i="4"/>
  <c r="I149" i="4" s="1"/>
  <c r="H111" i="4"/>
  <c r="I99" i="4"/>
  <c r="I111" i="4" s="1"/>
  <c r="H36" i="4"/>
  <c r="I23" i="4"/>
  <c r="I36" i="4" s="1"/>
  <c r="H91" i="4"/>
  <c r="I79" i="4"/>
  <c r="I91" i="4" s="1"/>
  <c r="G52" i="3"/>
  <c r="G53" i="3" s="1"/>
  <c r="H40" i="3"/>
  <c r="C52" i="3"/>
  <c r="E52" i="3" s="1"/>
  <c r="E53" i="3" s="1"/>
  <c r="E45" i="3"/>
  <c r="I150" i="4" l="1"/>
  <c r="I112" i="4"/>
  <c r="H112" i="4"/>
  <c r="H150" i="4"/>
  <c r="H52" i="3"/>
  <c r="C26" i="3" l="1"/>
  <c r="C33" i="3" s="1"/>
  <c r="F33" i="3"/>
  <c r="F34" i="3" s="1"/>
  <c r="D33" i="3"/>
  <c r="G32" i="3"/>
  <c r="H32" i="3" s="1"/>
  <c r="E32" i="3"/>
  <c r="G31" i="3"/>
  <c r="H31" i="3" s="1"/>
  <c r="E31" i="3"/>
  <c r="G30" i="3"/>
  <c r="H30" i="3" s="1"/>
  <c r="E30" i="3"/>
  <c r="G29" i="3"/>
  <c r="H29" i="3" s="1"/>
  <c r="E29" i="3"/>
  <c r="G28" i="3"/>
  <c r="H28" i="3" s="1"/>
  <c r="E28" i="3"/>
  <c r="G27" i="3"/>
  <c r="H27" i="3" s="1"/>
  <c r="E27" i="3"/>
  <c r="G26" i="3"/>
  <c r="H26" i="3" s="1"/>
  <c r="E26" i="3"/>
  <c r="G25" i="3"/>
  <c r="H25" i="3" s="1"/>
  <c r="E25" i="3"/>
  <c r="G24" i="3"/>
  <c r="H24" i="3" s="1"/>
  <c r="E24" i="3"/>
  <c r="G23" i="3"/>
  <c r="H23" i="3" s="1"/>
  <c r="E23" i="3"/>
  <c r="G22" i="3"/>
  <c r="H22" i="3" s="1"/>
  <c r="E22" i="3"/>
  <c r="G21" i="3"/>
  <c r="H21" i="3" s="1"/>
  <c r="E21" i="3"/>
  <c r="F16" i="3"/>
  <c r="D16" i="3"/>
  <c r="C16" i="3"/>
  <c r="G15" i="3"/>
  <c r="H15" i="3" s="1"/>
  <c r="E15" i="3"/>
  <c r="G14" i="3"/>
  <c r="H14" i="3" s="1"/>
  <c r="E14" i="3"/>
  <c r="G13" i="3"/>
  <c r="H13" i="3" s="1"/>
  <c r="E13" i="3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G6" i="3"/>
  <c r="H6" i="3" s="1"/>
  <c r="E6" i="3"/>
  <c r="G5" i="3"/>
  <c r="H5" i="3" s="1"/>
  <c r="E5" i="3"/>
  <c r="G4" i="3"/>
  <c r="H4" i="3" s="1"/>
  <c r="E4" i="3"/>
  <c r="G6" i="4"/>
  <c r="F6" i="4"/>
  <c r="C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5" i="4"/>
  <c r="F5" i="4"/>
  <c r="F48" i="2"/>
  <c r="B48" i="2"/>
  <c r="B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F29" i="2"/>
  <c r="B29" i="2"/>
  <c r="B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8" i="2"/>
  <c r="I28" i="2" s="1"/>
  <c r="H27" i="2"/>
  <c r="I27" i="2" s="1"/>
  <c r="H26" i="2"/>
  <c r="I26" i="2" s="1"/>
  <c r="H25" i="2"/>
  <c r="I25" i="2" s="1"/>
  <c r="H6" i="4" l="1"/>
  <c r="H7" i="4"/>
  <c r="I7" i="4" s="1"/>
  <c r="H9" i="4"/>
  <c r="H11" i="4"/>
  <c r="I11" i="4" s="1"/>
  <c r="H13" i="4"/>
  <c r="H15" i="4"/>
  <c r="H17" i="4"/>
  <c r="I17" i="4" s="1"/>
  <c r="H5" i="4"/>
  <c r="H8" i="4"/>
  <c r="I8" i="4" s="1"/>
  <c r="H10" i="4"/>
  <c r="H12" i="4"/>
  <c r="I12" i="4" s="1"/>
  <c r="H14" i="4"/>
  <c r="H16" i="4"/>
  <c r="I16" i="4" s="1"/>
  <c r="I10" i="4"/>
  <c r="I9" i="4"/>
  <c r="I13" i="4"/>
  <c r="E33" i="3"/>
  <c r="E34" i="3" s="1"/>
  <c r="E16" i="3"/>
  <c r="G33" i="3"/>
  <c r="G16" i="3"/>
  <c r="H16" i="3" s="1"/>
  <c r="I6" i="4"/>
  <c r="I15" i="4"/>
  <c r="I14" i="4"/>
  <c r="F18" i="4"/>
  <c r="G18" i="4"/>
  <c r="H29" i="2"/>
  <c r="I29" i="2" s="1"/>
  <c r="I37" i="2" s="1"/>
  <c r="J37" i="2" s="1"/>
  <c r="I56" i="2"/>
  <c r="J56" i="2" s="1"/>
  <c r="H56" i="2"/>
  <c r="H33" i="3" l="1"/>
  <c r="G34" i="3"/>
  <c r="H37" i="2"/>
  <c r="H18" i="4"/>
  <c r="I5" i="4"/>
  <c r="I18" i="4" s="1"/>
  <c r="F42" i="4" l="1"/>
  <c r="G42" i="4"/>
  <c r="F43" i="4"/>
  <c r="G43" i="4"/>
  <c r="F44" i="4"/>
  <c r="G44" i="4"/>
  <c r="F45" i="4"/>
  <c r="H45" i="4" s="1"/>
  <c r="G45" i="4"/>
  <c r="F46" i="4"/>
  <c r="H46" i="4" s="1"/>
  <c r="G46" i="4"/>
  <c r="F47" i="4"/>
  <c r="G47" i="4"/>
  <c r="F48" i="4"/>
  <c r="G48" i="4"/>
  <c r="F49" i="4"/>
  <c r="H49" i="4" s="1"/>
  <c r="G49" i="4"/>
  <c r="F50" i="4"/>
  <c r="H50" i="4" s="1"/>
  <c r="G50" i="4"/>
  <c r="F51" i="4"/>
  <c r="G51" i="4"/>
  <c r="F52" i="4"/>
  <c r="G52" i="4"/>
  <c r="F62" i="4"/>
  <c r="H62" i="4" s="1"/>
  <c r="G62" i="4"/>
  <c r="F63" i="4"/>
  <c r="H63" i="4" s="1"/>
  <c r="G63" i="4"/>
  <c r="F64" i="4"/>
  <c r="G64" i="4"/>
  <c r="F65" i="4"/>
  <c r="G65" i="4"/>
  <c r="F66" i="4"/>
  <c r="G66" i="4"/>
  <c r="F67" i="4"/>
  <c r="H67" i="4" s="1"/>
  <c r="G67" i="4"/>
  <c r="F68" i="4"/>
  <c r="G68" i="4"/>
  <c r="F69" i="4"/>
  <c r="G69" i="4"/>
  <c r="F70" i="4"/>
  <c r="G70" i="4"/>
  <c r="F71" i="4"/>
  <c r="H71" i="4" s="1"/>
  <c r="G71" i="4"/>
  <c r="F72" i="4"/>
  <c r="G72" i="4"/>
  <c r="C73" i="4"/>
  <c r="G61" i="4"/>
  <c r="F61" i="4"/>
  <c r="G41" i="4"/>
  <c r="F41" i="4"/>
  <c r="C53" i="4"/>
  <c r="H69" i="4" l="1"/>
  <c r="H48" i="4"/>
  <c r="H44" i="4"/>
  <c r="H65" i="4"/>
  <c r="H66" i="4"/>
  <c r="I66" i="4" s="1"/>
  <c r="H52" i="4"/>
  <c r="H72" i="4"/>
  <c r="I72" i="4" s="1"/>
  <c r="H68" i="4"/>
  <c r="H64" i="4"/>
  <c r="H51" i="4"/>
  <c r="H47" i="4"/>
  <c r="H43" i="4"/>
  <c r="I43" i="4" s="1"/>
  <c r="H70" i="4"/>
  <c r="C74" i="4"/>
  <c r="H41" i="4"/>
  <c r="I41" i="4" s="1"/>
  <c r="H42" i="4"/>
  <c r="I42" i="4" s="1"/>
  <c r="H61" i="4"/>
  <c r="I51" i="4"/>
  <c r="I49" i="4"/>
  <c r="I52" i="4"/>
  <c r="I50" i="4"/>
  <c r="I44" i="4"/>
  <c r="I48" i="4"/>
  <c r="I46" i="4"/>
  <c r="I70" i="4"/>
  <c r="I65" i="4"/>
  <c r="I47" i="4"/>
  <c r="I45" i="4"/>
  <c r="I69" i="4"/>
  <c r="F53" i="4"/>
  <c r="I63" i="4"/>
  <c r="I64" i="4"/>
  <c r="I71" i="4"/>
  <c r="I67" i="4"/>
  <c r="I62" i="4"/>
  <c r="G73" i="4"/>
  <c r="F73" i="4"/>
  <c r="G53" i="4"/>
  <c r="I68" i="4" l="1"/>
  <c r="I53" i="4"/>
  <c r="I61" i="4"/>
  <c r="H53" i="4"/>
  <c r="H74" i="4" l="1"/>
  <c r="I73" i="4"/>
  <c r="I74" i="4" s="1"/>
  <c r="H73" i="4"/>
  <c r="D11" i="2"/>
  <c r="D12" i="2"/>
  <c r="D13" i="2"/>
  <c r="D14" i="2"/>
  <c r="D15" i="2"/>
  <c r="D16" i="2"/>
  <c r="B10" i="2"/>
  <c r="B18" i="2" l="1"/>
  <c r="D17" i="2"/>
  <c r="D10" i="2"/>
  <c r="D9" i="2"/>
  <c r="D8" i="2"/>
  <c r="D7" i="2"/>
  <c r="C18" i="2" l="1"/>
  <c r="D6" i="2"/>
  <c r="D18" i="2" s="1"/>
  <c r="E18" i="2" s="1"/>
</calcChain>
</file>

<file path=xl/comments1.xml><?xml version="1.0" encoding="utf-8"?>
<comments xmlns="http://schemas.openxmlformats.org/spreadsheetml/2006/main">
  <authors>
    <author>Lucie KAPLANOVA</author>
  </authors>
  <commentList>
    <comment ref="P30" authorId="0" shapeId="0">
      <text>
        <r>
          <rPr>
            <b/>
            <sz val="9"/>
            <color indexed="81"/>
            <rFont val="Tahoma"/>
            <family val="2"/>
            <charset val="238"/>
          </rPr>
          <t>Lucie KAPLANOVA:</t>
        </r>
        <r>
          <rPr>
            <sz val="9"/>
            <color indexed="81"/>
            <rFont val="Tahoma"/>
            <family val="2"/>
            <charset val="238"/>
          </rPr>
          <t xml:space="preserve">
náklady září+prosinec</t>
        </r>
      </text>
    </comment>
    <comment ref="Z30" authorId="0" shapeId="0">
      <text>
        <r>
          <rPr>
            <b/>
            <sz val="9"/>
            <color indexed="81"/>
            <rFont val="Tahoma"/>
            <family val="2"/>
            <charset val="238"/>
          </rPr>
          <t>Lucie KAPLANOVA:</t>
        </r>
        <r>
          <rPr>
            <sz val="9"/>
            <color indexed="81"/>
            <rFont val="Tahoma"/>
            <family val="2"/>
            <charset val="238"/>
          </rPr>
          <t xml:space="preserve">
náklady září+prosinec</t>
        </r>
      </text>
    </comment>
  </commentList>
</comments>
</file>

<file path=xl/sharedStrings.xml><?xml version="1.0" encoding="utf-8"?>
<sst xmlns="http://schemas.openxmlformats.org/spreadsheetml/2006/main" count="672" uniqueCount="86">
  <si>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</si>
  <si>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</si>
  <si>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</si>
  <si>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</si>
  <si>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</si>
  <si>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</si>
  <si>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</si>
  <si>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</si>
  <si>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</si>
  <si>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</si>
  <si>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</si>
  <si>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</si>
  <si>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zemního plynu a náklady na zemní plyn 2017</t>
  </si>
  <si>
    <t>Období</t>
  </si>
  <si>
    <t>Spotřeba (MWh)</t>
  </si>
  <si>
    <t>Celkem bez DPH (Kč)</t>
  </si>
  <si>
    <t>Celkem s DPH (Kč)</t>
  </si>
  <si>
    <t>CELKEM 2017</t>
  </si>
  <si>
    <t>Spotřeba zemního plynu a náklady na zemní plyn 2018</t>
  </si>
  <si>
    <t>Spotřeba zemního plynu a náklady na zemní plyn 2019</t>
  </si>
  <si>
    <t>CELKEM 2018</t>
  </si>
  <si>
    <t>CELKEM 2019</t>
  </si>
  <si>
    <r>
      <t>Spotřeba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</si>
  <si>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</si>
  <si>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</si>
  <si>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</si>
  <si>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</si>
  <si>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Náklady na vodu bez DPH         Kč</t>
  </si>
  <si>
    <t>Náklady celkem vč. DPH Kč</t>
  </si>
  <si>
    <t>Celkem rok 2018</t>
  </si>
  <si>
    <t>Č. vodoměru</t>
  </si>
  <si>
    <t>Spotřeba vody a náklady na vodu za rok 2019, Nádražní 48</t>
  </si>
  <si>
    <t>období</t>
  </si>
  <si>
    <t>Platba za distribuci (Kč/MWh)</t>
  </si>
  <si>
    <t>Pevná cena za služby operátora trhu (Kč/MWh)</t>
  </si>
  <si>
    <t>Komoditní složka ceny (Kč/MWh)</t>
  </si>
  <si>
    <r>
      <t>Pevná cena za přidělenou denní pevnou kapacitu (Kč</t>
    </r>
    <r>
      <rPr>
        <b/>
        <sz val="10"/>
        <rFont val="Arial CE"/>
        <family val="2"/>
        <charset val="238"/>
      </rPr>
      <t>)</t>
    </r>
  </si>
  <si>
    <t>Daň ze ZP (Kč/MWh)</t>
  </si>
  <si>
    <t>č. plynoměru 2778</t>
  </si>
  <si>
    <t>Celkem rok 2019</t>
  </si>
  <si>
    <t>Spotřeba vody a náklady na vodu za rok 2018, Nádražní 48</t>
  </si>
  <si>
    <t>Jmenovitá proudová hodnota  jističe [A]</t>
  </si>
  <si>
    <t>Spotřeba VT [kWh]</t>
  </si>
  <si>
    <t>Spotřeba NT [kWh]</t>
  </si>
  <si>
    <t>Spotřeba celkem [kWh]</t>
  </si>
  <si>
    <t>Platba celkem bez DPH [Kč]</t>
  </si>
  <si>
    <t>Platba celkem včetně DPH [Kč]</t>
  </si>
  <si>
    <r>
      <t>Jednotková cena [Kč.kWh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</si>
  <si>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Fakturace elektrické energie_2018</t>
  </si>
  <si>
    <t>Komenského 1136</t>
  </si>
  <si>
    <t>3x100</t>
  </si>
  <si>
    <t>C02d</t>
  </si>
  <si>
    <t>Fakturace elektrické energie_2019</t>
  </si>
  <si>
    <t>Nádražní 48</t>
  </si>
  <si>
    <t>C25d</t>
  </si>
  <si>
    <t>3x63</t>
  </si>
  <si>
    <t>EAN85….041</t>
  </si>
  <si>
    <t>EAN85….058</t>
  </si>
  <si>
    <t>čerevenc,srpen</t>
  </si>
  <si>
    <t>1.1.-19.3.</t>
  </si>
  <si>
    <t>Fakturace elektrické energie_2021</t>
  </si>
  <si>
    <t>čerevenec,srpen</t>
  </si>
  <si>
    <t>23.3.30.4.</t>
  </si>
  <si>
    <t>Fakturace elektrické energie_2020</t>
  </si>
  <si>
    <t>duben-červen</t>
  </si>
  <si>
    <t>Spotřeba vody a náklady na vodu za rok 2020, Nádražní 48</t>
  </si>
  <si>
    <t>Celkem rok 2020</t>
  </si>
  <si>
    <t>tělocvična</t>
  </si>
  <si>
    <t>květen-červen</t>
  </si>
  <si>
    <t>Celkem rok 2021</t>
  </si>
  <si>
    <t>Spotřeba vody a náklady na vodu za rok 2021, Nádražní 48</t>
  </si>
  <si>
    <t>duben-květen</t>
  </si>
  <si>
    <t>Spotřeba zemního plynu a náklady na zemní plyn 2020</t>
  </si>
  <si>
    <t>CELKEM 2020</t>
  </si>
  <si>
    <t>č. plynoměru 77081626</t>
  </si>
  <si>
    <t>Spotřeba zemního plynu a náklady na zemní plyn 2021</t>
  </si>
  <si>
    <t>CELKEM 2021</t>
  </si>
  <si>
    <t>1.5.-5.5.</t>
  </si>
  <si>
    <t>3x80</t>
  </si>
  <si>
    <t>osvobození do DPH kvůli Covidu</t>
  </si>
  <si>
    <t>20.3.-31.12.</t>
  </si>
  <si>
    <t>Spotřeba vody a náklady na vodu za rok 2018, Komenského 1136</t>
  </si>
  <si>
    <t>Spotřeba vody a náklady na vodu za rok 2019, Komenského 1136</t>
  </si>
  <si>
    <t>Spotřeba vody a náklady na vodu za rok 2021,Komenského 1136</t>
  </si>
  <si>
    <t>Spotřeba vody a náklady na vodu za rok 2020, Komenského 1136</t>
  </si>
  <si>
    <t>6.5.31.12.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</si>
</sst>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Helv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name val="Helv"/>
      <charset val="238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ont="0" applyBorder="0" applyProtection="0"/>
  </cellStyleXfs>
  <cellXfs count="110">
    <xf numFmtId="0" fontId="0" fillId="0" borderId="0" xfId="0"/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4" fillId="0" borderId="0" xfId="2" applyFill="1"/>
    <xf numFmtId="0" fontId="3" fillId="2" borderId="13" xfId="2" applyFont="1" applyFill="1" applyBorder="1" applyAlignment="1">
      <alignment horizontal="center"/>
    </xf>
    <xf numFmtId="0" fontId="3" fillId="2" borderId="14" xfId="2" applyFont="1" applyFill="1" applyBorder="1" applyAlignment="1">
      <alignment horizontal="center" wrapText="1"/>
    </xf>
    <xf numFmtId="0" fontId="6" fillId="2" borderId="14" xfId="2" applyFont="1" applyFill="1" applyBorder="1" applyAlignment="1">
      <alignment horizontal="center" wrapText="1"/>
    </xf>
    <xf numFmtId="0" fontId="6" fillId="2" borderId="15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2" fontId="7" fillId="3" borderId="5" xfId="2" applyNumberFormat="1" applyFont="1" applyFill="1" applyBorder="1"/>
    <xf numFmtId="3" fontId="7" fillId="0" borderId="5" xfId="2" applyNumberFormat="1" applyFont="1" applyFill="1" applyBorder="1" applyAlignment="1">
      <alignment horizontal="right"/>
    </xf>
    <xf numFmtId="3" fontId="7" fillId="0" borderId="6" xfId="2" applyNumberFormat="1" applyFont="1" applyFill="1" applyBorder="1"/>
    <xf numFmtId="0" fontId="2" fillId="0" borderId="0" xfId="0" applyFont="1"/>
    <xf numFmtId="4" fontId="0" fillId="0" borderId="0" xfId="0" applyNumberFormat="1"/>
    <xf numFmtId="0" fontId="2" fillId="0" borderId="7" xfId="2" applyFont="1" applyFill="1" applyBorder="1" applyAlignment="1">
      <alignment horizontal="center"/>
    </xf>
    <xf numFmtId="2" fontId="7" fillId="3" borderId="16" xfId="2" applyNumberFormat="1" applyFont="1" applyFill="1" applyBorder="1"/>
    <xf numFmtId="3" fontId="7" fillId="0" borderId="8" xfId="2" applyNumberFormat="1" applyFont="1" applyFill="1" applyBorder="1"/>
    <xf numFmtId="0" fontId="8" fillId="0" borderId="7" xfId="2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2" fontId="3" fillId="4" borderId="2" xfId="2" applyNumberFormat="1" applyFont="1" applyFill="1" applyBorder="1"/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7" xfId="0" applyNumberFormat="1" applyFont="1" applyFill="1" applyBorder="1" applyAlignment="1">
      <alignment horizontal="center"/>
    </xf>
    <xf numFmtId="0" fontId="3" fillId="5" borderId="21" xfId="1" applyFont="1" applyFill="1" applyBorder="1" applyAlignment="1">
      <alignment horizontal="center"/>
    </xf>
    <xf numFmtId="0" fontId="11" fillId="5" borderId="23" xfId="1" applyFont="1" applyFill="1" applyBorder="1" applyAlignment="1">
      <alignment wrapText="1"/>
    </xf>
    <xf numFmtId="0" fontId="11" fillId="0" borderId="23" xfId="1" applyFont="1" applyBorder="1"/>
    <xf numFmtId="0" fontId="11" fillId="0" borderId="16" xfId="1" applyFont="1" applyBorder="1"/>
    <xf numFmtId="0" fontId="11" fillId="0" borderId="8" xfId="1" applyFont="1" applyBorder="1"/>
    <xf numFmtId="0" fontId="7" fillId="3" borderId="24" xfId="1" applyFont="1" applyFill="1" applyBorder="1" applyAlignment="1">
      <alignment horizontal="center"/>
    </xf>
    <xf numFmtId="2" fontId="11" fillId="0" borderId="16" xfId="1" applyNumberFormat="1" applyFont="1" applyBorder="1" applyAlignment="1">
      <alignment horizontal="right"/>
    </xf>
    <xf numFmtId="3" fontId="11" fillId="0" borderId="16" xfId="1" applyNumberFormat="1" applyFont="1" applyBorder="1" applyAlignment="1">
      <alignment horizontal="right"/>
    </xf>
    <xf numFmtId="0" fontId="14" fillId="6" borderId="14" xfId="1" applyFont="1" applyFill="1" applyBorder="1" applyAlignment="1">
      <alignment horizontal="center"/>
    </xf>
    <xf numFmtId="3" fontId="14" fillId="6" borderId="18" xfId="1" applyNumberFormat="1" applyFont="1" applyFill="1" applyBorder="1" applyAlignment="1">
      <alignment horizontal="right"/>
    </xf>
    <xf numFmtId="3" fontId="14" fillId="6" borderId="19" xfId="1" applyNumberFormat="1" applyFont="1" applyFill="1" applyBorder="1" applyAlignment="1">
      <alignment horizontal="right"/>
    </xf>
    <xf numFmtId="0" fontId="1" fillId="0" borderId="0" xfId="0" applyFont="1"/>
    <xf numFmtId="2" fontId="7" fillId="0" borderId="5" xfId="2" applyNumberFormat="1" applyFont="1" applyFill="1" applyBorder="1"/>
    <xf numFmtId="3" fontId="3" fillId="0" borderId="6" xfId="2" applyNumberFormat="1" applyFont="1" applyFill="1" applyBorder="1"/>
    <xf numFmtId="2" fontId="3" fillId="3" borderId="5" xfId="2" applyNumberFormat="1" applyFont="1" applyFill="1" applyBorder="1"/>
    <xf numFmtId="2" fontId="3" fillId="3" borderId="16" xfId="2" applyNumberFormat="1" applyFont="1" applyFill="1" applyBorder="1"/>
    <xf numFmtId="2" fontId="3" fillId="3" borderId="18" xfId="2" applyNumberFormat="1" applyFont="1" applyFill="1" applyBorder="1"/>
    <xf numFmtId="1" fontId="3" fillId="4" borderId="2" xfId="2" applyNumberFormat="1" applyFont="1" applyFill="1" applyBorder="1"/>
    <xf numFmtId="0" fontId="0" fillId="2" borderId="0" xfId="0" applyFill="1"/>
    <xf numFmtId="0" fontId="15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15" fillId="0" borderId="2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0" fillId="0" borderId="16" xfId="0" applyNumberFormat="1" applyBorder="1" applyAlignment="1">
      <alignment horizontal="right" vertical="center" wrapText="1"/>
    </xf>
    <xf numFmtId="3" fontId="15" fillId="0" borderId="16" xfId="0" applyNumberFormat="1" applyFont="1" applyBorder="1" applyAlignment="1">
      <alignment horizontal="right" vertical="center" wrapText="1"/>
    </xf>
    <xf numFmtId="3" fontId="15" fillId="7" borderId="16" xfId="0" applyNumberFormat="1" applyFont="1" applyFill="1" applyBorder="1" applyAlignment="1">
      <alignment horizontal="right" vertical="center" wrapText="1"/>
    </xf>
    <xf numFmtId="2" fontId="0" fillId="7" borderId="8" xfId="0" applyNumberFormat="1" applyFill="1" applyBorder="1" applyAlignment="1">
      <alignment horizontal="right"/>
    </xf>
    <xf numFmtId="0" fontId="15" fillId="8" borderId="26" xfId="0" applyFont="1" applyFill="1" applyBorder="1" applyAlignment="1">
      <alignment horizontal="center"/>
    </xf>
    <xf numFmtId="3" fontId="15" fillId="8" borderId="2" xfId="0" applyNumberFormat="1" applyFont="1" applyFill="1" applyBorder="1" applyAlignment="1">
      <alignment horizontal="right" vertical="center" wrapText="1"/>
    </xf>
    <xf numFmtId="3" fontId="15" fillId="8" borderId="28" xfId="0" applyNumberFormat="1" applyFont="1" applyFill="1" applyBorder="1" applyAlignment="1">
      <alignment horizontal="right" vertical="center" wrapText="1"/>
    </xf>
    <xf numFmtId="2" fontId="15" fillId="8" borderId="3" xfId="0" applyNumberFormat="1" applyFont="1" applyFill="1" applyBorder="1" applyAlignment="1">
      <alignment horizontal="right"/>
    </xf>
    <xf numFmtId="3" fontId="17" fillId="0" borderId="16" xfId="1" applyNumberFormat="1" applyFont="1" applyFill="1" applyBorder="1" applyAlignment="1">
      <alignment horizontal="right"/>
    </xf>
    <xf numFmtId="3" fontId="17" fillId="0" borderId="8" xfId="1" applyNumberFormat="1" applyFont="1" applyBorder="1" applyAlignment="1">
      <alignment horizontal="right"/>
    </xf>
    <xf numFmtId="0" fontId="3" fillId="5" borderId="21" xfId="1" applyFont="1" applyFill="1" applyBorder="1" applyAlignment="1">
      <alignment horizontal="center" wrapText="1"/>
    </xf>
    <xf numFmtId="0" fontId="6" fillId="5" borderId="21" xfId="1" applyFont="1" applyFill="1" applyBorder="1" applyAlignment="1">
      <alignment horizontal="center" wrapText="1"/>
    </xf>
    <xf numFmtId="0" fontId="6" fillId="5" borderId="22" xfId="1" applyFont="1" applyFill="1" applyBorder="1" applyAlignment="1">
      <alignment horizontal="center" wrapText="1"/>
    </xf>
    <xf numFmtId="0" fontId="17" fillId="5" borderId="20" xfId="1" applyFont="1" applyFill="1" applyBorder="1" applyAlignment="1">
      <alignment wrapText="1"/>
    </xf>
    <xf numFmtId="0" fontId="3" fillId="5" borderId="5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 wrapText="1"/>
    </xf>
    <xf numFmtId="0" fontId="6" fillId="5" borderId="5" xfId="1" applyFont="1" applyFill="1" applyBorder="1" applyAlignment="1">
      <alignment horizontal="center" wrapText="1"/>
    </xf>
    <xf numFmtId="0" fontId="6" fillId="5" borderId="6" xfId="1" applyFont="1" applyFill="1" applyBorder="1" applyAlignment="1">
      <alignment horizontal="center" wrapText="1"/>
    </xf>
    <xf numFmtId="3" fontId="1" fillId="7" borderId="27" xfId="0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0" fontId="2" fillId="0" borderId="7" xfId="0" applyFont="1" applyBorder="1" applyAlignment="1">
      <alignment horizontal="center"/>
    </xf>
    <xf numFmtId="0" fontId="15" fillId="8" borderId="1" xfId="0" applyFont="1" applyFill="1" applyBorder="1" applyAlignment="1">
      <alignment horizontal="center"/>
    </xf>
    <xf numFmtId="3" fontId="0" fillId="0" borderId="16" xfId="0" applyNumberFormat="1" applyBorder="1" applyAlignment="1">
      <alignment horizontal="right" vertical="center"/>
    </xf>
    <xf numFmtId="3" fontId="15" fillId="0" borderId="16" xfId="0" applyNumberFormat="1" applyFont="1" applyBorder="1" applyAlignment="1">
      <alignment horizontal="right" vertical="center"/>
    </xf>
    <xf numFmtId="3" fontId="15" fillId="7" borderId="16" xfId="0" applyNumberFormat="1" applyFont="1" applyFill="1" applyBorder="1" applyAlignment="1">
      <alignment horizontal="right" vertical="center"/>
    </xf>
    <xf numFmtId="0" fontId="2" fillId="0" borderId="29" xfId="0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3" fontId="0" fillId="0" borderId="21" xfId="0" applyNumberFormat="1" applyBorder="1" applyAlignment="1">
      <alignment horizontal="right" vertical="center" wrapText="1"/>
    </xf>
    <xf numFmtId="3" fontId="15" fillId="0" borderId="21" xfId="0" applyNumberFormat="1" applyFont="1" applyBorder="1" applyAlignment="1">
      <alignment horizontal="right" vertical="center" wrapText="1"/>
    </xf>
    <xf numFmtId="3" fontId="15" fillId="7" borderId="21" xfId="0" applyNumberFormat="1" applyFont="1" applyFill="1" applyBorder="1" applyAlignment="1">
      <alignment horizontal="right" vertical="center" wrapText="1"/>
    </xf>
    <xf numFmtId="3" fontId="1" fillId="7" borderId="30" xfId="0" applyNumberFormat="1" applyFont="1" applyFill="1" applyBorder="1" applyAlignment="1">
      <alignment horizontal="right" vertical="center" wrapText="1"/>
    </xf>
    <xf numFmtId="2" fontId="0" fillId="7" borderId="22" xfId="0" applyNumberFormat="1" applyFill="1" applyBorder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3" fontId="0" fillId="0" borderId="18" xfId="0" applyNumberFormat="1" applyBorder="1" applyAlignment="1">
      <alignment horizontal="right" vertical="center" wrapText="1"/>
    </xf>
    <xf numFmtId="3" fontId="15" fillId="0" borderId="18" xfId="0" applyNumberFormat="1" applyFont="1" applyBorder="1" applyAlignment="1">
      <alignment horizontal="right" vertical="center" wrapText="1"/>
    </xf>
    <xf numFmtId="3" fontId="15" fillId="7" borderId="18" xfId="0" applyNumberFormat="1" applyFont="1" applyFill="1" applyBorder="1" applyAlignment="1">
      <alignment horizontal="right" vertical="center" wrapText="1"/>
    </xf>
    <xf numFmtId="3" fontId="1" fillId="7" borderId="32" xfId="0" applyNumberFormat="1" applyFont="1" applyFill="1" applyBorder="1" applyAlignment="1">
      <alignment horizontal="right" vertical="center" wrapText="1"/>
    </xf>
    <xf numFmtId="2" fontId="0" fillId="7" borderId="19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 vertical="center" wrapText="1"/>
    </xf>
    <xf numFmtId="3" fontId="0" fillId="0" borderId="16" xfId="0" applyNumberFormat="1" applyFill="1" applyBorder="1" applyAlignment="1">
      <alignment horizontal="right" vertical="center" wrapText="1"/>
    </xf>
    <xf numFmtId="3" fontId="15" fillId="2" borderId="16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/>
    </xf>
    <xf numFmtId="3" fontId="15" fillId="0" borderId="16" xfId="0" applyNumberFormat="1" applyFont="1" applyFill="1" applyBorder="1" applyAlignment="1">
      <alignment horizontal="right" vertical="center" wrapText="1"/>
    </xf>
    <xf numFmtId="3" fontId="1" fillId="0" borderId="27" xfId="0" applyNumberFormat="1" applyFont="1" applyFill="1" applyBorder="1" applyAlignment="1">
      <alignment horizontal="right" vertical="center" wrapText="1"/>
    </xf>
    <xf numFmtId="2" fontId="0" fillId="0" borderId="8" xfId="0" applyNumberFormat="1" applyFill="1" applyBorder="1" applyAlignment="1">
      <alignment horizontal="right"/>
    </xf>
    <xf numFmtId="0" fontId="0" fillId="0" borderId="16" xfId="0" applyFill="1" applyBorder="1" applyAlignment="1">
      <alignment horizontal="right" vertical="center"/>
    </xf>
    <xf numFmtId="3" fontId="15" fillId="0" borderId="16" xfId="0" applyNumberFormat="1" applyFont="1" applyFill="1" applyBorder="1" applyAlignment="1">
      <alignment horizontal="right" vertical="center"/>
    </xf>
    <xf numFmtId="3" fontId="0" fillId="0" borderId="16" xfId="0" applyNumberForma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2" fontId="3" fillId="2" borderId="16" xfId="2" applyNumberFormat="1" applyFont="1" applyFill="1" applyBorder="1"/>
    <xf numFmtId="3" fontId="0" fillId="0" borderId="0" xfId="0" applyNumberFormat="1"/>
    <xf numFmtId="0" fontId="3" fillId="2" borderId="10" xfId="2" applyFont="1" applyFill="1" applyBorder="1" applyAlignment="1">
      <alignment horizontal="center"/>
    </xf>
    <xf numFmtId="0" fontId="4" fillId="2" borderId="11" xfId="2" applyFill="1" applyBorder="1" applyAlignment="1">
      <alignment horizontal="center"/>
    </xf>
    <xf numFmtId="0" fontId="4" fillId="2" borderId="12" xfId="2" applyFill="1" applyBorder="1" applyAlignment="1">
      <alignment horizontal="center"/>
    </xf>
    <xf numFmtId="0" fontId="13" fillId="3" borderId="9" xfId="1" applyFont="1" applyFill="1" applyBorder="1" applyAlignment="1">
      <alignment horizontal="center" vertical="center" wrapText="1" shrinkToFit="1"/>
    </xf>
    <xf numFmtId="0" fontId="13" fillId="3" borderId="23" xfId="1" applyFont="1" applyFill="1" applyBorder="1" applyAlignment="1">
      <alignment horizontal="center" vertical="center" wrapText="1" shrinkToFit="1"/>
    </xf>
    <xf numFmtId="0" fontId="13" fillId="3" borderId="25" xfId="1" applyFont="1" applyFill="1" applyBorder="1" applyAlignment="1">
      <alignment horizontal="center" vertical="center" wrapText="1" shrinkToFit="1"/>
    </xf>
  </cellXfs>
  <cellStyles count="3">
    <cellStyle name="Normální" xfId="0" builtinId="0"/>
    <cellStyle name="Normální 2 3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054832"/>
        <c:axId val="2118057008"/>
      </c:lineChart>
      <c:catAx>
        <c:axId val="2118054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1805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057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18054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FAC-439A-8730-ACB2CE9AA0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059184"/>
        <c:axId val="2118059728"/>
      </c:lineChart>
      <c:catAx>
        <c:axId val="2118059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1805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05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18059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9"/>
  <sheetViews>
    <sheetView tabSelected="1" topLeftCell="A76" workbookViewId="0">
      <selection activeCell="H95" sqref="H95:I95"/>
    </sheetView>
  </sheetViews>
  <sheetFormatPr defaultRowHeight="14.4" x14ac:dyDescent="0.3"/>
  <cols>
    <col min="1" max="1" width="19.44140625" customWidth="1"/>
    <col min="2" max="2" width="13.44140625" customWidth="1"/>
    <col min="3" max="3" width="13.6640625" customWidth="1"/>
    <col min="4" max="4" width="10.44140625" customWidth="1"/>
    <col min="5" max="5" width="11.88671875" customWidth="1"/>
    <col min="6" max="6" width="13.5546875" customWidth="1"/>
    <col min="7" max="7" width="10.6640625" customWidth="1"/>
  </cols>
  <sheetData>
    <row r="2" spans="1:8" ht="15.6" x14ac:dyDescent="0.3">
      <c r="A2" s="1" t="s">
        <v>12</v>
      </c>
      <c r="B2" s="2"/>
      <c r="C2" s="2"/>
      <c r="D2" s="3"/>
    </row>
    <row r="3" spans="1:8" ht="15" thickBot="1" x14ac:dyDescent="0.35">
      <c r="A3" s="3"/>
      <c r="B3" s="3"/>
      <c r="C3" s="3"/>
      <c r="D3" s="3"/>
    </row>
    <row r="4" spans="1:8" x14ac:dyDescent="0.3">
      <c r="A4" s="104" t="s">
        <v>38</v>
      </c>
      <c r="B4" s="105"/>
      <c r="C4" s="105"/>
      <c r="D4" s="106"/>
    </row>
    <row r="5" spans="1:8" ht="27.6" thickBot="1" x14ac:dyDescent="0.35">
      <c r="A5" s="4" t="s">
        <v>13</v>
      </c>
      <c r="B5" s="5" t="s">
        <v>14</v>
      </c>
      <c r="C5" s="6" t="s">
        <v>15</v>
      </c>
      <c r="D5" s="7" t="s">
        <v>16</v>
      </c>
    </row>
    <row r="6" spans="1:8" x14ac:dyDescent="0.3">
      <c r="A6" s="8" t="s">
        <v>0</v>
      </c>
      <c r="B6" s="9">
        <v>129.94900000000001</v>
      </c>
      <c r="C6" s="10"/>
      <c r="D6" s="11">
        <f>C6*1.21</f>
        <v>0</v>
      </c>
      <c r="F6" s="12"/>
      <c r="G6" s="13"/>
      <c r="H6" s="12"/>
    </row>
    <row r="7" spans="1:8" x14ac:dyDescent="0.3">
      <c r="A7" s="14" t="s">
        <v>1</v>
      </c>
      <c r="B7" s="15">
        <v>84.337999999999994</v>
      </c>
      <c r="C7" s="10"/>
      <c r="D7" s="16">
        <f t="shared" ref="D7:D17" si="0">C7*1.21</f>
        <v>0</v>
      </c>
      <c r="F7" s="12"/>
      <c r="G7" s="13"/>
      <c r="H7" s="12"/>
    </row>
    <row r="8" spans="1:8" x14ac:dyDescent="0.3">
      <c r="A8" s="17" t="s">
        <v>2</v>
      </c>
      <c r="B8" s="15">
        <v>59.648000000000003</v>
      </c>
      <c r="C8" s="10"/>
      <c r="D8" s="16">
        <f t="shared" si="0"/>
        <v>0</v>
      </c>
      <c r="F8" s="12"/>
      <c r="G8" s="13"/>
      <c r="H8" s="12"/>
    </row>
    <row r="9" spans="1:8" x14ac:dyDescent="0.3">
      <c r="A9" s="17" t="s">
        <v>3</v>
      </c>
      <c r="B9" s="15">
        <v>45.375</v>
      </c>
      <c r="C9" s="10"/>
      <c r="D9" s="16">
        <f t="shared" si="0"/>
        <v>0</v>
      </c>
      <c r="F9" s="12"/>
      <c r="G9" s="13"/>
      <c r="H9" s="12"/>
    </row>
    <row r="10" spans="1:8" x14ac:dyDescent="0.3">
      <c r="A10" s="17" t="s">
        <v>4</v>
      </c>
      <c r="B10" s="15">
        <f>4.081+16.455</f>
        <v>20.535999999999998</v>
      </c>
      <c r="C10" s="10">
        <v>196370.82</v>
      </c>
      <c r="D10" s="16">
        <f t="shared" si="0"/>
        <v>237608.69219999999</v>
      </c>
      <c r="F10" s="12"/>
      <c r="G10" s="13"/>
      <c r="H10" s="12"/>
    </row>
    <row r="11" spans="1:8" x14ac:dyDescent="0.3">
      <c r="A11" s="17" t="s">
        <v>5</v>
      </c>
      <c r="B11" s="15">
        <v>2.2330000000000001</v>
      </c>
      <c r="C11" s="10"/>
      <c r="D11" s="16">
        <f t="shared" si="0"/>
        <v>0</v>
      </c>
      <c r="F11" s="12"/>
      <c r="G11" s="13"/>
      <c r="H11" s="12"/>
    </row>
    <row r="12" spans="1:8" x14ac:dyDescent="0.3">
      <c r="A12" s="17" t="s">
        <v>6</v>
      </c>
      <c r="B12" s="15">
        <v>2.1150000000000002</v>
      </c>
      <c r="C12" s="10"/>
      <c r="D12" s="16">
        <f t="shared" si="0"/>
        <v>0</v>
      </c>
      <c r="F12" s="12"/>
      <c r="G12" s="13"/>
      <c r="H12" s="12"/>
    </row>
    <row r="13" spans="1:8" x14ac:dyDescent="0.3">
      <c r="A13" s="17" t="s">
        <v>7</v>
      </c>
      <c r="B13" s="15">
        <v>2.3290000000000002</v>
      </c>
      <c r="C13" s="10"/>
      <c r="D13" s="16">
        <f t="shared" si="0"/>
        <v>0</v>
      </c>
      <c r="F13" s="12"/>
      <c r="G13" s="13"/>
      <c r="H13" s="12"/>
    </row>
    <row r="14" spans="1:8" x14ac:dyDescent="0.3">
      <c r="A14" s="17" t="s">
        <v>8</v>
      </c>
      <c r="B14" s="15">
        <v>23.260999999999999</v>
      </c>
      <c r="C14" s="10"/>
      <c r="D14" s="16">
        <f t="shared" si="0"/>
        <v>0</v>
      </c>
      <c r="F14" s="12"/>
      <c r="G14" s="13"/>
      <c r="H14" s="12"/>
    </row>
    <row r="15" spans="1:8" x14ac:dyDescent="0.3">
      <c r="A15" s="17" t="s">
        <v>9</v>
      </c>
      <c r="B15" s="15">
        <v>48.057000000000002</v>
      </c>
      <c r="C15" s="10"/>
      <c r="D15" s="16">
        <f t="shared" si="0"/>
        <v>0</v>
      </c>
      <c r="F15" s="12"/>
      <c r="G15" s="13"/>
      <c r="H15" s="12"/>
    </row>
    <row r="16" spans="1:8" x14ac:dyDescent="0.3">
      <c r="A16" s="17" t="s">
        <v>10</v>
      </c>
      <c r="B16" s="15">
        <v>106.977</v>
      </c>
      <c r="C16" s="10">
        <v>144272.82</v>
      </c>
      <c r="D16" s="16">
        <f t="shared" si="0"/>
        <v>174570.1122</v>
      </c>
      <c r="F16" s="12"/>
      <c r="G16" s="13"/>
      <c r="H16" s="12"/>
    </row>
    <row r="17" spans="1:9" ht="15" thickBot="1" x14ac:dyDescent="0.35">
      <c r="A17" s="18" t="s">
        <v>11</v>
      </c>
      <c r="B17" s="15">
        <v>96.551000000000002</v>
      </c>
      <c r="C17" s="10"/>
      <c r="D17" s="16">
        <f t="shared" si="0"/>
        <v>0</v>
      </c>
      <c r="F17" s="12"/>
      <c r="G17" s="13"/>
      <c r="H17" s="12"/>
    </row>
    <row r="18" spans="1:9" ht="15" thickBot="1" x14ac:dyDescent="0.35">
      <c r="A18" s="19" t="s">
        <v>17</v>
      </c>
      <c r="B18" s="20">
        <f>SUM(B6:B17)</f>
        <v>621.36900000000014</v>
      </c>
      <c r="C18" s="21">
        <f>SUM(C6:C17)</f>
        <v>340643.64</v>
      </c>
      <c r="D18" s="22">
        <f>SUM(D6:D17)</f>
        <v>412178.80440000002</v>
      </c>
      <c r="E18" s="23">
        <f>D18/B18</f>
        <v>663.33982609367365</v>
      </c>
    </row>
    <row r="21" spans="1:9" ht="15.6" x14ac:dyDescent="0.3">
      <c r="A21" s="1" t="s">
        <v>18</v>
      </c>
      <c r="B21" s="2"/>
      <c r="C21" s="2"/>
      <c r="D21" s="2"/>
      <c r="E21" s="2"/>
      <c r="F21" s="2"/>
      <c r="G21" s="2"/>
      <c r="H21" s="2"/>
      <c r="I21" s="3"/>
    </row>
    <row r="22" spans="1:9" ht="15" thickBot="1" x14ac:dyDescent="0.35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3">
      <c r="A23" s="104" t="s">
        <v>38</v>
      </c>
      <c r="B23" s="105"/>
      <c r="C23" s="105"/>
      <c r="D23" s="105"/>
      <c r="E23" s="105"/>
      <c r="F23" s="105"/>
      <c r="G23" s="105"/>
      <c r="H23" s="105"/>
      <c r="I23" s="106"/>
    </row>
    <row r="24" spans="1:9" ht="80.400000000000006" thickBot="1" x14ac:dyDescent="0.35">
      <c r="A24" s="4" t="s">
        <v>13</v>
      </c>
      <c r="B24" s="5" t="s">
        <v>14</v>
      </c>
      <c r="C24" s="5" t="s">
        <v>33</v>
      </c>
      <c r="D24" s="6" t="s">
        <v>34</v>
      </c>
      <c r="E24" s="6" t="s">
        <v>35</v>
      </c>
      <c r="F24" s="6" t="s">
        <v>36</v>
      </c>
      <c r="G24" s="6" t="s">
        <v>37</v>
      </c>
      <c r="H24" s="6" t="s">
        <v>15</v>
      </c>
      <c r="I24" s="7" t="s">
        <v>16</v>
      </c>
    </row>
    <row r="25" spans="1:9" x14ac:dyDescent="0.3">
      <c r="A25" s="8" t="s">
        <v>0</v>
      </c>
      <c r="B25" s="38">
        <v>95.075000000000003</v>
      </c>
      <c r="C25" s="36">
        <v>123.53</v>
      </c>
      <c r="D25" s="36">
        <v>2.06</v>
      </c>
      <c r="E25" s="36">
        <v>445.66</v>
      </c>
      <c r="F25" s="36">
        <v>4958.04</v>
      </c>
      <c r="G25" s="36">
        <v>30.6</v>
      </c>
      <c r="H25" s="10">
        <f t="shared" ref="H25:H36" si="1">B25*(C25+D25+E25+G25)+F25</f>
        <v>62178.928750000006</v>
      </c>
      <c r="I25" s="37">
        <f>H25*1.21</f>
        <v>75236.503787500013</v>
      </c>
    </row>
    <row r="26" spans="1:9" x14ac:dyDescent="0.3">
      <c r="A26" s="14" t="s">
        <v>1</v>
      </c>
      <c r="B26" s="39">
        <v>109.676</v>
      </c>
      <c r="C26" s="36">
        <v>123.53</v>
      </c>
      <c r="D26" s="36">
        <v>2.06</v>
      </c>
      <c r="E26" s="36">
        <v>445.66</v>
      </c>
      <c r="F26" s="36">
        <v>4958.04</v>
      </c>
      <c r="G26" s="36">
        <v>30.6</v>
      </c>
      <c r="H26" s="10">
        <f t="shared" si="1"/>
        <v>70966.540599999993</v>
      </c>
      <c r="I26" s="37">
        <f t="shared" ref="I26:I36" si="2">H26*1.21</f>
        <v>85869.514125999995</v>
      </c>
    </row>
    <row r="27" spans="1:9" x14ac:dyDescent="0.3">
      <c r="A27" s="17" t="s">
        <v>2</v>
      </c>
      <c r="B27" s="39">
        <v>103.57899999999999</v>
      </c>
      <c r="C27" s="36">
        <v>123.53</v>
      </c>
      <c r="D27" s="36">
        <v>2.06</v>
      </c>
      <c r="E27" s="36">
        <v>445.66</v>
      </c>
      <c r="F27" s="36">
        <v>4958.04</v>
      </c>
      <c r="G27" s="36">
        <v>30.6</v>
      </c>
      <c r="H27" s="10">
        <f t="shared" si="1"/>
        <v>67297.061149999994</v>
      </c>
      <c r="I27" s="37">
        <f t="shared" si="2"/>
        <v>81429.443991499997</v>
      </c>
    </row>
    <row r="28" spans="1:9" x14ac:dyDescent="0.3">
      <c r="A28" s="17" t="s">
        <v>3</v>
      </c>
      <c r="B28" s="39">
        <v>21.544</v>
      </c>
      <c r="C28" s="36">
        <v>123.53</v>
      </c>
      <c r="D28" s="36">
        <v>2.06</v>
      </c>
      <c r="E28" s="36">
        <v>445.66</v>
      </c>
      <c r="F28" s="36">
        <v>4958.04</v>
      </c>
      <c r="G28" s="36">
        <v>30.6</v>
      </c>
      <c r="H28" s="10">
        <f t="shared" si="1"/>
        <v>17924.296399999999</v>
      </c>
      <c r="I28" s="37">
        <f t="shared" si="2"/>
        <v>21688.398643999997</v>
      </c>
    </row>
    <row r="29" spans="1:9" x14ac:dyDescent="0.3">
      <c r="A29" s="17" t="s">
        <v>4</v>
      </c>
      <c r="B29" s="39">
        <f>0.503+13.064</f>
        <v>13.567</v>
      </c>
      <c r="C29" s="36">
        <v>123.53</v>
      </c>
      <c r="D29" s="36">
        <v>2.06</v>
      </c>
      <c r="E29" s="36">
        <v>445.66</v>
      </c>
      <c r="F29" s="36">
        <f>319.87+4647.21</f>
        <v>4967.08</v>
      </c>
      <c r="G29" s="36">
        <v>30.6</v>
      </c>
      <c r="H29" s="10">
        <f t="shared" si="1"/>
        <v>13132.37895</v>
      </c>
      <c r="I29" s="37">
        <f t="shared" si="2"/>
        <v>15890.178529499999</v>
      </c>
    </row>
    <row r="30" spans="1:9" x14ac:dyDescent="0.3">
      <c r="A30" s="17" t="s">
        <v>5</v>
      </c>
      <c r="B30" s="39">
        <v>8.6449999999999996</v>
      </c>
      <c r="C30" s="36">
        <v>123.53</v>
      </c>
      <c r="D30" s="36">
        <v>2.06</v>
      </c>
      <c r="E30" s="36">
        <v>445.66</v>
      </c>
      <c r="F30" s="36">
        <v>4967.7</v>
      </c>
      <c r="G30" s="36">
        <v>30.6</v>
      </c>
      <c r="H30" s="10">
        <f t="shared" si="1"/>
        <v>10170.69325</v>
      </c>
      <c r="I30" s="37">
        <f t="shared" si="2"/>
        <v>12306.5388325</v>
      </c>
    </row>
    <row r="31" spans="1:9" x14ac:dyDescent="0.3">
      <c r="A31" s="17" t="s">
        <v>6</v>
      </c>
      <c r="B31" s="39">
        <v>3.4474999999999998</v>
      </c>
      <c r="C31" s="36">
        <v>123.53</v>
      </c>
      <c r="D31" s="36">
        <v>2.06</v>
      </c>
      <c r="E31" s="36">
        <v>445.66</v>
      </c>
      <c r="F31" s="36">
        <v>4677.76</v>
      </c>
      <c r="G31" s="36">
        <v>30.6</v>
      </c>
      <c r="H31" s="10">
        <f t="shared" si="1"/>
        <v>6752.6378750000003</v>
      </c>
      <c r="I31" s="37">
        <f t="shared" si="2"/>
        <v>8170.6918287500002</v>
      </c>
    </row>
    <row r="32" spans="1:9" x14ac:dyDescent="0.3">
      <c r="A32" s="17" t="s">
        <v>7</v>
      </c>
      <c r="B32" s="39">
        <v>3.028</v>
      </c>
      <c r="C32" s="36">
        <v>123.53</v>
      </c>
      <c r="D32" s="36">
        <v>2.06</v>
      </c>
      <c r="E32" s="36">
        <v>445.66</v>
      </c>
      <c r="F32" s="36">
        <v>4677.76</v>
      </c>
      <c r="G32" s="36">
        <v>30.6</v>
      </c>
      <c r="H32" s="10">
        <f t="shared" si="1"/>
        <v>6500.1617999999999</v>
      </c>
      <c r="I32" s="37">
        <f t="shared" si="2"/>
        <v>7865.1957779999993</v>
      </c>
    </row>
    <row r="33" spans="1:10" x14ac:dyDescent="0.3">
      <c r="A33" s="17" t="s">
        <v>8</v>
      </c>
      <c r="B33" s="39">
        <v>12.079000000000001</v>
      </c>
      <c r="C33" s="36">
        <v>123.53</v>
      </c>
      <c r="D33" s="36">
        <v>2.06</v>
      </c>
      <c r="E33" s="36">
        <v>445.66</v>
      </c>
      <c r="F33" s="36">
        <v>4677.76</v>
      </c>
      <c r="G33" s="36">
        <v>30.6</v>
      </c>
      <c r="H33" s="10">
        <f t="shared" si="1"/>
        <v>11947.506150000001</v>
      </c>
      <c r="I33" s="37">
        <f t="shared" si="2"/>
        <v>14456.4824415</v>
      </c>
    </row>
    <row r="34" spans="1:10" x14ac:dyDescent="0.3">
      <c r="A34" s="17" t="s">
        <v>9</v>
      </c>
      <c r="B34" s="39">
        <v>44.530999999999999</v>
      </c>
      <c r="C34" s="36">
        <v>123.53</v>
      </c>
      <c r="D34" s="36">
        <v>2.06</v>
      </c>
      <c r="E34" s="36">
        <v>445.66</v>
      </c>
      <c r="F34" s="36">
        <v>4677.76</v>
      </c>
      <c r="G34" s="36">
        <v>30.6</v>
      </c>
      <c r="H34" s="10">
        <f t="shared" si="1"/>
        <v>31478.74235</v>
      </c>
      <c r="I34" s="37">
        <f t="shared" si="2"/>
        <v>38089.278243499997</v>
      </c>
    </row>
    <row r="35" spans="1:10" x14ac:dyDescent="0.3">
      <c r="A35" s="17" t="s">
        <v>10</v>
      </c>
      <c r="B35" s="39">
        <v>82.281000000000006</v>
      </c>
      <c r="C35" s="36">
        <v>123.53</v>
      </c>
      <c r="D35" s="36">
        <v>2.06</v>
      </c>
      <c r="E35" s="36">
        <v>445.66</v>
      </c>
      <c r="F35" s="36">
        <v>4677.76</v>
      </c>
      <c r="G35" s="36">
        <v>30.6</v>
      </c>
      <c r="H35" s="10">
        <f t="shared" si="1"/>
        <v>54198.579850000009</v>
      </c>
      <c r="I35" s="37">
        <f t="shared" si="2"/>
        <v>65580.281618500012</v>
      </c>
    </row>
    <row r="36" spans="1:10" ht="15" thickBot="1" x14ac:dyDescent="0.35">
      <c r="A36" s="18" t="s">
        <v>11</v>
      </c>
      <c r="B36" s="39">
        <v>96.022999999999996</v>
      </c>
      <c r="C36" s="36">
        <v>123.53</v>
      </c>
      <c r="D36" s="36">
        <v>2.06</v>
      </c>
      <c r="E36" s="36">
        <v>445.66</v>
      </c>
      <c r="F36" s="36">
        <v>4523.12</v>
      </c>
      <c r="G36" s="36">
        <v>30.6</v>
      </c>
      <c r="H36" s="10">
        <f t="shared" si="1"/>
        <v>62314.562550000002</v>
      </c>
      <c r="I36" s="37">
        <f t="shared" si="2"/>
        <v>75400.620685500005</v>
      </c>
    </row>
    <row r="37" spans="1:10" ht="15" thickBot="1" x14ac:dyDescent="0.35">
      <c r="A37" s="19" t="s">
        <v>20</v>
      </c>
      <c r="B37" s="41">
        <f>SUM(B25:B36)</f>
        <v>593.47550000000001</v>
      </c>
      <c r="C37" s="20"/>
      <c r="D37" s="20"/>
      <c r="E37" s="20"/>
      <c r="F37" s="20"/>
      <c r="G37" s="20"/>
      <c r="H37" s="21">
        <f>SUM(H25:H36)</f>
        <v>414862.08967500005</v>
      </c>
      <c r="I37" s="22">
        <f>SUM(I25:I36)</f>
        <v>501983.12850674998</v>
      </c>
      <c r="J37" s="23">
        <f>I37/B37</f>
        <v>845.83631254660042</v>
      </c>
    </row>
    <row r="40" spans="1:10" ht="15.6" x14ac:dyDescent="0.3">
      <c r="A40" s="1" t="s">
        <v>19</v>
      </c>
      <c r="B40" s="2"/>
      <c r="C40" s="2"/>
      <c r="D40" s="2"/>
      <c r="E40" s="2"/>
      <c r="F40" s="2"/>
      <c r="G40" s="2"/>
      <c r="H40" s="2"/>
      <c r="I40" s="3"/>
    </row>
    <row r="41" spans="1:10" ht="15" thickBot="1" x14ac:dyDescent="0.35">
      <c r="A41" s="3"/>
      <c r="B41" s="3"/>
      <c r="C41" s="3"/>
      <c r="D41" s="3"/>
      <c r="E41" s="3"/>
      <c r="F41" s="3"/>
      <c r="G41" s="3"/>
      <c r="H41" s="3"/>
      <c r="I41" s="3"/>
    </row>
    <row r="42" spans="1:10" x14ac:dyDescent="0.3">
      <c r="A42" s="104" t="s">
        <v>38</v>
      </c>
      <c r="B42" s="105"/>
      <c r="C42" s="105"/>
      <c r="D42" s="105"/>
      <c r="E42" s="105"/>
      <c r="F42" s="105"/>
      <c r="G42" s="105"/>
      <c r="H42" s="105"/>
      <c r="I42" s="106"/>
    </row>
    <row r="43" spans="1:10" ht="80.400000000000006" thickBot="1" x14ac:dyDescent="0.35">
      <c r="A43" s="4" t="s">
        <v>13</v>
      </c>
      <c r="B43" s="5" t="s">
        <v>14</v>
      </c>
      <c r="C43" s="5" t="s">
        <v>33</v>
      </c>
      <c r="D43" s="6" t="s">
        <v>34</v>
      </c>
      <c r="E43" s="6" t="s">
        <v>35</v>
      </c>
      <c r="F43" s="6" t="s">
        <v>36</v>
      </c>
      <c r="G43" s="6" t="s">
        <v>37</v>
      </c>
      <c r="H43" s="6" t="s">
        <v>15</v>
      </c>
      <c r="I43" s="7" t="s">
        <v>16</v>
      </c>
    </row>
    <row r="44" spans="1:10" x14ac:dyDescent="0.3">
      <c r="A44" s="8" t="s">
        <v>0</v>
      </c>
      <c r="B44" s="38">
        <v>114.43300000000001</v>
      </c>
      <c r="C44" s="36">
        <v>110.97</v>
      </c>
      <c r="D44" s="36">
        <v>2.0499999999999998</v>
      </c>
      <c r="E44" s="36">
        <v>612</v>
      </c>
      <c r="F44" s="36">
        <v>4492.6499999999996</v>
      </c>
      <c r="G44" s="36">
        <v>30.6</v>
      </c>
      <c r="H44" s="10">
        <f t="shared" ref="H44:H55" si="3">B44*(C44+D44+E44+G44)+F44</f>
        <v>90960.513460000002</v>
      </c>
      <c r="I44" s="37">
        <f>H44*1.21</f>
        <v>110062.2212866</v>
      </c>
    </row>
    <row r="45" spans="1:10" x14ac:dyDescent="0.3">
      <c r="A45" s="14" t="s">
        <v>1</v>
      </c>
      <c r="B45" s="39">
        <v>87.506</v>
      </c>
      <c r="C45" s="36">
        <v>110.97</v>
      </c>
      <c r="D45" s="36">
        <v>2.0499999999999998</v>
      </c>
      <c r="E45" s="36">
        <v>612</v>
      </c>
      <c r="F45" s="36">
        <v>4492.6499999999996</v>
      </c>
      <c r="G45" s="36">
        <v>30.6</v>
      </c>
      <c r="H45" s="10">
        <f t="shared" si="3"/>
        <v>70613.933720000001</v>
      </c>
      <c r="I45" s="37">
        <f t="shared" ref="I45:I55" si="4">H45*1.21</f>
        <v>85442.8598012</v>
      </c>
    </row>
    <row r="46" spans="1:10" x14ac:dyDescent="0.3">
      <c r="A46" s="17" t="s">
        <v>2</v>
      </c>
      <c r="B46" s="39">
        <v>65.525999999999996</v>
      </c>
      <c r="C46" s="36">
        <v>110.97</v>
      </c>
      <c r="D46" s="36">
        <v>2.0499999999999998</v>
      </c>
      <c r="E46" s="36">
        <v>612</v>
      </c>
      <c r="F46" s="36">
        <v>4492.6499999999996</v>
      </c>
      <c r="G46" s="36">
        <v>30.6</v>
      </c>
      <c r="H46" s="10">
        <f t="shared" si="3"/>
        <v>54005.40612</v>
      </c>
      <c r="I46" s="37">
        <f t="shared" si="4"/>
        <v>65346.541405199998</v>
      </c>
    </row>
    <row r="47" spans="1:10" x14ac:dyDescent="0.3">
      <c r="A47" s="17" t="s">
        <v>3</v>
      </c>
      <c r="B47" s="39">
        <v>35.572000000000003</v>
      </c>
      <c r="C47" s="36">
        <v>110.97</v>
      </c>
      <c r="D47" s="36">
        <v>2.0499999999999998</v>
      </c>
      <c r="E47" s="36">
        <v>612</v>
      </c>
      <c r="F47" s="36">
        <v>4492.6499999999996</v>
      </c>
      <c r="G47" s="36">
        <v>30.6</v>
      </c>
      <c r="H47" s="10">
        <f t="shared" si="3"/>
        <v>31371.564640000004</v>
      </c>
      <c r="I47" s="37">
        <f t="shared" si="4"/>
        <v>37959.593214400003</v>
      </c>
    </row>
    <row r="48" spans="1:10" x14ac:dyDescent="0.3">
      <c r="A48" s="17" t="s">
        <v>4</v>
      </c>
      <c r="B48" s="39">
        <f>21.245+8.793</f>
        <v>30.038</v>
      </c>
      <c r="C48" s="36">
        <v>110.97</v>
      </c>
      <c r="D48" s="36">
        <v>2.0499999999999998</v>
      </c>
      <c r="E48" s="36">
        <v>612</v>
      </c>
      <c r="F48" s="36">
        <f>2318.79+2108.84</f>
        <v>4427.63</v>
      </c>
      <c r="G48" s="36">
        <v>30.6</v>
      </c>
      <c r="H48" s="10">
        <f t="shared" si="3"/>
        <v>27124.94356</v>
      </c>
      <c r="I48" s="37">
        <f t="shared" si="4"/>
        <v>32821.181707600001</v>
      </c>
    </row>
    <row r="49" spans="1:10" x14ac:dyDescent="0.3">
      <c r="A49" s="17" t="s">
        <v>5</v>
      </c>
      <c r="B49" s="39">
        <v>3.7349999999999999</v>
      </c>
      <c r="C49" s="36">
        <v>110.97</v>
      </c>
      <c r="D49" s="36">
        <v>2.0499999999999998</v>
      </c>
      <c r="E49" s="36">
        <v>612</v>
      </c>
      <c r="F49" s="36">
        <v>4358.26</v>
      </c>
      <c r="G49" s="36">
        <v>30.6</v>
      </c>
      <c r="H49" s="10">
        <f t="shared" si="3"/>
        <v>7180.5007000000005</v>
      </c>
      <c r="I49" s="37">
        <f t="shared" si="4"/>
        <v>8688.405847</v>
      </c>
    </row>
    <row r="50" spans="1:10" x14ac:dyDescent="0.3">
      <c r="A50" s="17" t="s">
        <v>6</v>
      </c>
      <c r="B50" s="39">
        <v>5.1429999999999998</v>
      </c>
      <c r="C50" s="36">
        <v>110.97</v>
      </c>
      <c r="D50" s="36">
        <v>2.0499999999999998</v>
      </c>
      <c r="E50" s="36">
        <v>612</v>
      </c>
      <c r="F50" s="36">
        <v>4358.26</v>
      </c>
      <c r="G50" s="36">
        <v>30.6</v>
      </c>
      <c r="H50" s="10">
        <f t="shared" si="3"/>
        <v>8244.4136600000002</v>
      </c>
      <c r="I50" s="37">
        <f t="shared" si="4"/>
        <v>9975.7405285999994</v>
      </c>
    </row>
    <row r="51" spans="1:10" x14ac:dyDescent="0.3">
      <c r="A51" s="17" t="s">
        <v>7</v>
      </c>
      <c r="B51" s="39">
        <v>4.6520000000000001</v>
      </c>
      <c r="C51" s="36">
        <v>110.97</v>
      </c>
      <c r="D51" s="36">
        <v>2.0499999999999998</v>
      </c>
      <c r="E51" s="36">
        <v>612</v>
      </c>
      <c r="F51" s="36">
        <v>4358.26</v>
      </c>
      <c r="G51" s="36">
        <v>30.6</v>
      </c>
      <c r="H51" s="10">
        <f t="shared" si="3"/>
        <v>7873.4042399999998</v>
      </c>
      <c r="I51" s="37">
        <f t="shared" si="4"/>
        <v>9526.8191303999993</v>
      </c>
    </row>
    <row r="52" spans="1:10" x14ac:dyDescent="0.3">
      <c r="A52" s="17" t="s">
        <v>8</v>
      </c>
      <c r="B52" s="39">
        <v>14.416</v>
      </c>
      <c r="C52" s="36">
        <v>110.97</v>
      </c>
      <c r="D52" s="36">
        <v>2.0499999999999998</v>
      </c>
      <c r="E52" s="36">
        <v>612</v>
      </c>
      <c r="F52" s="36">
        <v>4358.26</v>
      </c>
      <c r="G52" s="36">
        <v>30.6</v>
      </c>
      <c r="H52" s="10">
        <f t="shared" si="3"/>
        <v>15251.27792</v>
      </c>
      <c r="I52" s="37">
        <f t="shared" si="4"/>
        <v>18454.046283200001</v>
      </c>
    </row>
    <row r="53" spans="1:10" x14ac:dyDescent="0.3">
      <c r="A53" s="17" t="s">
        <v>9</v>
      </c>
      <c r="B53" s="39">
        <v>33.314</v>
      </c>
      <c r="C53" s="36">
        <v>110.97</v>
      </c>
      <c r="D53" s="36">
        <v>2.0499999999999998</v>
      </c>
      <c r="E53" s="36">
        <v>612</v>
      </c>
      <c r="F53" s="36">
        <v>4358.26</v>
      </c>
      <c r="G53" s="36">
        <v>30.6</v>
      </c>
      <c r="H53" s="10">
        <f t="shared" si="3"/>
        <v>29530.984680000001</v>
      </c>
      <c r="I53" s="37">
        <f t="shared" si="4"/>
        <v>35732.491462800004</v>
      </c>
    </row>
    <row r="54" spans="1:10" x14ac:dyDescent="0.3">
      <c r="A54" s="17" t="s">
        <v>10</v>
      </c>
      <c r="B54" s="39">
        <v>75.241</v>
      </c>
      <c r="C54" s="36">
        <v>110.97</v>
      </c>
      <c r="D54" s="36">
        <v>2.0499999999999998</v>
      </c>
      <c r="E54" s="36">
        <v>612</v>
      </c>
      <c r="F54" s="36">
        <v>4415.8500000000004</v>
      </c>
      <c r="G54" s="36">
        <v>30.6</v>
      </c>
      <c r="H54" s="10">
        <f t="shared" si="3"/>
        <v>61269.454420000002</v>
      </c>
      <c r="I54" s="37">
        <f t="shared" si="4"/>
        <v>74136.039848200002</v>
      </c>
    </row>
    <row r="55" spans="1:10" ht="15" thickBot="1" x14ac:dyDescent="0.35">
      <c r="A55" s="18" t="s">
        <v>11</v>
      </c>
      <c r="B55" s="40">
        <v>82.49</v>
      </c>
      <c r="C55" s="36">
        <v>110.97</v>
      </c>
      <c r="D55" s="36">
        <v>2.0499999999999998</v>
      </c>
      <c r="E55" s="36">
        <v>612</v>
      </c>
      <c r="F55" s="36">
        <v>4118.26</v>
      </c>
      <c r="G55" s="36">
        <v>30.6</v>
      </c>
      <c r="H55" s="10">
        <f t="shared" si="3"/>
        <v>66449.353799999997</v>
      </c>
      <c r="I55" s="37">
        <f t="shared" si="4"/>
        <v>80403.718097999998</v>
      </c>
    </row>
    <row r="56" spans="1:10" ht="15" thickBot="1" x14ac:dyDescent="0.35">
      <c r="A56" s="19" t="s">
        <v>21</v>
      </c>
      <c r="B56" s="41">
        <f>SUM(B44:B55)</f>
        <v>552.06600000000003</v>
      </c>
      <c r="C56" s="20"/>
      <c r="D56" s="20"/>
      <c r="E56" s="20"/>
      <c r="F56" s="20"/>
      <c r="G56" s="20"/>
      <c r="H56" s="21">
        <f>SUM(H44:H55)</f>
        <v>469875.75092000002</v>
      </c>
      <c r="I56" s="22">
        <f>SUM(I44:I55)</f>
        <v>568549.65861320007</v>
      </c>
      <c r="J56" s="23">
        <f>I56/B56</f>
        <v>1029.8581303923806</v>
      </c>
    </row>
    <row r="59" spans="1:10" ht="15.6" x14ac:dyDescent="0.3">
      <c r="A59" s="1" t="s">
        <v>72</v>
      </c>
      <c r="B59" s="2"/>
      <c r="C59" s="2"/>
      <c r="D59" s="2"/>
      <c r="E59" s="2"/>
      <c r="F59" s="2"/>
      <c r="G59" s="2"/>
      <c r="H59" s="2"/>
      <c r="I59" s="3"/>
    </row>
    <row r="60" spans="1:10" ht="15" thickBot="1" x14ac:dyDescent="0.35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3">
      <c r="A61" s="104" t="s">
        <v>74</v>
      </c>
      <c r="B61" s="105"/>
      <c r="C61" s="105"/>
      <c r="D61" s="105"/>
      <c r="E61" s="105"/>
      <c r="F61" s="105"/>
      <c r="G61" s="105"/>
      <c r="H61" s="105"/>
      <c r="I61" s="106"/>
    </row>
    <row r="62" spans="1:10" ht="80.400000000000006" thickBot="1" x14ac:dyDescent="0.35">
      <c r="A62" s="4" t="s">
        <v>13</v>
      </c>
      <c r="B62" s="5" t="s">
        <v>14</v>
      </c>
      <c r="C62" s="5" t="s">
        <v>33</v>
      </c>
      <c r="D62" s="6" t="s">
        <v>34</v>
      </c>
      <c r="E62" s="6" t="s">
        <v>35</v>
      </c>
      <c r="F62" s="6" t="s">
        <v>36</v>
      </c>
      <c r="G62" s="6" t="s">
        <v>37</v>
      </c>
      <c r="H62" s="6" t="s">
        <v>15</v>
      </c>
      <c r="I62" s="7" t="s">
        <v>16</v>
      </c>
    </row>
    <row r="63" spans="1:10" x14ac:dyDescent="0.3">
      <c r="A63" s="8" t="s">
        <v>0</v>
      </c>
      <c r="B63" s="38">
        <v>96.111000000000004</v>
      </c>
      <c r="C63" s="36">
        <v>110.9</v>
      </c>
      <c r="D63" s="36">
        <v>2.41</v>
      </c>
      <c r="E63" s="36">
        <v>540</v>
      </c>
      <c r="F63" s="36">
        <v>4128.42</v>
      </c>
      <c r="G63" s="36">
        <v>30.6</v>
      </c>
      <c r="H63" s="10">
        <f t="shared" ref="H63:H74" si="5">B63*(C63+D63+E63+G63)+F63</f>
        <v>69859.694009999992</v>
      </c>
      <c r="I63" s="37">
        <f>H63*1.21</f>
        <v>84530.229752099985</v>
      </c>
    </row>
    <row r="64" spans="1:10" x14ac:dyDescent="0.3">
      <c r="A64" s="14" t="s">
        <v>1</v>
      </c>
      <c r="B64" s="39">
        <v>67.540999999999997</v>
      </c>
      <c r="C64" s="36">
        <v>110.9</v>
      </c>
      <c r="D64" s="36">
        <v>2.41</v>
      </c>
      <c r="E64" s="36">
        <v>540</v>
      </c>
      <c r="F64" s="36">
        <v>4128.42</v>
      </c>
      <c r="G64" s="36">
        <v>30.6</v>
      </c>
      <c r="H64" s="10">
        <f t="shared" si="5"/>
        <v>50320.385309999991</v>
      </c>
      <c r="I64" s="37">
        <f t="shared" ref="I64:I74" si="6">H64*1.21</f>
        <v>60887.666225099987</v>
      </c>
    </row>
    <row r="65" spans="1:10" x14ac:dyDescent="0.3">
      <c r="A65" s="17" t="s">
        <v>2</v>
      </c>
      <c r="B65" s="39">
        <v>71.843999999999994</v>
      </c>
      <c r="C65" s="36">
        <v>110.9</v>
      </c>
      <c r="D65" s="36">
        <v>2.41</v>
      </c>
      <c r="E65" s="36">
        <v>540</v>
      </c>
      <c r="F65" s="36">
        <v>4128.42</v>
      </c>
      <c r="G65" s="36">
        <v>30.6</v>
      </c>
      <c r="H65" s="10">
        <f t="shared" si="5"/>
        <v>53263.250039999992</v>
      </c>
      <c r="I65" s="37">
        <f t="shared" si="6"/>
        <v>64448.532548399991</v>
      </c>
    </row>
    <row r="66" spans="1:10" x14ac:dyDescent="0.3">
      <c r="A66" s="17" t="s">
        <v>3</v>
      </c>
      <c r="B66" s="39">
        <v>42.731999999999999</v>
      </c>
      <c r="C66" s="36">
        <v>110.9</v>
      </c>
      <c r="D66" s="36">
        <v>2.41</v>
      </c>
      <c r="E66" s="36">
        <v>540</v>
      </c>
      <c r="F66" s="36">
        <v>4128.42</v>
      </c>
      <c r="G66" s="36">
        <v>30.6</v>
      </c>
      <c r="H66" s="10">
        <f t="shared" si="5"/>
        <v>33353.262119999999</v>
      </c>
      <c r="I66" s="37">
        <f t="shared" si="6"/>
        <v>40357.447165199999</v>
      </c>
    </row>
    <row r="67" spans="1:10" x14ac:dyDescent="0.3">
      <c r="A67" s="17" t="s">
        <v>4</v>
      </c>
      <c r="B67" s="39">
        <v>26.962</v>
      </c>
      <c r="C67" s="36">
        <v>110.9</v>
      </c>
      <c r="D67" s="36">
        <v>2.41</v>
      </c>
      <c r="E67" s="36">
        <v>540</v>
      </c>
      <c r="F67" s="36">
        <v>4320.88</v>
      </c>
      <c r="G67" s="36">
        <v>30.6</v>
      </c>
      <c r="H67" s="10">
        <f t="shared" si="5"/>
        <v>22760.46142</v>
      </c>
      <c r="I67" s="37">
        <f t="shared" si="6"/>
        <v>27540.158318199999</v>
      </c>
    </row>
    <row r="68" spans="1:10" x14ac:dyDescent="0.3">
      <c r="A68" s="17" t="s">
        <v>5</v>
      </c>
      <c r="B68" s="39">
        <v>9.2469999999999999</v>
      </c>
      <c r="C68" s="36">
        <v>110.9</v>
      </c>
      <c r="D68" s="36">
        <v>2.41</v>
      </c>
      <c r="E68" s="36">
        <v>540</v>
      </c>
      <c r="F68" s="36">
        <v>4320.88</v>
      </c>
      <c r="G68" s="36">
        <v>30.6</v>
      </c>
      <c r="H68" s="10">
        <f t="shared" si="5"/>
        <v>10644.99577</v>
      </c>
      <c r="I68" s="37">
        <f t="shared" si="6"/>
        <v>12880.444881699999</v>
      </c>
    </row>
    <row r="69" spans="1:10" x14ac:dyDescent="0.3">
      <c r="A69" s="17" t="s">
        <v>6</v>
      </c>
      <c r="B69" s="39">
        <v>6.37</v>
      </c>
      <c r="C69" s="36">
        <v>110.9</v>
      </c>
      <c r="D69" s="36">
        <v>2.41</v>
      </c>
      <c r="E69" s="36">
        <v>540</v>
      </c>
      <c r="F69" s="36">
        <v>4320.88</v>
      </c>
      <c r="G69" s="36">
        <v>30.6</v>
      </c>
      <c r="H69" s="10">
        <f t="shared" si="5"/>
        <v>8677.3866999999991</v>
      </c>
      <c r="I69" s="37">
        <f t="shared" si="6"/>
        <v>10499.637906999998</v>
      </c>
    </row>
    <row r="70" spans="1:10" x14ac:dyDescent="0.3">
      <c r="A70" s="17" t="s">
        <v>7</v>
      </c>
      <c r="B70" s="39">
        <v>5.1769999999999996</v>
      </c>
      <c r="C70" s="36">
        <v>110.9</v>
      </c>
      <c r="D70" s="36">
        <v>2.41</v>
      </c>
      <c r="E70" s="36">
        <v>540</v>
      </c>
      <c r="F70" s="36">
        <v>4320.88</v>
      </c>
      <c r="G70" s="36">
        <v>30.6</v>
      </c>
      <c r="H70" s="10">
        <f t="shared" si="5"/>
        <v>7861.48207</v>
      </c>
      <c r="I70" s="37">
        <f t="shared" si="6"/>
        <v>9512.3933046999991</v>
      </c>
    </row>
    <row r="71" spans="1:10" x14ac:dyDescent="0.3">
      <c r="A71" s="17" t="s">
        <v>8</v>
      </c>
      <c r="B71" s="39">
        <v>12.442</v>
      </c>
      <c r="C71" s="36">
        <v>110.9</v>
      </c>
      <c r="D71" s="36">
        <v>2.41</v>
      </c>
      <c r="E71" s="36">
        <v>540</v>
      </c>
      <c r="F71" s="36">
        <v>4320.88</v>
      </c>
      <c r="G71" s="36">
        <v>30.6</v>
      </c>
      <c r="H71" s="10">
        <f t="shared" si="5"/>
        <v>12830.088220000001</v>
      </c>
      <c r="I71" s="37">
        <f t="shared" si="6"/>
        <v>15524.406746200002</v>
      </c>
    </row>
    <row r="72" spans="1:10" x14ac:dyDescent="0.3">
      <c r="A72" s="17" t="s">
        <v>9</v>
      </c>
      <c r="B72" s="39">
        <v>45.21</v>
      </c>
      <c r="C72" s="36">
        <v>110.9</v>
      </c>
      <c r="D72" s="36">
        <v>2.41</v>
      </c>
      <c r="E72" s="36">
        <v>540</v>
      </c>
      <c r="F72" s="36">
        <v>4320.88</v>
      </c>
      <c r="G72" s="36">
        <v>30.6</v>
      </c>
      <c r="H72" s="10">
        <f t="shared" si="5"/>
        <v>35240.451099999998</v>
      </c>
      <c r="I72" s="37">
        <f t="shared" si="6"/>
        <v>42640.945830999997</v>
      </c>
    </row>
    <row r="73" spans="1:10" x14ac:dyDescent="0.3">
      <c r="A73" s="17" t="s">
        <v>10</v>
      </c>
      <c r="B73" s="39">
        <v>85.382000000000005</v>
      </c>
      <c r="C73" s="36">
        <v>110.9</v>
      </c>
      <c r="D73" s="36">
        <v>2.41</v>
      </c>
      <c r="E73" s="36">
        <v>540</v>
      </c>
      <c r="F73" s="36">
        <v>4320.88</v>
      </c>
      <c r="G73" s="36">
        <v>30.6</v>
      </c>
      <c r="H73" s="10">
        <f t="shared" si="5"/>
        <v>62714.483619999999</v>
      </c>
      <c r="I73" s="37">
        <f t="shared" si="6"/>
        <v>75884.525180199998</v>
      </c>
    </row>
    <row r="74" spans="1:10" ht="15" thickBot="1" x14ac:dyDescent="0.35">
      <c r="A74" s="18" t="s">
        <v>11</v>
      </c>
      <c r="B74" s="40">
        <v>86.44</v>
      </c>
      <c r="C74" s="36">
        <v>110.9</v>
      </c>
      <c r="D74" s="36">
        <v>2.41</v>
      </c>
      <c r="E74" s="36">
        <v>540</v>
      </c>
      <c r="F74" s="36">
        <v>4821.3</v>
      </c>
      <c r="G74" s="36">
        <v>30.6</v>
      </c>
      <c r="H74" s="10">
        <f t="shared" si="5"/>
        <v>63938.4804</v>
      </c>
      <c r="I74" s="37">
        <f t="shared" si="6"/>
        <v>77365.561283999996</v>
      </c>
    </row>
    <row r="75" spans="1:10" ht="15" thickBot="1" x14ac:dyDescent="0.35">
      <c r="A75" s="19" t="s">
        <v>73</v>
      </c>
      <c r="B75" s="41">
        <f>SUM(B63:B74)</f>
        <v>555.45799999999997</v>
      </c>
      <c r="C75" s="20"/>
      <c r="D75" s="20"/>
      <c r="E75" s="20"/>
      <c r="F75" s="20"/>
      <c r="G75" s="20"/>
      <c r="H75" s="21">
        <f>SUM(H63:H74)</f>
        <v>431464.42077999999</v>
      </c>
      <c r="I75" s="22">
        <f>SUM(I63:I74)</f>
        <v>522071.94914379989</v>
      </c>
      <c r="J75" s="23">
        <f>I75/B75</f>
        <v>939.89455394251218</v>
      </c>
    </row>
    <row r="78" spans="1:10" ht="15.6" x14ac:dyDescent="0.3">
      <c r="A78" s="1" t="s">
        <v>75</v>
      </c>
      <c r="B78" s="2"/>
      <c r="C78" s="2"/>
      <c r="D78" s="2"/>
      <c r="E78" s="2"/>
      <c r="F78" s="2"/>
      <c r="G78" s="2"/>
      <c r="H78" s="2"/>
      <c r="I78" s="3"/>
    </row>
    <row r="79" spans="1:10" ht="15" thickBot="1" x14ac:dyDescent="0.35">
      <c r="A79" s="3"/>
      <c r="B79" s="3"/>
      <c r="C79" s="3"/>
      <c r="D79" s="3"/>
      <c r="E79" s="3"/>
      <c r="F79" s="3"/>
      <c r="G79" s="3"/>
      <c r="H79" s="3"/>
      <c r="I79" s="3"/>
    </row>
    <row r="80" spans="1:10" x14ac:dyDescent="0.3">
      <c r="A80" s="104" t="s">
        <v>74</v>
      </c>
      <c r="B80" s="105"/>
      <c r="C80" s="105"/>
      <c r="D80" s="105"/>
      <c r="E80" s="105"/>
      <c r="F80" s="105"/>
      <c r="G80" s="105"/>
      <c r="H80" s="105"/>
      <c r="I80" s="106"/>
    </row>
    <row r="81" spans="1:10" ht="80.400000000000006" thickBot="1" x14ac:dyDescent="0.35">
      <c r="A81" s="4" t="s">
        <v>13</v>
      </c>
      <c r="B81" s="5" t="s">
        <v>14</v>
      </c>
      <c r="C81" s="5" t="s">
        <v>33</v>
      </c>
      <c r="D81" s="6" t="s">
        <v>34</v>
      </c>
      <c r="E81" s="6" t="s">
        <v>35</v>
      </c>
      <c r="F81" s="6" t="s">
        <v>36</v>
      </c>
      <c r="G81" s="6" t="s">
        <v>37</v>
      </c>
      <c r="H81" s="6" t="s">
        <v>15</v>
      </c>
      <c r="I81" s="7" t="s">
        <v>16</v>
      </c>
    </row>
    <row r="82" spans="1:10" x14ac:dyDescent="0.3">
      <c r="A82" s="8" t="s">
        <v>0</v>
      </c>
      <c r="B82" s="38">
        <v>101.063</v>
      </c>
      <c r="C82" s="36">
        <v>106.54</v>
      </c>
      <c r="D82" s="36">
        <v>2.44</v>
      </c>
      <c r="E82" s="36">
        <v>540</v>
      </c>
      <c r="F82" s="36">
        <v>4669.07</v>
      </c>
      <c r="G82" s="36">
        <v>30.6</v>
      </c>
      <c r="H82" s="10">
        <f t="shared" ref="H82:H94" si="7">B82*(C82+D82+E82+G82)+F82</f>
        <v>73349.463539999997</v>
      </c>
      <c r="I82" s="37">
        <f>H82*1.21</f>
        <v>88752.850883399995</v>
      </c>
    </row>
    <row r="83" spans="1:10" x14ac:dyDescent="0.3">
      <c r="A83" s="14" t="s">
        <v>1</v>
      </c>
      <c r="B83" s="39">
        <v>94.838999999999999</v>
      </c>
      <c r="C83" s="36">
        <v>110.9</v>
      </c>
      <c r="D83" s="36">
        <v>2.41</v>
      </c>
      <c r="E83" s="36">
        <v>540</v>
      </c>
      <c r="F83" s="36">
        <v>4669.07</v>
      </c>
      <c r="G83" s="36">
        <v>30.6</v>
      </c>
      <c r="H83" s="10">
        <f t="shared" si="7"/>
        <v>69530.410489999995</v>
      </c>
      <c r="I83" s="37">
        <f t="shared" ref="I83:I94" si="8">H83*1.21</f>
        <v>84131.796692899996</v>
      </c>
    </row>
    <row r="84" spans="1:10" x14ac:dyDescent="0.3">
      <c r="A84" s="17" t="s">
        <v>2</v>
      </c>
      <c r="B84" s="39">
        <v>83.290999999999997</v>
      </c>
      <c r="C84" s="36">
        <v>110.9</v>
      </c>
      <c r="D84" s="36">
        <v>2.41</v>
      </c>
      <c r="E84" s="36">
        <v>540</v>
      </c>
      <c r="F84" s="36">
        <v>4669.07</v>
      </c>
      <c r="G84" s="36">
        <v>30.6</v>
      </c>
      <c r="H84" s="10">
        <f t="shared" si="7"/>
        <v>61632.617809999996</v>
      </c>
      <c r="I84" s="37">
        <f t="shared" si="8"/>
        <v>74575.467550099987</v>
      </c>
    </row>
    <row r="85" spans="1:10" x14ac:dyDescent="0.3">
      <c r="A85" s="17" t="s">
        <v>3</v>
      </c>
      <c r="B85" s="39">
        <v>57.472999999999999</v>
      </c>
      <c r="C85" s="36">
        <v>110.9</v>
      </c>
      <c r="D85" s="36">
        <v>2.41</v>
      </c>
      <c r="E85" s="36">
        <v>540</v>
      </c>
      <c r="F85" s="36">
        <v>4669.07</v>
      </c>
      <c r="G85" s="36">
        <v>30.6</v>
      </c>
      <c r="H85" s="10">
        <f t="shared" si="7"/>
        <v>43975.429429999997</v>
      </c>
      <c r="I85" s="37">
        <f t="shared" si="8"/>
        <v>53210.269610299991</v>
      </c>
    </row>
    <row r="86" spans="1:10" x14ac:dyDescent="0.3">
      <c r="A86" s="17" t="s">
        <v>77</v>
      </c>
      <c r="B86" s="39">
        <v>5.4710000000000001</v>
      </c>
      <c r="C86" s="36">
        <v>110.9</v>
      </c>
      <c r="D86" s="36">
        <v>2.41</v>
      </c>
      <c r="E86" s="36">
        <v>540</v>
      </c>
      <c r="F86" s="36">
        <v>753.08</v>
      </c>
      <c r="G86" s="36">
        <v>30.6</v>
      </c>
      <c r="H86" s="10">
        <f t="shared" si="7"/>
        <v>4494.7516100000003</v>
      </c>
      <c r="I86" s="37">
        <f t="shared" si="8"/>
        <v>5438.6494481</v>
      </c>
    </row>
    <row r="87" spans="1:10" x14ac:dyDescent="0.3">
      <c r="A87" s="17"/>
      <c r="B87" s="102"/>
      <c r="C87" s="36"/>
      <c r="D87" s="36"/>
      <c r="E87" s="36"/>
      <c r="F87" s="36"/>
      <c r="G87" s="36"/>
      <c r="H87" s="10"/>
      <c r="I87" s="37"/>
    </row>
    <row r="88" spans="1:10" x14ac:dyDescent="0.3">
      <c r="A88" s="17"/>
      <c r="B88" s="102"/>
      <c r="C88" s="36"/>
      <c r="D88" s="36"/>
      <c r="E88" s="36"/>
      <c r="F88" s="36"/>
      <c r="G88" s="36"/>
      <c r="H88" s="10"/>
      <c r="I88" s="37">
        <f t="shared" si="8"/>
        <v>0</v>
      </c>
    </row>
    <row r="89" spans="1:10" x14ac:dyDescent="0.3">
      <c r="A89" s="17"/>
      <c r="B89" s="102"/>
      <c r="C89" s="36"/>
      <c r="D89" s="36"/>
      <c r="E89" s="36"/>
      <c r="F89" s="36"/>
      <c r="G89" s="36"/>
      <c r="H89" s="10"/>
      <c r="I89" s="37">
        <f t="shared" si="8"/>
        <v>0</v>
      </c>
    </row>
    <row r="90" spans="1:10" x14ac:dyDescent="0.3">
      <c r="A90" s="17"/>
      <c r="B90" s="102"/>
      <c r="C90" s="36"/>
      <c r="D90" s="36"/>
      <c r="E90" s="36"/>
      <c r="F90" s="36"/>
      <c r="G90" s="36"/>
      <c r="H90" s="10"/>
      <c r="I90" s="37">
        <f t="shared" si="8"/>
        <v>0</v>
      </c>
    </row>
    <row r="91" spans="1:10" x14ac:dyDescent="0.3">
      <c r="A91" s="17"/>
      <c r="B91" s="102"/>
      <c r="C91" s="36"/>
      <c r="D91" s="36"/>
      <c r="E91" s="36"/>
      <c r="F91" s="36"/>
      <c r="G91" s="36"/>
      <c r="H91" s="10"/>
      <c r="I91" s="37">
        <f t="shared" si="8"/>
        <v>0</v>
      </c>
    </row>
    <row r="92" spans="1:10" x14ac:dyDescent="0.3">
      <c r="A92" s="17"/>
      <c r="B92" s="102"/>
      <c r="C92" s="36"/>
      <c r="D92" s="36"/>
      <c r="E92" s="36"/>
      <c r="F92" s="36"/>
      <c r="G92" s="36"/>
      <c r="H92" s="10"/>
      <c r="I92" s="37">
        <f t="shared" si="8"/>
        <v>0</v>
      </c>
    </row>
    <row r="93" spans="1:10" x14ac:dyDescent="0.3">
      <c r="A93" s="17"/>
      <c r="B93" s="102"/>
      <c r="C93" s="36"/>
      <c r="D93" s="36"/>
      <c r="E93" s="36"/>
      <c r="F93" s="36"/>
      <c r="G93" s="36"/>
      <c r="H93" s="10"/>
      <c r="I93" s="37">
        <f t="shared" si="8"/>
        <v>0</v>
      </c>
    </row>
    <row r="94" spans="1:10" ht="15" thickBot="1" x14ac:dyDescent="0.35">
      <c r="A94" s="18" t="s">
        <v>85</v>
      </c>
      <c r="B94">
        <v>239.37098</v>
      </c>
      <c r="C94">
        <v>25502.59</v>
      </c>
      <c r="D94">
        <v>584.05999999999995</v>
      </c>
      <c r="E94">
        <v>129260.33</v>
      </c>
      <c r="F94">
        <v>33896.54</v>
      </c>
      <c r="G94">
        <v>7324.75</v>
      </c>
      <c r="H94">
        <f>SUM(C94:G94)</f>
        <v>196568.27000000002</v>
      </c>
      <c r="I94" s="37">
        <f t="shared" si="8"/>
        <v>237847.6067</v>
      </c>
    </row>
    <row r="95" spans="1:10" ht="15" thickBot="1" x14ac:dyDescent="0.35">
      <c r="A95" s="19" t="s">
        <v>76</v>
      </c>
      <c r="B95" s="41">
        <f>SUM(B82:B94)</f>
        <v>581.50797999999998</v>
      </c>
      <c r="C95" s="20"/>
      <c r="D95" s="20"/>
      <c r="E95" s="20"/>
      <c r="F95" s="20"/>
      <c r="G95" s="20"/>
      <c r="H95" s="21">
        <f>SUM(H82:H94)</f>
        <v>449550.94287999999</v>
      </c>
      <c r="I95" s="22">
        <f>SUM(I82:I94)</f>
        <v>543956.6408848</v>
      </c>
      <c r="J95" s="23">
        <f>I95/B95</f>
        <v>935.42420670615741</v>
      </c>
    </row>
    <row r="99" spans="2:8" x14ac:dyDescent="0.3">
      <c r="B99">
        <v>239.37098</v>
      </c>
      <c r="C99">
        <v>25502.59</v>
      </c>
      <c r="D99">
        <v>584.05999999999995</v>
      </c>
      <c r="E99">
        <v>129260.33</v>
      </c>
      <c r="F99">
        <v>33896.54</v>
      </c>
      <c r="G99">
        <v>7324.75</v>
      </c>
      <c r="H99">
        <f>SUM(C99:G99)</f>
        <v>196568.27000000002</v>
      </c>
    </row>
  </sheetData>
  <mergeCells count="5">
    <mergeCell ref="A42:I42"/>
    <mergeCell ref="A4:D4"/>
    <mergeCell ref="A23:I23"/>
    <mergeCell ref="A61:I61"/>
    <mergeCell ref="A80:I8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D71"/>
  <sheetViews>
    <sheetView topLeftCell="A32" workbookViewId="0">
      <selection activeCell="A70" sqref="A70"/>
    </sheetView>
  </sheetViews>
  <sheetFormatPr defaultRowHeight="14.4" x14ac:dyDescent="0.3"/>
  <cols>
    <col min="1" max="1" width="15.33203125" customWidth="1"/>
    <col min="2" max="2" width="15.88671875" customWidth="1"/>
    <col min="3" max="3" width="13.44140625" customWidth="1"/>
    <col min="4" max="4" width="15.88671875" customWidth="1"/>
    <col min="5" max="5" width="15" customWidth="1"/>
    <col min="6" max="6" width="16.109375" customWidth="1"/>
    <col min="7" max="7" width="15.33203125" customWidth="1"/>
    <col min="8" max="8" width="11.6640625" customWidth="1"/>
    <col min="11" max="11" width="15.109375" customWidth="1"/>
    <col min="12" max="12" width="17" customWidth="1"/>
    <col min="13" max="13" width="12.5546875" customWidth="1"/>
    <col min="14" max="14" width="13.109375" customWidth="1"/>
    <col min="15" max="15" width="10.88671875" customWidth="1"/>
    <col min="16" max="16" width="13.6640625" customWidth="1"/>
    <col min="17" max="17" width="12.5546875" customWidth="1"/>
    <col min="18" max="18" width="12.33203125" customWidth="1"/>
    <col min="21" max="21" width="14" customWidth="1"/>
    <col min="22" max="22" width="13.88671875" customWidth="1"/>
    <col min="23" max="23" width="11.88671875" customWidth="1"/>
    <col min="24" max="24" width="10.109375" customWidth="1"/>
    <col min="26" max="26" width="14" customWidth="1"/>
    <col min="27" max="27" width="14.109375" customWidth="1"/>
    <col min="28" max="28" width="10.6640625" customWidth="1"/>
  </cols>
  <sheetData>
    <row r="2" spans="1:28" ht="15" thickBot="1" x14ac:dyDescent="0.35">
      <c r="A2" s="43" t="s">
        <v>48</v>
      </c>
      <c r="B2" s="44"/>
      <c r="C2" s="45"/>
      <c r="D2" s="71" t="s">
        <v>49</v>
      </c>
      <c r="E2" s="45"/>
      <c r="F2" s="45" t="s">
        <v>51</v>
      </c>
      <c r="G2" s="45"/>
      <c r="H2" s="45"/>
      <c r="K2" s="43" t="s">
        <v>48</v>
      </c>
      <c r="L2" s="44"/>
      <c r="M2" s="45"/>
      <c r="N2" s="71" t="s">
        <v>53</v>
      </c>
      <c r="O2" s="45"/>
      <c r="P2" s="45" t="s">
        <v>54</v>
      </c>
      <c r="Q2" s="45" t="s">
        <v>57</v>
      </c>
      <c r="R2" s="45"/>
      <c r="U2" s="43" t="s">
        <v>48</v>
      </c>
      <c r="V2" s="44"/>
      <c r="W2" s="45"/>
      <c r="X2" s="71" t="s">
        <v>53</v>
      </c>
      <c r="Y2" s="45"/>
      <c r="Z2" s="45" t="s">
        <v>54</v>
      </c>
      <c r="AA2" s="45" t="s">
        <v>56</v>
      </c>
      <c r="AB2" s="45"/>
    </row>
    <row r="3" spans="1:28" ht="53.4" thickBot="1" x14ac:dyDescent="0.35">
      <c r="A3" s="46" t="s">
        <v>32</v>
      </c>
      <c r="B3" s="46" t="s">
        <v>41</v>
      </c>
      <c r="C3" s="47" t="s">
        <v>42</v>
      </c>
      <c r="D3" s="47" t="s">
        <v>43</v>
      </c>
      <c r="E3" s="47" t="s">
        <v>44</v>
      </c>
      <c r="F3" s="48" t="s">
        <v>45</v>
      </c>
      <c r="G3" s="48" t="s">
        <v>46</v>
      </c>
      <c r="H3" s="49" t="s">
        <v>47</v>
      </c>
      <c r="K3" s="47" t="s">
        <v>32</v>
      </c>
      <c r="L3" s="46" t="s">
        <v>41</v>
      </c>
      <c r="M3" s="47" t="s">
        <v>42</v>
      </c>
      <c r="N3" s="47" t="s">
        <v>43</v>
      </c>
      <c r="O3" s="47" t="s">
        <v>44</v>
      </c>
      <c r="P3" s="48" t="s">
        <v>45</v>
      </c>
      <c r="Q3" s="48" t="s">
        <v>46</v>
      </c>
      <c r="R3" s="49" t="s">
        <v>47</v>
      </c>
      <c r="U3" s="47" t="s">
        <v>32</v>
      </c>
      <c r="V3" s="46" t="s">
        <v>41</v>
      </c>
      <c r="W3" s="47" t="s">
        <v>42</v>
      </c>
      <c r="X3" s="47" t="s">
        <v>43</v>
      </c>
      <c r="Y3" s="47" t="s">
        <v>44</v>
      </c>
      <c r="Z3" s="48" t="s">
        <v>45</v>
      </c>
      <c r="AA3" s="48" t="s">
        <v>46</v>
      </c>
      <c r="AB3" s="49" t="s">
        <v>47</v>
      </c>
    </row>
    <row r="4" spans="1:28" x14ac:dyDescent="0.3">
      <c r="A4" s="50" t="s">
        <v>0</v>
      </c>
      <c r="B4" s="51" t="s">
        <v>50</v>
      </c>
      <c r="C4" s="52">
        <v>3985</v>
      </c>
      <c r="D4" s="52">
        <v>0</v>
      </c>
      <c r="E4" s="53">
        <f t="shared" ref="E4:E15" si="0">C4+D4</f>
        <v>3985</v>
      </c>
      <c r="F4" s="54">
        <v>15334.79</v>
      </c>
      <c r="G4" s="70">
        <f>F4*1.21</f>
        <v>18555.0959</v>
      </c>
      <c r="H4" s="55">
        <f t="shared" ref="H4:H16" si="1">G4/(C4+D4)</f>
        <v>4.6562348557089086</v>
      </c>
      <c r="K4" s="72" t="s">
        <v>0</v>
      </c>
      <c r="L4" s="51" t="s">
        <v>55</v>
      </c>
      <c r="M4" s="52">
        <v>3031</v>
      </c>
      <c r="N4" s="52">
        <v>1282</v>
      </c>
      <c r="O4" s="53">
        <f t="shared" ref="O4:O14" si="2">M4+N4</f>
        <v>4313</v>
      </c>
      <c r="P4" s="54">
        <v>13146.83</v>
      </c>
      <c r="Q4" s="70">
        <f>P4*1.21</f>
        <v>15907.664299999999</v>
      </c>
      <c r="R4" s="55">
        <f t="shared" ref="R4:R15" si="3">Q4/(M4+N4)</f>
        <v>3.6883061210294454</v>
      </c>
      <c r="U4" s="72" t="s">
        <v>0</v>
      </c>
      <c r="V4" s="51" t="s">
        <v>55</v>
      </c>
      <c r="W4" s="52">
        <v>1860</v>
      </c>
      <c r="X4" s="52">
        <v>704</v>
      </c>
      <c r="Y4" s="53">
        <f t="shared" ref="Y4:Y14" si="4">W4+X4</f>
        <v>2564</v>
      </c>
      <c r="Z4" s="54">
        <v>8105.69</v>
      </c>
      <c r="AA4" s="70">
        <f>Z4*1.21</f>
        <v>9807.8848999999991</v>
      </c>
      <c r="AB4" s="55">
        <f t="shared" ref="AB4:AB15" si="5">AA4/(W4+X4)</f>
        <v>3.8252281201248048</v>
      </c>
    </row>
    <row r="5" spans="1:28" x14ac:dyDescent="0.3">
      <c r="A5" s="50" t="s">
        <v>1</v>
      </c>
      <c r="B5" s="51" t="s">
        <v>50</v>
      </c>
      <c r="C5" s="52">
        <v>3044</v>
      </c>
      <c r="D5" s="52">
        <v>0</v>
      </c>
      <c r="E5" s="53">
        <f t="shared" si="0"/>
        <v>3044</v>
      </c>
      <c r="F5" s="54">
        <v>11825.49</v>
      </c>
      <c r="G5" s="70">
        <f t="shared" ref="G5:G15" si="6">F5*1.21</f>
        <v>14308.8429</v>
      </c>
      <c r="H5" s="55">
        <f t="shared" si="1"/>
        <v>4.7006711235216816</v>
      </c>
      <c r="K5" s="72" t="s">
        <v>1</v>
      </c>
      <c r="L5" s="51" t="s">
        <v>55</v>
      </c>
      <c r="M5" s="52">
        <v>1929</v>
      </c>
      <c r="N5" s="52">
        <v>859</v>
      </c>
      <c r="O5" s="53">
        <f t="shared" si="2"/>
        <v>2788</v>
      </c>
      <c r="P5" s="54">
        <v>8734.86</v>
      </c>
      <c r="Q5" s="70">
        <f t="shared" ref="Q5:Q14" si="7">P5*1.21</f>
        <v>10569.1806</v>
      </c>
      <c r="R5" s="55">
        <f t="shared" si="3"/>
        <v>3.7909543041606883</v>
      </c>
      <c r="U5" s="72" t="s">
        <v>1</v>
      </c>
      <c r="V5" s="51" t="s">
        <v>55</v>
      </c>
      <c r="W5" s="52">
        <v>1377</v>
      </c>
      <c r="X5" s="52">
        <v>502</v>
      </c>
      <c r="Y5" s="53">
        <f t="shared" si="4"/>
        <v>1879</v>
      </c>
      <c r="Z5" s="54">
        <v>6149.62</v>
      </c>
      <c r="AA5" s="70">
        <f t="shared" ref="AA5:AA14" si="8">Z5*1.21</f>
        <v>7441.0401999999995</v>
      </c>
      <c r="AB5" s="55">
        <f t="shared" si="5"/>
        <v>3.9601065460351248</v>
      </c>
    </row>
    <row r="6" spans="1:28" x14ac:dyDescent="0.3">
      <c r="A6" s="50" t="s">
        <v>2</v>
      </c>
      <c r="B6" s="51" t="s">
        <v>50</v>
      </c>
      <c r="C6" s="52">
        <v>3179</v>
      </c>
      <c r="D6" s="52">
        <v>0</v>
      </c>
      <c r="E6" s="53">
        <f t="shared" si="0"/>
        <v>3179</v>
      </c>
      <c r="F6" s="54">
        <v>12328.95</v>
      </c>
      <c r="G6" s="70">
        <f t="shared" si="6"/>
        <v>14918.029500000001</v>
      </c>
      <c r="H6" s="55">
        <f t="shared" si="1"/>
        <v>4.6926799307958476</v>
      </c>
      <c r="K6" s="72" t="s">
        <v>2</v>
      </c>
      <c r="L6" s="51" t="s">
        <v>55</v>
      </c>
      <c r="M6" s="52">
        <v>2066</v>
      </c>
      <c r="N6" s="52">
        <v>929</v>
      </c>
      <c r="O6" s="53">
        <f t="shared" si="2"/>
        <v>2995</v>
      </c>
      <c r="P6" s="54">
        <v>9306.7900000000009</v>
      </c>
      <c r="Q6" s="70">
        <f t="shared" si="7"/>
        <v>11261.215900000001</v>
      </c>
      <c r="R6" s="55">
        <f t="shared" si="3"/>
        <v>3.7600053088480805</v>
      </c>
      <c r="U6" s="72" t="s">
        <v>2</v>
      </c>
      <c r="V6" s="51" t="s">
        <v>55</v>
      </c>
      <c r="W6" s="52">
        <v>1653</v>
      </c>
      <c r="X6" s="52">
        <v>580</v>
      </c>
      <c r="Y6" s="53">
        <f t="shared" si="4"/>
        <v>2233</v>
      </c>
      <c r="Z6" s="54">
        <v>7217.01</v>
      </c>
      <c r="AA6" s="70">
        <f t="shared" si="8"/>
        <v>8732.5820999999996</v>
      </c>
      <c r="AB6" s="55">
        <f t="shared" si="5"/>
        <v>3.9106950738916253</v>
      </c>
    </row>
    <row r="7" spans="1:28" x14ac:dyDescent="0.3">
      <c r="A7" s="50" t="s">
        <v>3</v>
      </c>
      <c r="B7" s="51" t="s">
        <v>50</v>
      </c>
      <c r="C7" s="52">
        <v>2843</v>
      </c>
      <c r="D7" s="52"/>
      <c r="E7" s="53">
        <f t="shared" si="0"/>
        <v>2843</v>
      </c>
      <c r="F7" s="54">
        <v>11075.9</v>
      </c>
      <c r="G7" s="70">
        <f t="shared" si="6"/>
        <v>13401.839</v>
      </c>
      <c r="H7" s="55">
        <f t="shared" si="1"/>
        <v>4.713977840309532</v>
      </c>
      <c r="K7" s="72" t="s">
        <v>3</v>
      </c>
      <c r="L7" s="51" t="s">
        <v>55</v>
      </c>
      <c r="M7" s="52">
        <v>1593</v>
      </c>
      <c r="N7" s="52">
        <v>741</v>
      </c>
      <c r="O7" s="53">
        <f t="shared" si="2"/>
        <v>2334</v>
      </c>
      <c r="P7" s="54">
        <v>7404.42</v>
      </c>
      <c r="Q7" s="70">
        <f t="shared" si="7"/>
        <v>8959.3482000000004</v>
      </c>
      <c r="R7" s="55">
        <f t="shared" si="3"/>
        <v>3.838623907455013</v>
      </c>
      <c r="U7" s="72" t="s">
        <v>3</v>
      </c>
      <c r="V7" s="51" t="s">
        <v>55</v>
      </c>
      <c r="W7" s="52">
        <v>902</v>
      </c>
      <c r="X7" s="52">
        <v>318</v>
      </c>
      <c r="Y7" s="53">
        <f t="shared" si="4"/>
        <v>1220</v>
      </c>
      <c r="Z7" s="54">
        <v>4245.67</v>
      </c>
      <c r="AA7" s="70">
        <f t="shared" si="8"/>
        <v>5137.2606999999998</v>
      </c>
      <c r="AB7" s="55">
        <f t="shared" si="5"/>
        <v>4.2108694262295083</v>
      </c>
    </row>
    <row r="8" spans="1:28" x14ac:dyDescent="0.3">
      <c r="A8" s="50" t="s">
        <v>4</v>
      </c>
      <c r="B8" s="51" t="s">
        <v>50</v>
      </c>
      <c r="C8" s="52">
        <v>2410</v>
      </c>
      <c r="D8" s="52"/>
      <c r="E8" s="53">
        <f t="shared" si="0"/>
        <v>2410</v>
      </c>
      <c r="F8" s="54">
        <v>9461.08</v>
      </c>
      <c r="G8" s="70">
        <f t="shared" si="6"/>
        <v>11447.906799999999</v>
      </c>
      <c r="H8" s="55">
        <f t="shared" si="1"/>
        <v>4.7501687966804971</v>
      </c>
      <c r="K8" s="72" t="s">
        <v>4</v>
      </c>
      <c r="L8" s="51" t="s">
        <v>55</v>
      </c>
      <c r="M8" s="52">
        <v>1687</v>
      </c>
      <c r="N8" s="52">
        <v>846</v>
      </c>
      <c r="O8" s="53">
        <f t="shared" si="2"/>
        <v>2533</v>
      </c>
      <c r="P8" s="54">
        <v>7873.49</v>
      </c>
      <c r="Q8" s="70">
        <f t="shared" si="7"/>
        <v>9526.9228999999996</v>
      </c>
      <c r="R8" s="55">
        <f t="shared" si="3"/>
        <v>3.7611223450454006</v>
      </c>
      <c r="U8" s="72" t="s">
        <v>4</v>
      </c>
      <c r="V8" s="51" t="s">
        <v>55</v>
      </c>
      <c r="W8" s="52">
        <v>269</v>
      </c>
      <c r="X8" s="52">
        <v>139</v>
      </c>
      <c r="Y8" s="53">
        <f t="shared" si="4"/>
        <v>408</v>
      </c>
      <c r="Z8" s="54">
        <v>1797.46</v>
      </c>
      <c r="AA8" s="70">
        <f t="shared" si="8"/>
        <v>2174.9265999999998</v>
      </c>
      <c r="AB8" s="55">
        <f t="shared" si="5"/>
        <v>5.3307024509803913</v>
      </c>
    </row>
    <row r="9" spans="1:28" x14ac:dyDescent="0.3">
      <c r="A9" s="50" t="s">
        <v>5</v>
      </c>
      <c r="B9" s="51" t="s">
        <v>50</v>
      </c>
      <c r="C9" s="52">
        <v>1639</v>
      </c>
      <c r="D9" s="52"/>
      <c r="E9" s="53">
        <f t="shared" si="0"/>
        <v>1639</v>
      </c>
      <c r="F9" s="54">
        <v>6585.78</v>
      </c>
      <c r="G9" s="70">
        <f t="shared" si="6"/>
        <v>7968.7937999999995</v>
      </c>
      <c r="H9" s="55">
        <f t="shared" si="1"/>
        <v>4.8619852348993282</v>
      </c>
      <c r="K9" s="72" t="s">
        <v>5</v>
      </c>
      <c r="L9" s="51" t="s">
        <v>55</v>
      </c>
      <c r="M9" s="52">
        <v>1371</v>
      </c>
      <c r="N9" s="52">
        <v>656</v>
      </c>
      <c r="O9" s="53">
        <f t="shared" si="2"/>
        <v>2027</v>
      </c>
      <c r="P9" s="54">
        <v>6515.92</v>
      </c>
      <c r="Q9" s="70">
        <f t="shared" si="7"/>
        <v>7884.2631999999994</v>
      </c>
      <c r="R9" s="55">
        <f t="shared" si="3"/>
        <v>3.8896217069560923</v>
      </c>
      <c r="U9" s="72" t="s">
        <v>5</v>
      </c>
      <c r="V9" s="51" t="s">
        <v>55</v>
      </c>
      <c r="W9" s="52">
        <v>201</v>
      </c>
      <c r="X9" s="52">
        <v>109</v>
      </c>
      <c r="Y9" s="53">
        <f t="shared" si="4"/>
        <v>310</v>
      </c>
      <c r="Z9" s="54">
        <v>1519.97</v>
      </c>
      <c r="AA9" s="70">
        <f t="shared" si="8"/>
        <v>1839.1637000000001</v>
      </c>
      <c r="AB9" s="55">
        <f t="shared" si="5"/>
        <v>5.9327861290322579</v>
      </c>
    </row>
    <row r="10" spans="1:28" x14ac:dyDescent="0.3">
      <c r="A10" s="50" t="s">
        <v>6</v>
      </c>
      <c r="B10" s="51" t="s">
        <v>50</v>
      </c>
      <c r="C10" s="52">
        <v>522</v>
      </c>
      <c r="D10" s="52"/>
      <c r="E10" s="53">
        <f t="shared" si="0"/>
        <v>522</v>
      </c>
      <c r="F10" s="54">
        <v>2420.1</v>
      </c>
      <c r="G10" s="70">
        <f t="shared" si="6"/>
        <v>2928.3209999999999</v>
      </c>
      <c r="H10" s="55">
        <f t="shared" si="1"/>
        <v>5.6098103448275864</v>
      </c>
      <c r="K10" s="72" t="s">
        <v>61</v>
      </c>
      <c r="L10" s="51" t="s">
        <v>55</v>
      </c>
      <c r="M10" s="74">
        <v>1817</v>
      </c>
      <c r="N10" s="74">
        <v>891</v>
      </c>
      <c r="O10" s="53">
        <f t="shared" si="2"/>
        <v>2708</v>
      </c>
      <c r="P10" s="76">
        <v>9246.75</v>
      </c>
      <c r="Q10" s="70">
        <f t="shared" si="7"/>
        <v>11188.567499999999</v>
      </c>
      <c r="R10" s="55">
        <f t="shared" si="3"/>
        <v>4.1316718980797633</v>
      </c>
      <c r="U10" s="72" t="s">
        <v>58</v>
      </c>
      <c r="V10" s="51" t="s">
        <v>55</v>
      </c>
      <c r="W10" s="74">
        <v>232</v>
      </c>
      <c r="X10" s="74">
        <v>117</v>
      </c>
      <c r="Y10" s="75">
        <f t="shared" si="4"/>
        <v>349</v>
      </c>
      <c r="Z10" s="76">
        <v>2311.25</v>
      </c>
      <c r="AA10" s="70">
        <f t="shared" si="8"/>
        <v>2796.6124999999997</v>
      </c>
      <c r="AB10" s="55">
        <f t="shared" si="5"/>
        <v>8.0132163323782226</v>
      </c>
    </row>
    <row r="11" spans="1:28" x14ac:dyDescent="0.3">
      <c r="A11" s="50" t="s">
        <v>7</v>
      </c>
      <c r="B11" s="51" t="s">
        <v>50</v>
      </c>
      <c r="C11" s="52">
        <v>501</v>
      </c>
      <c r="D11" s="52"/>
      <c r="E11" s="53">
        <f t="shared" si="0"/>
        <v>501</v>
      </c>
      <c r="F11" s="54">
        <v>2341.8000000000002</v>
      </c>
      <c r="G11" s="70">
        <f t="shared" si="6"/>
        <v>2833.578</v>
      </c>
      <c r="H11" s="55">
        <f t="shared" si="1"/>
        <v>5.6558443113772459</v>
      </c>
      <c r="K11" s="72" t="s">
        <v>8</v>
      </c>
      <c r="L11" s="51" t="s">
        <v>55</v>
      </c>
      <c r="M11" s="74">
        <v>1448</v>
      </c>
      <c r="N11" s="74">
        <v>677</v>
      </c>
      <c r="O11" s="53">
        <f t="shared" si="2"/>
        <v>2125</v>
      </c>
      <c r="P11" s="76">
        <v>6812.68</v>
      </c>
      <c r="Q11" s="70">
        <f t="shared" si="7"/>
        <v>8243.3428000000004</v>
      </c>
      <c r="R11" s="55">
        <f t="shared" si="3"/>
        <v>3.8792201411764706</v>
      </c>
      <c r="U11" s="72" t="s">
        <v>8</v>
      </c>
      <c r="V11" s="51" t="s">
        <v>55</v>
      </c>
      <c r="W11" s="74">
        <v>502</v>
      </c>
      <c r="X11" s="74">
        <v>255</v>
      </c>
      <c r="Y11" s="75">
        <f t="shared" si="4"/>
        <v>757</v>
      </c>
      <c r="Z11" s="76">
        <v>2766.06</v>
      </c>
      <c r="AA11" s="70">
        <f t="shared" si="8"/>
        <v>3346.9325999999996</v>
      </c>
      <c r="AB11" s="55">
        <f t="shared" si="5"/>
        <v>4.4213112285336855</v>
      </c>
    </row>
    <row r="12" spans="1:28" x14ac:dyDescent="0.3">
      <c r="A12" s="50" t="s">
        <v>8</v>
      </c>
      <c r="B12" s="51" t="s">
        <v>50</v>
      </c>
      <c r="C12" s="52">
        <v>1925</v>
      </c>
      <c r="D12" s="52"/>
      <c r="E12" s="53">
        <f t="shared" si="0"/>
        <v>1925</v>
      </c>
      <c r="F12" s="54">
        <v>7652.37</v>
      </c>
      <c r="G12" s="70">
        <f t="shared" si="6"/>
        <v>9259.3676999999989</v>
      </c>
      <c r="H12" s="55">
        <f t="shared" si="1"/>
        <v>4.8100611428571423</v>
      </c>
      <c r="K12" s="72" t="s">
        <v>9</v>
      </c>
      <c r="L12" s="51" t="s">
        <v>55</v>
      </c>
      <c r="M12" s="52">
        <v>2264</v>
      </c>
      <c r="N12" s="52">
        <v>1014</v>
      </c>
      <c r="O12" s="53">
        <f t="shared" si="2"/>
        <v>3278</v>
      </c>
      <c r="P12" s="54">
        <v>10111.61</v>
      </c>
      <c r="Q12" s="70">
        <f t="shared" si="7"/>
        <v>12235.0481</v>
      </c>
      <c r="R12" s="55">
        <f t="shared" si="3"/>
        <v>3.732473489932886</v>
      </c>
      <c r="U12" s="72" t="s">
        <v>9</v>
      </c>
      <c r="V12" s="51" t="s">
        <v>55</v>
      </c>
      <c r="W12" s="52">
        <v>817</v>
      </c>
      <c r="X12" s="52">
        <v>359</v>
      </c>
      <c r="Y12" s="75">
        <f t="shared" si="4"/>
        <v>1176</v>
      </c>
      <c r="Z12" s="54">
        <v>4004.42</v>
      </c>
      <c r="AA12" s="70">
        <f t="shared" si="8"/>
        <v>4845.3482000000004</v>
      </c>
      <c r="AB12" s="55">
        <f t="shared" si="5"/>
        <v>4.120194047619048</v>
      </c>
    </row>
    <row r="13" spans="1:28" x14ac:dyDescent="0.3">
      <c r="A13" s="50" t="s">
        <v>9</v>
      </c>
      <c r="B13" s="51" t="s">
        <v>50</v>
      </c>
      <c r="C13" s="52">
        <v>3029</v>
      </c>
      <c r="D13" s="52"/>
      <c r="E13" s="53">
        <f t="shared" si="0"/>
        <v>3029</v>
      </c>
      <c r="F13" s="54">
        <v>11769.55</v>
      </c>
      <c r="G13" s="70">
        <f t="shared" si="6"/>
        <v>14241.155499999999</v>
      </c>
      <c r="H13" s="55">
        <f t="shared" si="1"/>
        <v>4.7016030042918455</v>
      </c>
      <c r="K13" s="72" t="s">
        <v>10</v>
      </c>
      <c r="L13" s="51" t="s">
        <v>55</v>
      </c>
      <c r="M13" s="52">
        <v>2369</v>
      </c>
      <c r="N13" s="52">
        <v>1118</v>
      </c>
      <c r="O13" s="53">
        <f t="shared" si="2"/>
        <v>3487</v>
      </c>
      <c r="P13" s="54">
        <v>10617.71</v>
      </c>
      <c r="Q13" s="70">
        <f t="shared" si="7"/>
        <v>12847.429099999999</v>
      </c>
      <c r="R13" s="55">
        <f t="shared" si="3"/>
        <v>3.6843788643533122</v>
      </c>
      <c r="U13" s="72" t="s">
        <v>10</v>
      </c>
      <c r="V13" s="51" t="s">
        <v>55</v>
      </c>
      <c r="W13" s="52">
        <v>1340</v>
      </c>
      <c r="X13" s="52">
        <v>171</v>
      </c>
      <c r="Y13" s="53">
        <f t="shared" si="4"/>
        <v>1511</v>
      </c>
      <c r="Z13" s="54">
        <v>5575.19</v>
      </c>
      <c r="AA13" s="70">
        <f t="shared" si="8"/>
        <v>6745.9798999999994</v>
      </c>
      <c r="AB13" s="55">
        <f t="shared" si="5"/>
        <v>4.4645796823295827</v>
      </c>
    </row>
    <row r="14" spans="1:28" ht="15" thickBot="1" x14ac:dyDescent="0.35">
      <c r="A14" s="50" t="s">
        <v>10</v>
      </c>
      <c r="B14" s="51" t="s">
        <v>50</v>
      </c>
      <c r="C14" s="52">
        <v>3990</v>
      </c>
      <c r="D14" s="52">
        <v>0</v>
      </c>
      <c r="E14" s="53">
        <f t="shared" si="0"/>
        <v>3990</v>
      </c>
      <c r="F14" s="54">
        <v>15353.43</v>
      </c>
      <c r="G14" s="70">
        <f t="shared" si="6"/>
        <v>18577.650300000001</v>
      </c>
      <c r="H14" s="55">
        <f t="shared" si="1"/>
        <v>4.6560527067669177</v>
      </c>
      <c r="K14" s="72" t="s">
        <v>11</v>
      </c>
      <c r="L14" s="51" t="s">
        <v>55</v>
      </c>
      <c r="M14" s="52">
        <v>2172</v>
      </c>
      <c r="N14" s="52">
        <v>1000</v>
      </c>
      <c r="O14" s="53">
        <f t="shared" si="2"/>
        <v>3172</v>
      </c>
      <c r="P14" s="54">
        <v>9771.9599999999991</v>
      </c>
      <c r="Q14" s="70">
        <f t="shared" si="7"/>
        <v>11824.071599999999</v>
      </c>
      <c r="R14" s="55">
        <f t="shared" si="3"/>
        <v>3.72763921815889</v>
      </c>
      <c r="U14" s="72" t="s">
        <v>11</v>
      </c>
      <c r="V14" s="51" t="s">
        <v>55</v>
      </c>
      <c r="W14" s="52">
        <v>1330</v>
      </c>
      <c r="X14" s="52">
        <v>846</v>
      </c>
      <c r="Y14" s="53">
        <f t="shared" si="4"/>
        <v>2176</v>
      </c>
      <c r="Z14" s="54">
        <v>6448.61</v>
      </c>
      <c r="AA14" s="70">
        <f t="shared" si="8"/>
        <v>7802.8180999999995</v>
      </c>
      <c r="AB14" s="55">
        <f t="shared" si="5"/>
        <v>3.5858539062499997</v>
      </c>
    </row>
    <row r="15" spans="1:28" ht="15" thickBot="1" x14ac:dyDescent="0.35">
      <c r="A15" s="50" t="s">
        <v>11</v>
      </c>
      <c r="B15" s="51" t="s">
        <v>50</v>
      </c>
      <c r="C15" s="52">
        <v>3316</v>
      </c>
      <c r="D15" s="52">
        <v>0</v>
      </c>
      <c r="E15" s="53">
        <f t="shared" si="0"/>
        <v>3316</v>
      </c>
      <c r="F15" s="54">
        <v>12839.86</v>
      </c>
      <c r="G15" s="70">
        <f t="shared" si="6"/>
        <v>15536.230600000001</v>
      </c>
      <c r="H15" s="55">
        <f t="shared" si="1"/>
        <v>4.6852323884197835</v>
      </c>
      <c r="K15" s="73"/>
      <c r="L15" s="56"/>
      <c r="M15" s="57">
        <f>SUBTOTAL(9,M4:M14)</f>
        <v>21747</v>
      </c>
      <c r="N15" s="57">
        <f>SUBTOTAL(9,N4:N14)</f>
        <v>10013</v>
      </c>
      <c r="O15" s="57">
        <f>M15+N15</f>
        <v>31760</v>
      </c>
      <c r="P15" s="57">
        <f>SUBTOTAL(9,P4:P14)</f>
        <v>99543.01999999999</v>
      </c>
      <c r="Q15" s="58">
        <f>SUBTOTAL(9,Q4:Q14)</f>
        <v>120447.05419999998</v>
      </c>
      <c r="R15" s="59">
        <f t="shared" si="3"/>
        <v>3.7924135453400498</v>
      </c>
      <c r="U15" s="73"/>
      <c r="V15" s="56"/>
      <c r="W15" s="57">
        <f>SUBTOTAL(9,W4:W14)</f>
        <v>10483</v>
      </c>
      <c r="X15" s="57">
        <f>SUBTOTAL(9,X4:X14)</f>
        <v>4100</v>
      </c>
      <c r="Y15" s="57">
        <f>W15+X15</f>
        <v>14583</v>
      </c>
      <c r="Z15" s="57">
        <f>SUBTOTAL(9,Z4:Z14)</f>
        <v>50140.95</v>
      </c>
      <c r="AA15" s="58">
        <f>SUBTOTAL(9,AA4:AA14)</f>
        <v>60670.549499999994</v>
      </c>
      <c r="AB15" s="59">
        <f t="shared" si="5"/>
        <v>4.1603613454021806</v>
      </c>
    </row>
    <row r="16" spans="1:28" ht="15" thickBot="1" x14ac:dyDescent="0.35">
      <c r="A16" s="56"/>
      <c r="B16" s="56"/>
      <c r="C16" s="57">
        <f>SUBTOTAL(9,C4:C15)</f>
        <v>30383</v>
      </c>
      <c r="D16" s="57">
        <f>SUBTOTAL(9,D4:D15)</f>
        <v>0</v>
      </c>
      <c r="E16" s="57">
        <f>C16+D16</f>
        <v>30383</v>
      </c>
      <c r="F16" s="57">
        <f>SUBTOTAL(9,F4:F15)</f>
        <v>118989.10000000002</v>
      </c>
      <c r="G16" s="58">
        <f>SUBTOTAL(9,G4:G15)</f>
        <v>143976.81100000002</v>
      </c>
      <c r="H16" s="59">
        <f t="shared" si="1"/>
        <v>4.7387292564921175</v>
      </c>
    </row>
    <row r="19" spans="1:30" ht="15" thickBot="1" x14ac:dyDescent="0.35">
      <c r="A19" s="43" t="s">
        <v>52</v>
      </c>
      <c r="B19" s="44"/>
      <c r="C19" s="45"/>
      <c r="D19" s="71" t="s">
        <v>49</v>
      </c>
      <c r="E19" s="45"/>
      <c r="F19" s="45" t="s">
        <v>51</v>
      </c>
      <c r="G19" s="45"/>
      <c r="H19" s="45"/>
      <c r="K19" s="43" t="s">
        <v>52</v>
      </c>
      <c r="L19" s="44"/>
      <c r="M19" s="45"/>
      <c r="N19" s="71" t="s">
        <v>53</v>
      </c>
      <c r="O19" s="45"/>
      <c r="P19" s="45" t="s">
        <v>54</v>
      </c>
      <c r="Q19" s="45" t="s">
        <v>57</v>
      </c>
      <c r="R19" s="45"/>
      <c r="U19" s="43" t="s">
        <v>52</v>
      </c>
      <c r="V19" s="44"/>
      <c r="W19" s="45"/>
      <c r="X19" s="71" t="s">
        <v>53</v>
      </c>
      <c r="Y19" s="45"/>
      <c r="Z19" s="45" t="s">
        <v>54</v>
      </c>
      <c r="AA19" s="45" t="s">
        <v>56</v>
      </c>
      <c r="AB19" s="45"/>
    </row>
    <row r="20" spans="1:30" ht="53.4" thickBot="1" x14ac:dyDescent="0.35">
      <c r="A20" s="46" t="s">
        <v>32</v>
      </c>
      <c r="B20" s="46" t="s">
        <v>41</v>
      </c>
      <c r="C20" s="47" t="s">
        <v>42</v>
      </c>
      <c r="D20" s="47" t="s">
        <v>43</v>
      </c>
      <c r="E20" s="47" t="s">
        <v>44</v>
      </c>
      <c r="F20" s="48" t="s">
        <v>45</v>
      </c>
      <c r="G20" s="48" t="s">
        <v>46</v>
      </c>
      <c r="H20" s="49" t="s">
        <v>47</v>
      </c>
      <c r="K20" s="47" t="s">
        <v>32</v>
      </c>
      <c r="L20" s="46" t="s">
        <v>41</v>
      </c>
      <c r="M20" s="47" t="s">
        <v>42</v>
      </c>
      <c r="N20" s="47" t="s">
        <v>43</v>
      </c>
      <c r="O20" s="47" t="s">
        <v>44</v>
      </c>
      <c r="P20" s="48" t="s">
        <v>45</v>
      </c>
      <c r="Q20" s="48" t="s">
        <v>46</v>
      </c>
      <c r="R20" s="49" t="s">
        <v>47</v>
      </c>
      <c r="U20" s="47" t="s">
        <v>32</v>
      </c>
      <c r="V20" s="46" t="s">
        <v>41</v>
      </c>
      <c r="W20" s="47" t="s">
        <v>42</v>
      </c>
      <c r="X20" s="47" t="s">
        <v>43</v>
      </c>
      <c r="Y20" s="47" t="s">
        <v>44</v>
      </c>
      <c r="Z20" s="48" t="s">
        <v>45</v>
      </c>
      <c r="AA20" s="48" t="s">
        <v>46</v>
      </c>
      <c r="AB20" s="49" t="s">
        <v>47</v>
      </c>
    </row>
    <row r="21" spans="1:30" x14ac:dyDescent="0.3">
      <c r="A21" s="50" t="s">
        <v>0</v>
      </c>
      <c r="B21" s="51" t="s">
        <v>50</v>
      </c>
      <c r="C21" s="52">
        <v>4184</v>
      </c>
      <c r="D21" s="52">
        <v>0</v>
      </c>
      <c r="E21" s="53">
        <f t="shared" ref="E21:E32" si="9">C21+D21</f>
        <v>4184</v>
      </c>
      <c r="F21" s="54">
        <v>19227.45</v>
      </c>
      <c r="G21" s="70">
        <f>F21*1.21</f>
        <v>23265.214500000002</v>
      </c>
      <c r="H21" s="55">
        <f t="shared" ref="H21:H33" si="10">G21/(C21+D21)</f>
        <v>5.5605197179732322</v>
      </c>
      <c r="K21" s="72" t="s">
        <v>59</v>
      </c>
      <c r="L21" s="51" t="s">
        <v>78</v>
      </c>
      <c r="M21" s="52">
        <v>5775</v>
      </c>
      <c r="N21" s="52">
        <v>2482</v>
      </c>
      <c r="O21" s="53">
        <f t="shared" ref="O21:O30" si="11">M21+N21</f>
        <v>8257</v>
      </c>
      <c r="P21" s="54">
        <v>31589.119999999999</v>
      </c>
      <c r="Q21" s="70">
        <f>P21*1.21</f>
        <v>38222.835199999994</v>
      </c>
      <c r="R21" s="55">
        <f t="shared" ref="R21:R31" si="12">Q21/(M21+N21)</f>
        <v>4.6291431754874646</v>
      </c>
      <c r="U21" s="77" t="s">
        <v>59</v>
      </c>
      <c r="V21" s="78" t="s">
        <v>55</v>
      </c>
      <c r="W21" s="79">
        <v>2945</v>
      </c>
      <c r="X21" s="79">
        <v>1047</v>
      </c>
      <c r="Y21" s="80">
        <f t="shared" ref="Y21:Y30" si="13">W21+X21</f>
        <v>3992</v>
      </c>
      <c r="Z21" s="81">
        <v>16363.9</v>
      </c>
      <c r="AA21" s="82">
        <f>Z21*1.21</f>
        <v>19800.319</v>
      </c>
      <c r="AB21" s="83">
        <f t="shared" ref="AB21:AB31" si="14">AA21/(W21+X21)</f>
        <v>4.9599997494989978</v>
      </c>
    </row>
    <row r="22" spans="1:30" x14ac:dyDescent="0.3">
      <c r="A22" s="50" t="s">
        <v>1</v>
      </c>
      <c r="B22" s="51" t="s">
        <v>50</v>
      </c>
      <c r="C22" s="52">
        <v>3238</v>
      </c>
      <c r="D22" s="52">
        <v>0</v>
      </c>
      <c r="E22" s="53">
        <f t="shared" si="9"/>
        <v>3238</v>
      </c>
      <c r="F22" s="54">
        <v>14992.27</v>
      </c>
      <c r="G22" s="70">
        <f t="shared" ref="G22:G32" si="15">F22*1.21</f>
        <v>18140.646700000001</v>
      </c>
      <c r="H22" s="55">
        <f t="shared" si="10"/>
        <v>5.6024233168622608</v>
      </c>
      <c r="K22" s="94"/>
      <c r="L22" s="51"/>
      <c r="M22" s="92"/>
      <c r="N22" s="92"/>
      <c r="O22" s="95"/>
      <c r="P22" s="95"/>
      <c r="Q22" s="96"/>
      <c r="R22" s="97"/>
      <c r="U22" s="94"/>
      <c r="V22" s="51"/>
      <c r="W22" s="92"/>
      <c r="X22" s="92"/>
      <c r="Y22" s="95"/>
      <c r="Z22" s="95"/>
      <c r="AA22" s="96"/>
      <c r="AB22" s="97"/>
    </row>
    <row r="23" spans="1:30" x14ac:dyDescent="0.3">
      <c r="A23" s="50" t="s">
        <v>2</v>
      </c>
      <c r="B23" s="51" t="s">
        <v>50</v>
      </c>
      <c r="C23" s="52">
        <v>3980</v>
      </c>
      <c r="D23" s="52">
        <v>0</v>
      </c>
      <c r="E23" s="53">
        <f t="shared" si="9"/>
        <v>3980</v>
      </c>
      <c r="F23" s="54">
        <v>18314.150000000001</v>
      </c>
      <c r="G23" s="70">
        <f t="shared" si="15"/>
        <v>22160.121500000001</v>
      </c>
      <c r="H23" s="55">
        <f t="shared" si="10"/>
        <v>5.5678697236180907</v>
      </c>
      <c r="K23" s="94"/>
      <c r="L23" s="51"/>
      <c r="M23" s="92"/>
      <c r="N23" s="92"/>
      <c r="O23" s="95"/>
      <c r="P23" s="95"/>
      <c r="Q23" s="96"/>
      <c r="R23" s="97"/>
      <c r="U23" s="94"/>
      <c r="V23" s="51"/>
      <c r="W23" s="92"/>
      <c r="X23" s="92"/>
      <c r="Y23" s="95"/>
      <c r="Z23" s="95"/>
      <c r="AA23" s="96"/>
      <c r="AB23" s="97"/>
    </row>
    <row r="24" spans="1:30" x14ac:dyDescent="0.3">
      <c r="A24" s="50" t="s">
        <v>3</v>
      </c>
      <c r="B24" s="51" t="s">
        <v>50</v>
      </c>
      <c r="C24" s="52">
        <v>2751</v>
      </c>
      <c r="D24" s="52">
        <v>0</v>
      </c>
      <c r="E24" s="53">
        <f t="shared" si="9"/>
        <v>2751</v>
      </c>
      <c r="F24" s="54">
        <v>12812</v>
      </c>
      <c r="G24" s="70">
        <f t="shared" si="15"/>
        <v>15502.52</v>
      </c>
      <c r="H24" s="55">
        <f t="shared" si="10"/>
        <v>5.6352308251544896</v>
      </c>
      <c r="K24" s="94"/>
      <c r="L24" s="51"/>
      <c r="M24" s="92"/>
      <c r="N24" s="92"/>
      <c r="O24" s="95"/>
      <c r="P24" s="95"/>
      <c r="Q24" s="96"/>
      <c r="R24" s="97"/>
      <c r="U24" s="94"/>
      <c r="V24" s="51"/>
      <c r="W24" s="92"/>
      <c r="X24" s="92"/>
      <c r="Y24" s="95"/>
      <c r="Z24" s="95"/>
      <c r="AA24" s="96"/>
      <c r="AB24" s="97"/>
    </row>
    <row r="25" spans="1:30" x14ac:dyDescent="0.3">
      <c r="A25" s="50" t="s">
        <v>4</v>
      </c>
      <c r="B25" s="51" t="s">
        <v>50</v>
      </c>
      <c r="C25" s="52">
        <v>2392</v>
      </c>
      <c r="D25" s="52">
        <v>0</v>
      </c>
      <c r="E25" s="53">
        <f t="shared" si="9"/>
        <v>2392</v>
      </c>
      <c r="F25" s="54">
        <v>11204.7</v>
      </c>
      <c r="G25" s="70">
        <f t="shared" si="15"/>
        <v>13557.687</v>
      </c>
      <c r="H25" s="55">
        <f t="shared" si="10"/>
        <v>5.667929347826087</v>
      </c>
      <c r="K25" s="94"/>
      <c r="L25" s="51"/>
      <c r="M25" s="92"/>
      <c r="N25" s="92"/>
      <c r="O25" s="95"/>
      <c r="P25" s="95"/>
      <c r="Q25" s="96"/>
      <c r="R25" s="97"/>
      <c r="U25" s="94"/>
      <c r="V25" s="51"/>
      <c r="W25" s="92"/>
      <c r="X25" s="92"/>
      <c r="Y25" s="95"/>
      <c r="Z25" s="95"/>
      <c r="AA25" s="96"/>
      <c r="AB25" s="97"/>
    </row>
    <row r="26" spans="1:30" x14ac:dyDescent="0.3">
      <c r="A26" s="50" t="s">
        <v>5</v>
      </c>
      <c r="B26" s="51" t="s">
        <v>50</v>
      </c>
      <c r="C26" s="52">
        <f>427+1435</f>
        <v>1862</v>
      </c>
      <c r="D26" s="52">
        <v>0</v>
      </c>
      <c r="E26" s="53">
        <f t="shared" si="9"/>
        <v>1862</v>
      </c>
      <c r="F26" s="54">
        <v>8832</v>
      </c>
      <c r="G26" s="70">
        <f t="shared" si="15"/>
        <v>10686.72</v>
      </c>
      <c r="H26" s="55">
        <f t="shared" si="10"/>
        <v>5.7393770139634794</v>
      </c>
      <c r="K26" s="94"/>
      <c r="L26" s="51"/>
      <c r="M26" s="98"/>
      <c r="N26" s="98"/>
      <c r="O26" s="95"/>
      <c r="P26" s="99"/>
      <c r="Q26" s="96"/>
      <c r="R26" s="97"/>
      <c r="U26" s="94"/>
      <c r="V26" s="51"/>
      <c r="W26" s="100"/>
      <c r="X26" s="100"/>
      <c r="Y26" s="99"/>
      <c r="Z26" s="99"/>
      <c r="AA26" s="96"/>
      <c r="AB26" s="97"/>
    </row>
    <row r="27" spans="1:30" x14ac:dyDescent="0.3">
      <c r="A27" s="50" t="s">
        <v>6</v>
      </c>
      <c r="B27" s="51" t="s">
        <v>50</v>
      </c>
      <c r="C27" s="52">
        <v>899</v>
      </c>
      <c r="D27" s="52">
        <v>0</v>
      </c>
      <c r="E27" s="53">
        <f t="shared" si="9"/>
        <v>899</v>
      </c>
      <c r="F27" s="54">
        <v>4520.6899999999996</v>
      </c>
      <c r="G27" s="70">
        <f t="shared" si="15"/>
        <v>5470.0348999999997</v>
      </c>
      <c r="H27" s="55">
        <f t="shared" si="10"/>
        <v>6.0845771968854283</v>
      </c>
      <c r="K27" s="94"/>
      <c r="L27" s="51"/>
      <c r="M27" s="92"/>
      <c r="N27" s="92"/>
      <c r="O27" s="95"/>
      <c r="P27" s="95"/>
      <c r="Q27" s="96"/>
      <c r="R27" s="97"/>
      <c r="U27" s="94"/>
      <c r="V27" s="51"/>
      <c r="W27" s="92"/>
      <c r="X27" s="92"/>
      <c r="Y27" s="99"/>
      <c r="Z27" s="95"/>
      <c r="AA27" s="96"/>
      <c r="AB27" s="97"/>
      <c r="AD27" s="45"/>
    </row>
    <row r="28" spans="1:30" x14ac:dyDescent="0.3">
      <c r="A28" s="50" t="s">
        <v>7</v>
      </c>
      <c r="B28" s="51" t="s">
        <v>50</v>
      </c>
      <c r="C28" s="52">
        <v>768</v>
      </c>
      <c r="D28" s="52">
        <v>0</v>
      </c>
      <c r="E28" s="53">
        <f t="shared" si="9"/>
        <v>768</v>
      </c>
      <c r="F28" s="54">
        <v>3934</v>
      </c>
      <c r="G28" s="70">
        <f t="shared" si="15"/>
        <v>4760.1399999999994</v>
      </c>
      <c r="H28" s="55">
        <f t="shared" si="10"/>
        <v>6.1980989583333326</v>
      </c>
      <c r="K28" s="94"/>
      <c r="L28" s="51"/>
      <c r="M28" s="92"/>
      <c r="N28" s="92"/>
      <c r="O28" s="95"/>
      <c r="P28" s="95"/>
      <c r="Q28" s="96"/>
      <c r="R28" s="97"/>
      <c r="U28" s="94"/>
      <c r="V28" s="51"/>
      <c r="W28" s="92"/>
      <c r="X28" s="92"/>
      <c r="Y28" s="99"/>
      <c r="Z28" s="95"/>
      <c r="AA28" s="96"/>
      <c r="AB28" s="97"/>
    </row>
    <row r="29" spans="1:30" x14ac:dyDescent="0.3">
      <c r="A29" s="50" t="s">
        <v>8</v>
      </c>
      <c r="B29" s="51" t="s">
        <v>50</v>
      </c>
      <c r="C29" s="52">
        <v>2529</v>
      </c>
      <c r="D29" s="52">
        <v>0</v>
      </c>
      <c r="E29" s="53">
        <f t="shared" si="9"/>
        <v>2529</v>
      </c>
      <c r="F29" s="54">
        <v>11818.18</v>
      </c>
      <c r="G29" s="70">
        <f t="shared" si="15"/>
        <v>14299.997799999999</v>
      </c>
      <c r="H29" s="55">
        <f t="shared" si="10"/>
        <v>5.6544079873467767</v>
      </c>
      <c r="K29" s="94"/>
      <c r="L29" s="51"/>
      <c r="M29" s="92"/>
      <c r="N29" s="92"/>
      <c r="O29" s="95"/>
      <c r="P29" s="95"/>
      <c r="Q29" s="96"/>
      <c r="R29" s="97"/>
      <c r="U29" s="94"/>
      <c r="V29" s="51"/>
      <c r="W29" s="92"/>
      <c r="X29" s="92"/>
      <c r="Y29" s="95"/>
      <c r="Z29" s="95"/>
      <c r="AA29" s="96"/>
      <c r="AB29" s="97"/>
    </row>
    <row r="30" spans="1:30" ht="15" thickBot="1" x14ac:dyDescent="0.35">
      <c r="A30" s="50" t="s">
        <v>9</v>
      </c>
      <c r="B30" s="51" t="s">
        <v>50</v>
      </c>
      <c r="C30" s="52">
        <v>3582</v>
      </c>
      <c r="D30" s="52">
        <v>0</v>
      </c>
      <c r="E30" s="53">
        <f t="shared" si="9"/>
        <v>3582</v>
      </c>
      <c r="F30" s="54">
        <v>16532.32</v>
      </c>
      <c r="G30" s="70">
        <f t="shared" si="15"/>
        <v>20004.107199999999</v>
      </c>
      <c r="H30" s="55">
        <f t="shared" si="10"/>
        <v>5.5846195421552203</v>
      </c>
      <c r="K30" s="84" t="s">
        <v>80</v>
      </c>
      <c r="L30" s="51" t="s">
        <v>78</v>
      </c>
      <c r="M30" s="52">
        <v>15112</v>
      </c>
      <c r="N30" s="52">
        <v>7137</v>
      </c>
      <c r="O30" s="53">
        <f t="shared" si="11"/>
        <v>22249</v>
      </c>
      <c r="P30" s="54">
        <f>86097.48</f>
        <v>86097.48</v>
      </c>
      <c r="Q30" s="70">
        <f t="shared" ref="Q30" si="16">P30*1.21</f>
        <v>104177.95079999999</v>
      </c>
      <c r="R30" s="55">
        <f t="shared" si="12"/>
        <v>4.6823655355296863</v>
      </c>
      <c r="U30" s="84" t="s">
        <v>80</v>
      </c>
      <c r="V30" s="85" t="s">
        <v>55</v>
      </c>
      <c r="W30" s="86">
        <v>5436</v>
      </c>
      <c r="X30" s="86">
        <v>2371</v>
      </c>
      <c r="Y30" s="87">
        <f t="shared" si="13"/>
        <v>7807</v>
      </c>
      <c r="Z30" s="88">
        <f>34208.96</f>
        <v>34208.959999999999</v>
      </c>
      <c r="AA30" s="89">
        <f t="shared" ref="AA30" si="17">Z30*1.21</f>
        <v>41392.8416</v>
      </c>
      <c r="AB30" s="90">
        <f t="shared" si="14"/>
        <v>5.3020163443063915</v>
      </c>
    </row>
    <row r="31" spans="1:30" ht="15" thickBot="1" x14ac:dyDescent="0.35">
      <c r="A31" s="50" t="s">
        <v>10</v>
      </c>
      <c r="B31" s="51" t="s">
        <v>50</v>
      </c>
      <c r="C31" s="52">
        <v>4564</v>
      </c>
      <c r="D31" s="52">
        <v>0</v>
      </c>
      <c r="E31" s="53">
        <f t="shared" si="9"/>
        <v>4564</v>
      </c>
      <c r="F31" s="54">
        <v>20928.68</v>
      </c>
      <c r="G31" s="70">
        <f t="shared" si="15"/>
        <v>25323.702799999999</v>
      </c>
      <c r="H31" s="55">
        <f t="shared" si="10"/>
        <v>5.5485764241893074</v>
      </c>
      <c r="K31" s="73"/>
      <c r="L31" s="56"/>
      <c r="M31" s="57">
        <f>SUBTOTAL(9,M21:M30)</f>
        <v>20887</v>
      </c>
      <c r="N31" s="57">
        <f>SUBTOTAL(9,N21:N30)</f>
        <v>9619</v>
      </c>
      <c r="O31" s="57">
        <f>M31+N31</f>
        <v>30506</v>
      </c>
      <c r="P31" s="57">
        <f>SUBTOTAL(9,P21:P30)</f>
        <v>117686.59999999999</v>
      </c>
      <c r="Q31" s="58">
        <f>SUBTOTAL(9,Q21:Q30)</f>
        <v>142400.78599999999</v>
      </c>
      <c r="R31" s="59">
        <f t="shared" si="12"/>
        <v>4.6679599423064309</v>
      </c>
      <c r="U31" s="73"/>
      <c r="V31" s="56"/>
      <c r="W31" s="57">
        <f>SUBTOTAL(9,W21:W30)</f>
        <v>8381</v>
      </c>
      <c r="X31" s="57">
        <f>SUBTOTAL(9,X21:X30)</f>
        <v>3418</v>
      </c>
      <c r="Y31" s="57">
        <f>W31+X31</f>
        <v>11799</v>
      </c>
      <c r="Z31" s="57">
        <f>SUBTOTAL(9,Z21:Z30)</f>
        <v>50572.86</v>
      </c>
      <c r="AA31" s="58">
        <f>SUBTOTAL(9,AA21:AA30)</f>
        <v>61193.160600000003</v>
      </c>
      <c r="AB31" s="59">
        <f t="shared" si="14"/>
        <v>5.1863005847953216</v>
      </c>
    </row>
    <row r="32" spans="1:30" ht="15" thickBot="1" x14ac:dyDescent="0.35">
      <c r="A32" s="50" t="s">
        <v>11</v>
      </c>
      <c r="B32" s="51" t="s">
        <v>50</v>
      </c>
      <c r="C32" s="52">
        <v>3535</v>
      </c>
      <c r="D32" s="52">
        <v>0</v>
      </c>
      <c r="E32" s="53">
        <f t="shared" si="9"/>
        <v>3535</v>
      </c>
      <c r="F32" s="54">
        <v>16321.92</v>
      </c>
      <c r="G32" s="70">
        <f t="shared" si="15"/>
        <v>19749.5232</v>
      </c>
      <c r="H32" s="55">
        <f t="shared" si="10"/>
        <v>5.5868523903818952</v>
      </c>
    </row>
    <row r="33" spans="1:28" ht="15" thickBot="1" x14ac:dyDescent="0.35">
      <c r="A33" s="56"/>
      <c r="B33" s="56"/>
      <c r="C33" s="57">
        <f>SUBTOTAL(9,C21:C32)</f>
        <v>34284</v>
      </c>
      <c r="D33" s="57">
        <f>SUBTOTAL(9,D21:D32)</f>
        <v>0</v>
      </c>
      <c r="E33" s="57">
        <f>C33+D33</f>
        <v>34284</v>
      </c>
      <c r="F33" s="57">
        <f>SUBTOTAL(9,F21:F32)</f>
        <v>159438.36000000002</v>
      </c>
      <c r="G33" s="58">
        <f>SUBTOTAL(9,G21:G32)</f>
        <v>192920.41559999998</v>
      </c>
      <c r="H33" s="59">
        <f t="shared" si="10"/>
        <v>5.6271268113405668</v>
      </c>
    </row>
    <row r="34" spans="1:28" x14ac:dyDescent="0.3">
      <c r="E34" s="103">
        <f>E33+O31+Y31</f>
        <v>76589</v>
      </c>
      <c r="F34" s="103">
        <f t="shared" ref="F34:G34" si="18">F33+P31+Z31</f>
        <v>327697.82</v>
      </c>
      <c r="G34" s="103">
        <f t="shared" si="18"/>
        <v>396514.36219999997</v>
      </c>
    </row>
    <row r="35" spans="1:28" s="42" customFormat="1" x14ac:dyDescent="0.3"/>
    <row r="38" spans="1:28" ht="15" thickBot="1" x14ac:dyDescent="0.35">
      <c r="A38" s="43" t="s">
        <v>63</v>
      </c>
      <c r="B38" s="44"/>
      <c r="C38" s="45"/>
      <c r="D38" s="71" t="s">
        <v>49</v>
      </c>
      <c r="E38" s="45"/>
      <c r="F38" s="45" t="s">
        <v>51</v>
      </c>
      <c r="G38" s="45"/>
      <c r="H38" s="45"/>
      <c r="K38" s="43" t="s">
        <v>63</v>
      </c>
      <c r="L38" s="44"/>
      <c r="M38" s="45"/>
      <c r="N38" s="71" t="s">
        <v>53</v>
      </c>
      <c r="O38" s="45"/>
      <c r="P38" s="45" t="s">
        <v>54</v>
      </c>
      <c r="Q38" s="45" t="s">
        <v>57</v>
      </c>
      <c r="R38" s="45"/>
      <c r="U38" s="43" t="s">
        <v>63</v>
      </c>
      <c r="V38" s="44"/>
      <c r="W38" s="45"/>
      <c r="X38" s="71" t="s">
        <v>53</v>
      </c>
      <c r="Y38" s="45"/>
      <c r="Z38" s="45" t="s">
        <v>54</v>
      </c>
      <c r="AA38" s="45" t="s">
        <v>56</v>
      </c>
      <c r="AB38" s="45"/>
    </row>
    <row r="39" spans="1:28" ht="53.4" thickBot="1" x14ac:dyDescent="0.35">
      <c r="A39" s="46" t="s">
        <v>32</v>
      </c>
      <c r="B39" s="46" t="s">
        <v>41</v>
      </c>
      <c r="C39" s="47" t="s">
        <v>42</v>
      </c>
      <c r="D39" s="47" t="s">
        <v>43</v>
      </c>
      <c r="E39" s="47" t="s">
        <v>44</v>
      </c>
      <c r="F39" s="48" t="s">
        <v>45</v>
      </c>
      <c r="G39" s="48" t="s">
        <v>46</v>
      </c>
      <c r="H39" s="49" t="s">
        <v>47</v>
      </c>
      <c r="K39" s="47" t="s">
        <v>32</v>
      </c>
      <c r="L39" s="46" t="s">
        <v>41</v>
      </c>
      <c r="M39" s="47" t="s">
        <v>42</v>
      </c>
      <c r="N39" s="47" t="s">
        <v>43</v>
      </c>
      <c r="O39" s="47" t="s">
        <v>44</v>
      </c>
      <c r="P39" s="48" t="s">
        <v>45</v>
      </c>
      <c r="Q39" s="48" t="s">
        <v>46</v>
      </c>
      <c r="R39" s="49" t="s">
        <v>47</v>
      </c>
      <c r="U39" s="47" t="s">
        <v>32</v>
      </c>
      <c r="V39" s="46" t="s">
        <v>41</v>
      </c>
      <c r="W39" s="47" t="s">
        <v>42</v>
      </c>
      <c r="X39" s="47" t="s">
        <v>43</v>
      </c>
      <c r="Y39" s="47" t="s">
        <v>44</v>
      </c>
      <c r="Z39" s="48" t="s">
        <v>45</v>
      </c>
      <c r="AA39" s="48" t="s">
        <v>46</v>
      </c>
      <c r="AB39" s="49" t="s">
        <v>47</v>
      </c>
    </row>
    <row r="40" spans="1:28" x14ac:dyDescent="0.3">
      <c r="A40" s="50" t="s">
        <v>0</v>
      </c>
      <c r="B40" s="51" t="s">
        <v>50</v>
      </c>
      <c r="C40" s="92">
        <v>4402</v>
      </c>
      <c r="D40" s="52">
        <v>0</v>
      </c>
      <c r="E40" s="53">
        <f t="shared" ref="E40:E51" si="19">C40+D40</f>
        <v>4402</v>
      </c>
      <c r="F40" s="54">
        <v>19158.810000000001</v>
      </c>
      <c r="G40" s="70">
        <f>F40*1.21</f>
        <v>23182.160100000001</v>
      </c>
      <c r="H40" s="55">
        <f t="shared" ref="H40:H52" si="20">G40/(C40+D40)</f>
        <v>5.2662789868241706</v>
      </c>
      <c r="K40" s="72" t="s">
        <v>0</v>
      </c>
      <c r="L40" s="51" t="s">
        <v>78</v>
      </c>
      <c r="M40" s="92">
        <v>2490</v>
      </c>
      <c r="N40" s="52">
        <v>1100</v>
      </c>
      <c r="O40" s="53">
        <f t="shared" ref="O40:O51" si="21">M40+N40</f>
        <v>3590</v>
      </c>
      <c r="P40" s="54">
        <v>12729.7</v>
      </c>
      <c r="Q40" s="70">
        <f>P40*1.21</f>
        <v>15402.937</v>
      </c>
      <c r="R40" s="55">
        <f t="shared" ref="R40:R52" si="22">Q40/(M40+N40)</f>
        <v>4.2905116991643455</v>
      </c>
      <c r="U40" s="72" t="s">
        <v>0</v>
      </c>
      <c r="V40" s="51" t="s">
        <v>55</v>
      </c>
      <c r="W40" s="92">
        <v>1309</v>
      </c>
      <c r="X40" s="52">
        <v>490</v>
      </c>
      <c r="Y40" s="53">
        <f t="shared" ref="Y40:Y51" si="23">W40+X40</f>
        <v>1799</v>
      </c>
      <c r="Z40" s="54">
        <v>6782.83</v>
      </c>
      <c r="AA40" s="70">
        <f>Z40*1.21</f>
        <v>8207.2242999999999</v>
      </c>
      <c r="AB40" s="55">
        <f t="shared" ref="AB40:AB52" si="24">AA40/(W40+X40)</f>
        <v>4.5621035575319624</v>
      </c>
    </row>
    <row r="41" spans="1:28" x14ac:dyDescent="0.3">
      <c r="A41" s="50" t="s">
        <v>1</v>
      </c>
      <c r="B41" s="51" t="s">
        <v>50</v>
      </c>
      <c r="C41" s="92">
        <v>3549</v>
      </c>
      <c r="D41" s="52">
        <v>0</v>
      </c>
      <c r="E41" s="53">
        <f t="shared" si="19"/>
        <v>3549</v>
      </c>
      <c r="F41" s="54">
        <v>15544.96</v>
      </c>
      <c r="G41" s="70">
        <f t="shared" ref="G41:G51" si="25">F41*1.21</f>
        <v>18809.401599999997</v>
      </c>
      <c r="H41" s="55">
        <f t="shared" si="20"/>
        <v>5.2999159199774581</v>
      </c>
      <c r="K41" s="72" t="s">
        <v>1</v>
      </c>
      <c r="L41" s="51" t="s">
        <v>78</v>
      </c>
      <c r="M41" s="92">
        <v>1752</v>
      </c>
      <c r="N41" s="52">
        <v>764</v>
      </c>
      <c r="O41" s="53">
        <f t="shared" si="21"/>
        <v>2516</v>
      </c>
      <c r="P41" s="54">
        <v>9207.89</v>
      </c>
      <c r="Q41" s="70">
        <f t="shared" ref="Q41:Q51" si="26">P41*1.21</f>
        <v>11141.546899999999</v>
      </c>
      <c r="R41" s="55">
        <f t="shared" si="22"/>
        <v>4.4282777821939581</v>
      </c>
      <c r="U41" s="72" t="s">
        <v>1</v>
      </c>
      <c r="V41" s="51" t="s">
        <v>55</v>
      </c>
      <c r="W41" s="92">
        <v>1052</v>
      </c>
      <c r="X41" s="52">
        <v>439</v>
      </c>
      <c r="Y41" s="53">
        <f t="shared" si="23"/>
        <v>1491</v>
      </c>
      <c r="Z41" s="54">
        <v>5666</v>
      </c>
      <c r="AA41" s="70">
        <f t="shared" ref="AA41:AA51" si="27">Z41*1.21</f>
        <v>6855.86</v>
      </c>
      <c r="AB41" s="55">
        <f t="shared" si="24"/>
        <v>4.5981623071763913</v>
      </c>
    </row>
    <row r="42" spans="1:28" x14ac:dyDescent="0.3">
      <c r="A42" s="50" t="s">
        <v>2</v>
      </c>
      <c r="B42" s="51" t="s">
        <v>50</v>
      </c>
      <c r="C42" s="92">
        <v>2306</v>
      </c>
      <c r="D42" s="52">
        <v>0</v>
      </c>
      <c r="E42" s="53">
        <f t="shared" si="19"/>
        <v>2306</v>
      </c>
      <c r="F42" s="54">
        <v>10278.790000000001</v>
      </c>
      <c r="G42" s="70">
        <f t="shared" si="25"/>
        <v>12437.3359</v>
      </c>
      <c r="H42" s="55">
        <f t="shared" si="20"/>
        <v>5.3934674327840417</v>
      </c>
      <c r="K42" s="72" t="s">
        <v>2</v>
      </c>
      <c r="L42" s="51" t="s">
        <v>78</v>
      </c>
      <c r="M42" s="92">
        <f>6678-M40-M41</f>
        <v>2436</v>
      </c>
      <c r="N42" s="52">
        <f>3041-N40-N41</f>
        <v>1177</v>
      </c>
      <c r="O42" s="53">
        <f t="shared" si="21"/>
        <v>3613</v>
      </c>
      <c r="P42" s="54">
        <f>34549.34-P40-P41</f>
        <v>12611.749999999996</v>
      </c>
      <c r="Q42" s="70">
        <f t="shared" si="26"/>
        <v>15260.217499999995</v>
      </c>
      <c r="R42" s="55">
        <f t="shared" si="22"/>
        <v>4.2236970661500122</v>
      </c>
      <c r="U42" s="72" t="s">
        <v>2</v>
      </c>
      <c r="V42" s="51" t="s">
        <v>55</v>
      </c>
      <c r="W42" s="92">
        <f>3395-W40-W41</f>
        <v>1034</v>
      </c>
      <c r="X42" s="52">
        <f>1380-X40-X41</f>
        <v>451</v>
      </c>
      <c r="Y42" s="53">
        <f t="shared" si="23"/>
        <v>1485</v>
      </c>
      <c r="Z42" s="54">
        <f>18039.64-Z40-Z41</f>
        <v>5590.8099999999995</v>
      </c>
      <c r="AA42" s="70">
        <f t="shared" si="27"/>
        <v>6764.8800999999994</v>
      </c>
      <c r="AB42" s="55">
        <f t="shared" si="24"/>
        <v>4.5554748148148141</v>
      </c>
    </row>
    <row r="43" spans="1:28" x14ac:dyDescent="0.3">
      <c r="A43" s="50" t="s">
        <v>3</v>
      </c>
      <c r="B43" s="51" t="s">
        <v>50</v>
      </c>
      <c r="C43" s="92">
        <v>936</v>
      </c>
      <c r="D43" s="52">
        <v>0</v>
      </c>
      <c r="E43" s="53">
        <f t="shared" si="19"/>
        <v>936</v>
      </c>
      <c r="F43" s="54">
        <v>4474.58</v>
      </c>
      <c r="G43" s="70">
        <f t="shared" si="25"/>
        <v>5414.2417999999998</v>
      </c>
      <c r="H43" s="55">
        <f t="shared" si="20"/>
        <v>5.7844463675213671</v>
      </c>
      <c r="K43" s="72"/>
      <c r="L43" s="51"/>
      <c r="M43" s="92"/>
      <c r="N43" s="52"/>
      <c r="O43" s="53"/>
      <c r="P43" s="54"/>
      <c r="Q43" s="70"/>
      <c r="R43" s="55"/>
      <c r="U43" s="72"/>
      <c r="V43" s="51"/>
      <c r="W43" s="92"/>
      <c r="X43" s="52"/>
      <c r="Y43" s="53"/>
      <c r="Z43" s="54"/>
      <c r="AA43" s="70"/>
      <c r="AB43" s="55"/>
    </row>
    <row r="44" spans="1:28" x14ac:dyDescent="0.3">
      <c r="A44" s="50" t="s">
        <v>4</v>
      </c>
      <c r="B44" s="51" t="s">
        <v>50</v>
      </c>
      <c r="C44" s="92">
        <v>941</v>
      </c>
      <c r="D44" s="52">
        <v>0</v>
      </c>
      <c r="E44" s="53">
        <f t="shared" si="19"/>
        <v>941</v>
      </c>
      <c r="F44" s="54">
        <v>4495.78</v>
      </c>
      <c r="G44" s="70">
        <f t="shared" si="25"/>
        <v>5439.8937999999998</v>
      </c>
      <c r="H44" s="55">
        <f t="shared" si="20"/>
        <v>5.7809710945802335</v>
      </c>
      <c r="K44" s="72"/>
      <c r="L44" s="51"/>
      <c r="M44" s="92"/>
      <c r="N44" s="52"/>
      <c r="O44" s="53"/>
      <c r="P44" s="54"/>
      <c r="Q44" s="70"/>
      <c r="R44" s="55"/>
      <c r="U44" s="72"/>
      <c r="V44" s="51"/>
      <c r="W44" s="92"/>
      <c r="X44" s="52"/>
      <c r="Y44" s="53"/>
      <c r="Z44" s="54"/>
      <c r="AA44" s="70"/>
      <c r="AB44" s="55"/>
    </row>
    <row r="45" spans="1:28" x14ac:dyDescent="0.3">
      <c r="A45" s="50" t="s">
        <v>5</v>
      </c>
      <c r="B45" s="51" t="s">
        <v>50</v>
      </c>
      <c r="C45" s="92">
        <v>1002</v>
      </c>
      <c r="D45" s="52">
        <v>0</v>
      </c>
      <c r="E45" s="53">
        <f t="shared" si="19"/>
        <v>1002</v>
      </c>
      <c r="F45" s="54">
        <v>4754.2</v>
      </c>
      <c r="G45" s="70">
        <f t="shared" si="25"/>
        <v>5752.5819999999994</v>
      </c>
      <c r="H45" s="55">
        <f t="shared" si="20"/>
        <v>5.7410998003992013</v>
      </c>
      <c r="K45" s="72" t="s">
        <v>64</v>
      </c>
      <c r="L45" s="51" t="s">
        <v>78</v>
      </c>
      <c r="M45" s="92">
        <v>1738</v>
      </c>
      <c r="N45" s="52">
        <v>810</v>
      </c>
      <c r="O45" s="53">
        <f t="shared" si="21"/>
        <v>2548</v>
      </c>
      <c r="P45" s="54">
        <v>11063.35</v>
      </c>
      <c r="Q45" s="70">
        <f t="shared" si="26"/>
        <v>13386.6535</v>
      </c>
      <c r="R45" s="55">
        <f t="shared" si="22"/>
        <v>5.2537886577708006</v>
      </c>
      <c r="U45" s="72" t="s">
        <v>64</v>
      </c>
      <c r="V45" s="51" t="s">
        <v>55</v>
      </c>
      <c r="W45" s="92">
        <v>486</v>
      </c>
      <c r="X45" s="52">
        <v>316</v>
      </c>
      <c r="Y45" s="53">
        <f t="shared" si="23"/>
        <v>802</v>
      </c>
      <c r="Z45" s="54">
        <v>4635.7299999999996</v>
      </c>
      <c r="AA45" s="70">
        <f t="shared" si="27"/>
        <v>5609.233299999999</v>
      </c>
      <c r="AB45" s="55">
        <f t="shared" si="24"/>
        <v>6.9940564837905228</v>
      </c>
    </row>
    <row r="46" spans="1:28" x14ac:dyDescent="0.3">
      <c r="A46" s="50" t="s">
        <v>6</v>
      </c>
      <c r="B46" s="51" t="s">
        <v>50</v>
      </c>
      <c r="C46" s="92">
        <v>711</v>
      </c>
      <c r="D46" s="52">
        <v>0</v>
      </c>
      <c r="E46" s="53">
        <f t="shared" si="19"/>
        <v>711</v>
      </c>
      <c r="F46" s="54">
        <v>3521.34</v>
      </c>
      <c r="G46" s="70">
        <f t="shared" si="25"/>
        <v>4260.8213999999998</v>
      </c>
      <c r="H46" s="55">
        <f t="shared" si="20"/>
        <v>5.9927164556962023</v>
      </c>
      <c r="K46" s="72" t="s">
        <v>6</v>
      </c>
      <c r="L46" s="51" t="s">
        <v>78</v>
      </c>
      <c r="M46" s="92">
        <v>1024</v>
      </c>
      <c r="N46" s="52">
        <v>498</v>
      </c>
      <c r="O46" s="53">
        <f t="shared" si="21"/>
        <v>1522</v>
      </c>
      <c r="P46" s="54">
        <v>5842.46</v>
      </c>
      <c r="Q46" s="70">
        <f t="shared" si="26"/>
        <v>7069.3765999999996</v>
      </c>
      <c r="R46" s="55">
        <f t="shared" si="22"/>
        <v>4.6447940867279893</v>
      </c>
      <c r="U46" s="72" t="s">
        <v>6</v>
      </c>
      <c r="V46" s="51" t="s">
        <v>55</v>
      </c>
      <c r="W46" s="92">
        <v>88</v>
      </c>
      <c r="X46" s="52">
        <v>44</v>
      </c>
      <c r="Y46" s="53">
        <f t="shared" si="23"/>
        <v>132</v>
      </c>
      <c r="Z46" s="54">
        <v>1138.56</v>
      </c>
      <c r="AA46" s="70">
        <f t="shared" si="27"/>
        <v>1377.6576</v>
      </c>
      <c r="AB46" s="55">
        <f t="shared" si="24"/>
        <v>10.4368</v>
      </c>
    </row>
    <row r="47" spans="1:28" x14ac:dyDescent="0.3">
      <c r="A47" s="50" t="s">
        <v>7</v>
      </c>
      <c r="B47" s="51" t="s">
        <v>50</v>
      </c>
      <c r="C47" s="92">
        <v>1146</v>
      </c>
      <c r="D47" s="52">
        <v>0</v>
      </c>
      <c r="E47" s="53">
        <f t="shared" si="19"/>
        <v>1146</v>
      </c>
      <c r="F47" s="54">
        <v>5364.28</v>
      </c>
      <c r="G47" s="70">
        <f t="shared" si="25"/>
        <v>6490.7787999999991</v>
      </c>
      <c r="H47" s="55">
        <f t="shared" si="20"/>
        <v>5.6638558464223374</v>
      </c>
      <c r="K47" s="72" t="s">
        <v>7</v>
      </c>
      <c r="L47" s="51" t="s">
        <v>78</v>
      </c>
      <c r="M47" s="92">
        <v>869</v>
      </c>
      <c r="N47" s="52">
        <v>420</v>
      </c>
      <c r="O47" s="53">
        <f t="shared" si="21"/>
        <v>1289</v>
      </c>
      <c r="P47" s="54">
        <v>5090.47</v>
      </c>
      <c r="Q47" s="70">
        <f t="shared" si="26"/>
        <v>6159.4687000000004</v>
      </c>
      <c r="R47" s="55">
        <f t="shared" si="22"/>
        <v>4.7784861908456167</v>
      </c>
      <c r="U47" s="72" t="s">
        <v>7</v>
      </c>
      <c r="V47" s="51" t="s">
        <v>55</v>
      </c>
      <c r="W47" s="92">
        <v>92</v>
      </c>
      <c r="X47" s="52">
        <v>126</v>
      </c>
      <c r="Y47" s="53">
        <f t="shared" si="23"/>
        <v>218</v>
      </c>
      <c r="Z47" s="54">
        <v>1290.74</v>
      </c>
      <c r="AA47" s="70">
        <f t="shared" si="27"/>
        <v>1561.7954</v>
      </c>
      <c r="AB47" s="55">
        <f t="shared" si="24"/>
        <v>7.1641990825688069</v>
      </c>
    </row>
    <row r="48" spans="1:28" x14ac:dyDescent="0.3">
      <c r="A48" s="50" t="s">
        <v>8</v>
      </c>
      <c r="B48" s="51" t="s">
        <v>50</v>
      </c>
      <c r="C48" s="92">
        <v>2476</v>
      </c>
      <c r="D48" s="52">
        <v>0</v>
      </c>
      <c r="E48" s="53">
        <f t="shared" si="19"/>
        <v>2476</v>
      </c>
      <c r="F48" s="54">
        <v>10999.02</v>
      </c>
      <c r="G48" s="70">
        <f t="shared" si="25"/>
        <v>13308.814200000001</v>
      </c>
      <c r="H48" s="55">
        <f t="shared" si="20"/>
        <v>5.3751268982229403</v>
      </c>
      <c r="K48" s="72" t="s">
        <v>8</v>
      </c>
      <c r="L48" s="51" t="s">
        <v>78</v>
      </c>
      <c r="M48" s="92">
        <v>1761</v>
      </c>
      <c r="N48" s="52">
        <v>754</v>
      </c>
      <c r="O48" s="53">
        <f t="shared" si="21"/>
        <v>2515</v>
      </c>
      <c r="P48" s="54">
        <v>9227.4500000000007</v>
      </c>
      <c r="Q48" s="70">
        <f t="shared" si="26"/>
        <v>11165.2145</v>
      </c>
      <c r="R48" s="55">
        <f t="shared" si="22"/>
        <v>4.4394491053677934</v>
      </c>
      <c r="U48" s="72" t="s">
        <v>8</v>
      </c>
      <c r="V48" s="51" t="s">
        <v>55</v>
      </c>
      <c r="W48" s="92">
        <v>265</v>
      </c>
      <c r="X48" s="52">
        <v>57</v>
      </c>
      <c r="Y48" s="53">
        <f t="shared" si="23"/>
        <v>322</v>
      </c>
      <c r="Z48" s="54">
        <v>1871.02</v>
      </c>
      <c r="AA48" s="70">
        <f t="shared" si="27"/>
        <v>2263.9341999999997</v>
      </c>
      <c r="AB48" s="55">
        <f t="shared" si="24"/>
        <v>7.0308515527950304</v>
      </c>
    </row>
    <row r="49" spans="1:28" x14ac:dyDescent="0.3">
      <c r="A49" s="50" t="s">
        <v>9</v>
      </c>
      <c r="B49" s="51" t="s">
        <v>50</v>
      </c>
      <c r="C49" s="92">
        <v>1566</v>
      </c>
      <c r="D49" s="52">
        <v>0</v>
      </c>
      <c r="E49" s="53">
        <f t="shared" si="19"/>
        <v>1566</v>
      </c>
      <c r="F49" s="54">
        <v>7143.67</v>
      </c>
      <c r="G49" s="70">
        <f t="shared" si="25"/>
        <v>8643.8407000000007</v>
      </c>
      <c r="H49" s="55">
        <f t="shared" si="20"/>
        <v>5.5196939335887611</v>
      </c>
      <c r="K49" s="72" t="s">
        <v>9</v>
      </c>
      <c r="L49" s="51" t="s">
        <v>78</v>
      </c>
      <c r="M49" s="92">
        <v>1497</v>
      </c>
      <c r="N49" s="52">
        <v>662</v>
      </c>
      <c r="O49" s="53">
        <f t="shared" si="21"/>
        <v>2159</v>
      </c>
      <c r="P49" s="54">
        <v>8014.43</v>
      </c>
      <c r="Q49" s="70">
        <f t="shared" si="26"/>
        <v>9697.4603000000006</v>
      </c>
      <c r="R49" s="55">
        <f t="shared" si="22"/>
        <v>4.491644418712367</v>
      </c>
      <c r="U49" s="72" t="s">
        <v>9</v>
      </c>
      <c r="V49" s="51" t="s">
        <v>55</v>
      </c>
      <c r="W49" s="92">
        <v>478</v>
      </c>
      <c r="X49" s="52">
        <v>257</v>
      </c>
      <c r="Y49" s="53">
        <f t="shared" si="23"/>
        <v>735</v>
      </c>
      <c r="Z49" s="54">
        <v>3058.5</v>
      </c>
      <c r="AA49" s="70">
        <f t="shared" si="27"/>
        <v>3700.7849999999999</v>
      </c>
      <c r="AB49" s="55">
        <f t="shared" si="24"/>
        <v>5.0350816326530614</v>
      </c>
    </row>
    <row r="50" spans="1:28" x14ac:dyDescent="0.3">
      <c r="A50" s="50" t="s">
        <v>10</v>
      </c>
      <c r="B50" s="51" t="s">
        <v>50</v>
      </c>
      <c r="C50" s="92">
        <v>1364</v>
      </c>
      <c r="D50" s="52">
        <v>0</v>
      </c>
      <c r="E50" s="53">
        <f t="shared" si="19"/>
        <v>1364</v>
      </c>
      <c r="F50" s="54">
        <v>6287.87</v>
      </c>
      <c r="G50" s="70">
        <f t="shared" si="25"/>
        <v>7608.3226999999997</v>
      </c>
      <c r="H50" s="55">
        <f t="shared" si="20"/>
        <v>5.5779491935483865</v>
      </c>
      <c r="K50" s="72" t="s">
        <v>10</v>
      </c>
      <c r="L50" s="51" t="s">
        <v>78</v>
      </c>
      <c r="M50" s="92">
        <v>881</v>
      </c>
      <c r="N50" s="52">
        <v>398</v>
      </c>
      <c r="O50" s="53">
        <f t="shared" si="21"/>
        <v>1279</v>
      </c>
      <c r="P50" s="54">
        <v>5102.1400000000003</v>
      </c>
      <c r="Q50" s="70">
        <f t="shared" si="26"/>
        <v>6173.5893999999998</v>
      </c>
      <c r="R50" s="55">
        <f t="shared" si="22"/>
        <v>4.8268877247849877</v>
      </c>
      <c r="U50" s="72" t="s">
        <v>10</v>
      </c>
      <c r="V50" s="51" t="s">
        <v>55</v>
      </c>
      <c r="W50" s="92">
        <v>411</v>
      </c>
      <c r="X50" s="52">
        <v>212</v>
      </c>
      <c r="Y50" s="53">
        <f t="shared" si="23"/>
        <v>623</v>
      </c>
      <c r="Z50" s="54">
        <v>2714.72</v>
      </c>
      <c r="AA50" s="70">
        <f t="shared" si="27"/>
        <v>3284.8111999999996</v>
      </c>
      <c r="AB50" s="55">
        <f t="shared" si="24"/>
        <v>5.2725701444622786</v>
      </c>
    </row>
    <row r="51" spans="1:28" ht="15" thickBot="1" x14ac:dyDescent="0.35">
      <c r="A51" s="50" t="s">
        <v>11</v>
      </c>
      <c r="B51" s="51" t="s">
        <v>50</v>
      </c>
      <c r="C51" s="92">
        <v>1379</v>
      </c>
      <c r="D51" s="52">
        <v>0</v>
      </c>
      <c r="E51" s="53">
        <f t="shared" si="19"/>
        <v>1379</v>
      </c>
      <c r="F51" s="54">
        <v>6351.43</v>
      </c>
      <c r="G51" s="70">
        <f t="shared" si="25"/>
        <v>7685.2303000000002</v>
      </c>
      <c r="H51" s="55">
        <f t="shared" si="20"/>
        <v>5.5730459028281363</v>
      </c>
      <c r="K51" s="72" t="s">
        <v>11</v>
      </c>
      <c r="L51" s="51" t="s">
        <v>78</v>
      </c>
      <c r="M51" s="92">
        <v>1682</v>
      </c>
      <c r="N51" s="52">
        <v>768</v>
      </c>
      <c r="O51" s="53">
        <f t="shared" si="21"/>
        <v>2450</v>
      </c>
      <c r="P51" s="54">
        <f>53273.4-P45-P46-P47-P48-P49-P50</f>
        <v>8933.1000000000022</v>
      </c>
      <c r="Q51" s="70">
        <f t="shared" si="26"/>
        <v>10809.051000000003</v>
      </c>
      <c r="R51" s="55">
        <f t="shared" si="22"/>
        <v>4.4118575510204092</v>
      </c>
      <c r="U51" s="72" t="s">
        <v>11</v>
      </c>
      <c r="V51" s="51" t="s">
        <v>55</v>
      </c>
      <c r="W51" s="92">
        <f>52+521</f>
        <v>573</v>
      </c>
      <c r="X51" s="52">
        <f>28+359</f>
        <v>387</v>
      </c>
      <c r="Y51" s="53">
        <f t="shared" si="23"/>
        <v>960</v>
      </c>
      <c r="Z51" s="54">
        <f>18364.88-Z45-Z46-Z47-Z48-Z49-Z50</f>
        <v>3655.6100000000019</v>
      </c>
      <c r="AA51" s="70">
        <f t="shared" si="27"/>
        <v>4423.2881000000025</v>
      </c>
      <c r="AB51" s="55">
        <f t="shared" si="24"/>
        <v>4.607591770833336</v>
      </c>
    </row>
    <row r="52" spans="1:28" ht="15" thickBot="1" x14ac:dyDescent="0.35">
      <c r="A52" s="56"/>
      <c r="B52" s="56"/>
      <c r="C52" s="57">
        <f>SUBTOTAL(9,C40:C51)</f>
        <v>21778</v>
      </c>
      <c r="D52" s="57">
        <f>SUBTOTAL(9,D40:D51)</f>
        <v>0</v>
      </c>
      <c r="E52" s="57">
        <f>C52+D52</f>
        <v>21778</v>
      </c>
      <c r="F52" s="57">
        <f>SUBTOTAL(9,F40:F51)</f>
        <v>98374.73000000001</v>
      </c>
      <c r="G52" s="58">
        <f>SUBTOTAL(9,G40:G51)</f>
        <v>119033.42330000001</v>
      </c>
      <c r="H52" s="59">
        <f t="shared" si="20"/>
        <v>5.4657646845440357</v>
      </c>
      <c r="K52" s="73"/>
      <c r="L52" s="56"/>
      <c r="M52" s="57">
        <f>SUBTOTAL(9,M40:M51)</f>
        <v>16130</v>
      </c>
      <c r="N52" s="57">
        <f>SUBTOTAL(9,N40:N51)</f>
        <v>7351</v>
      </c>
      <c r="O52" s="57">
        <f>M52+N52</f>
        <v>23481</v>
      </c>
      <c r="P52" s="57">
        <f>SUBTOTAL(9,P40:P51)</f>
        <v>87822.74</v>
      </c>
      <c r="Q52" s="58">
        <f>SUBTOTAL(9,Q40:Q51)</f>
        <v>106265.5154</v>
      </c>
      <c r="R52" s="59">
        <f t="shared" si="22"/>
        <v>4.5255958178953195</v>
      </c>
      <c r="U52" s="73"/>
      <c r="V52" s="56"/>
      <c r="W52" s="57">
        <f>SUBTOTAL(9,W40:W51)</f>
        <v>5788</v>
      </c>
      <c r="X52" s="57">
        <f>SUBTOTAL(9,X40:X51)</f>
        <v>2779</v>
      </c>
      <c r="Y52" s="57">
        <f>W52+X52</f>
        <v>8567</v>
      </c>
      <c r="Z52" s="57">
        <f>SUBTOTAL(9,Z40:Z51)</f>
        <v>36404.520000000004</v>
      </c>
      <c r="AA52" s="58">
        <f>SUBTOTAL(9,AA40:AA51)</f>
        <v>44049.469199999992</v>
      </c>
      <c r="AB52" s="59">
        <f t="shared" si="24"/>
        <v>5.1417613166802836</v>
      </c>
    </row>
    <row r="53" spans="1:28" x14ac:dyDescent="0.3">
      <c r="E53" s="103">
        <f>E52+O52+Y52</f>
        <v>53826</v>
      </c>
      <c r="F53" s="103">
        <f t="shared" ref="F53:G53" si="28">F52+P52+Z52</f>
        <v>222601.99000000005</v>
      </c>
      <c r="G53" s="103">
        <f t="shared" si="28"/>
        <v>269348.40789999999</v>
      </c>
    </row>
    <row r="55" spans="1:28" ht="15" thickBot="1" x14ac:dyDescent="0.35">
      <c r="A55" s="43" t="s">
        <v>60</v>
      </c>
      <c r="B55" s="44"/>
      <c r="C55" s="45"/>
      <c r="D55" s="71" t="s">
        <v>49</v>
      </c>
      <c r="E55" s="45"/>
      <c r="F55" s="45" t="s">
        <v>51</v>
      </c>
      <c r="G55" s="45"/>
      <c r="H55" s="45"/>
      <c r="K55" s="43" t="s">
        <v>60</v>
      </c>
      <c r="L55" s="44"/>
      <c r="M55" s="45"/>
      <c r="N55" s="71" t="s">
        <v>53</v>
      </c>
      <c r="O55" s="45"/>
      <c r="P55" s="45" t="s">
        <v>54</v>
      </c>
      <c r="Q55" s="45" t="s">
        <v>57</v>
      </c>
      <c r="R55" s="45"/>
      <c r="U55" s="43" t="s">
        <v>60</v>
      </c>
      <c r="V55" s="44"/>
      <c r="W55" s="45"/>
      <c r="X55" s="71" t="s">
        <v>53</v>
      </c>
      <c r="Y55" s="45"/>
      <c r="Z55" s="45" t="s">
        <v>54</v>
      </c>
      <c r="AA55" s="45" t="s">
        <v>56</v>
      </c>
      <c r="AB55" s="45"/>
    </row>
    <row r="56" spans="1:28" ht="53.4" thickBot="1" x14ac:dyDescent="0.35">
      <c r="A56" s="46" t="s">
        <v>32</v>
      </c>
      <c r="B56" s="46" t="s">
        <v>41</v>
      </c>
      <c r="C56" s="47" t="s">
        <v>42</v>
      </c>
      <c r="D56" s="47" t="s">
        <v>43</v>
      </c>
      <c r="E56" s="47" t="s">
        <v>44</v>
      </c>
      <c r="F56" s="48" t="s">
        <v>45</v>
      </c>
      <c r="G56" s="48" t="s">
        <v>46</v>
      </c>
      <c r="H56" s="49" t="s">
        <v>47</v>
      </c>
      <c r="K56" s="47" t="s">
        <v>32</v>
      </c>
      <c r="L56" s="46" t="s">
        <v>41</v>
      </c>
      <c r="M56" s="47" t="s">
        <v>42</v>
      </c>
      <c r="N56" s="47" t="s">
        <v>43</v>
      </c>
      <c r="O56" s="47" t="s">
        <v>44</v>
      </c>
      <c r="P56" s="48" t="s">
        <v>45</v>
      </c>
      <c r="Q56" s="48" t="s">
        <v>46</v>
      </c>
      <c r="R56" s="49" t="s">
        <v>47</v>
      </c>
      <c r="U56" s="47" t="s">
        <v>32</v>
      </c>
      <c r="V56" s="46" t="s">
        <v>41</v>
      </c>
      <c r="W56" s="47" t="s">
        <v>42</v>
      </c>
      <c r="X56" s="47" t="s">
        <v>43</v>
      </c>
      <c r="Y56" s="47" t="s">
        <v>44</v>
      </c>
      <c r="Z56" s="48" t="s">
        <v>45</v>
      </c>
      <c r="AA56" s="48" t="s">
        <v>46</v>
      </c>
      <c r="AB56" s="49" t="s">
        <v>47</v>
      </c>
    </row>
    <row r="57" spans="1:28" x14ac:dyDescent="0.3">
      <c r="A57" s="50" t="s">
        <v>0</v>
      </c>
      <c r="B57" s="51" t="s">
        <v>50</v>
      </c>
      <c r="C57" s="52">
        <v>1409</v>
      </c>
      <c r="D57" s="52">
        <v>0</v>
      </c>
      <c r="E57" s="53">
        <f t="shared" ref="E57:E68" si="29">C57+D57</f>
        <v>1409</v>
      </c>
      <c r="F57" s="54">
        <v>6369.27</v>
      </c>
      <c r="G57" s="70">
        <f>F57*1.21</f>
        <v>7706.8167000000003</v>
      </c>
      <c r="H57" s="55">
        <f t="shared" ref="H57:H69" si="30">G57/(C57+D57)</f>
        <v>5.4697066713981553</v>
      </c>
      <c r="K57" s="72" t="s">
        <v>0</v>
      </c>
      <c r="L57" s="51" t="s">
        <v>78</v>
      </c>
      <c r="M57" s="92">
        <v>1157</v>
      </c>
      <c r="N57" s="52">
        <v>541</v>
      </c>
      <c r="O57" s="53">
        <f t="shared" ref="O57:O68" si="31">M57+N57</f>
        <v>1698</v>
      </c>
      <c r="P57" s="54">
        <v>6347.14</v>
      </c>
      <c r="Q57" s="70">
        <f>P57*1.21</f>
        <v>7680.0394000000006</v>
      </c>
      <c r="R57" s="55">
        <f t="shared" ref="R57:R69" si="32">Q57/(M57+N57)</f>
        <v>4.5229914016489996</v>
      </c>
      <c r="U57" s="72" t="s">
        <v>0</v>
      </c>
      <c r="V57" s="51" t="s">
        <v>55</v>
      </c>
      <c r="W57" s="92">
        <v>591</v>
      </c>
      <c r="X57" s="52">
        <v>386</v>
      </c>
      <c r="Y57" s="53">
        <f t="shared" ref="Y57:Y68" si="33">W57+X57</f>
        <v>977</v>
      </c>
      <c r="Z57" s="54">
        <v>3675.83</v>
      </c>
      <c r="AA57" s="70">
        <f>Z57*1.21</f>
        <v>4447.7542999999996</v>
      </c>
      <c r="AB57" s="55">
        <f t="shared" ref="AB57:AB69" si="34">AA57/(W57+X57)</f>
        <v>4.5524609007164782</v>
      </c>
    </row>
    <row r="58" spans="1:28" x14ac:dyDescent="0.3">
      <c r="A58" s="50" t="s">
        <v>1</v>
      </c>
      <c r="B58" s="51" t="s">
        <v>50</v>
      </c>
      <c r="C58" s="52">
        <v>1305</v>
      </c>
      <c r="D58" s="52">
        <v>0</v>
      </c>
      <c r="E58" s="53">
        <f t="shared" si="29"/>
        <v>1305</v>
      </c>
      <c r="F58" s="54">
        <v>5940.42</v>
      </c>
      <c r="G58" s="70">
        <f t="shared" ref="G58:G66" si="35">F58*1.21</f>
        <v>7187.9081999999999</v>
      </c>
      <c r="H58" s="55">
        <f t="shared" si="30"/>
        <v>5.507975632183908</v>
      </c>
      <c r="K58" s="72" t="s">
        <v>1</v>
      </c>
      <c r="L58" s="51" t="s">
        <v>78</v>
      </c>
      <c r="M58" s="92">
        <v>904</v>
      </c>
      <c r="N58" s="52">
        <v>455</v>
      </c>
      <c r="O58" s="53">
        <f t="shared" si="31"/>
        <v>1359</v>
      </c>
      <c r="P58" s="54">
        <v>5209.97</v>
      </c>
      <c r="Q58" s="70">
        <f t="shared" ref="Q58:Q68" si="36">P58*1.21</f>
        <v>6304.0636999999997</v>
      </c>
      <c r="R58" s="55">
        <f t="shared" si="32"/>
        <v>4.6387518027961736</v>
      </c>
      <c r="U58" s="72" t="s">
        <v>1</v>
      </c>
      <c r="V58" s="51" t="s">
        <v>55</v>
      </c>
      <c r="W58" s="92">
        <v>510</v>
      </c>
      <c r="X58" s="52">
        <v>327</v>
      </c>
      <c r="Y58" s="53">
        <f t="shared" si="33"/>
        <v>837</v>
      </c>
      <c r="Z58" s="54">
        <v>3258.98</v>
      </c>
      <c r="AA58" s="70">
        <f t="shared" ref="AA58:AA68" si="37">Z58*1.21</f>
        <v>3943.3658</v>
      </c>
      <c r="AB58" s="55">
        <f t="shared" si="34"/>
        <v>4.7113091995221028</v>
      </c>
    </row>
    <row r="59" spans="1:28" x14ac:dyDescent="0.3">
      <c r="A59" s="50" t="s">
        <v>2</v>
      </c>
      <c r="B59" s="51" t="s">
        <v>50</v>
      </c>
      <c r="C59" s="92">
        <v>1570</v>
      </c>
      <c r="D59" s="52">
        <v>0</v>
      </c>
      <c r="E59" s="53">
        <f t="shared" si="29"/>
        <v>1570</v>
      </c>
      <c r="F59" s="54">
        <v>7033.2</v>
      </c>
      <c r="G59" s="70">
        <f t="shared" si="35"/>
        <v>8510.1719999999987</v>
      </c>
      <c r="H59" s="55">
        <f t="shared" si="30"/>
        <v>5.4204917197452218</v>
      </c>
      <c r="K59" s="72" t="s">
        <v>2</v>
      </c>
      <c r="L59" s="51" t="s">
        <v>78</v>
      </c>
      <c r="M59" s="91"/>
      <c r="N59" s="91">
        <v>0</v>
      </c>
      <c r="O59" s="93">
        <f t="shared" si="31"/>
        <v>0</v>
      </c>
      <c r="P59" s="93"/>
      <c r="Q59" s="70">
        <f t="shared" si="36"/>
        <v>0</v>
      </c>
      <c r="R59" s="55" t="e">
        <f t="shared" si="32"/>
        <v>#DIV/0!</v>
      </c>
      <c r="U59" s="72" t="s">
        <v>2</v>
      </c>
      <c r="V59" s="51" t="s">
        <v>55</v>
      </c>
      <c r="W59" s="91"/>
      <c r="X59" s="91">
        <v>0</v>
      </c>
      <c r="Y59" s="93">
        <f t="shared" si="33"/>
        <v>0</v>
      </c>
      <c r="Z59" s="93"/>
      <c r="AA59" s="70">
        <f t="shared" si="37"/>
        <v>0</v>
      </c>
      <c r="AB59" s="55" t="e">
        <f t="shared" si="34"/>
        <v>#DIV/0!</v>
      </c>
    </row>
    <row r="60" spans="1:28" x14ac:dyDescent="0.3">
      <c r="A60" s="50" t="s">
        <v>3</v>
      </c>
      <c r="B60" s="51" t="s">
        <v>50</v>
      </c>
      <c r="C60" s="52">
        <v>1397</v>
      </c>
      <c r="D60" s="52">
        <v>0</v>
      </c>
      <c r="E60" s="53">
        <f t="shared" si="29"/>
        <v>1397</v>
      </c>
      <c r="F60" s="54">
        <v>6319.8</v>
      </c>
      <c r="G60" s="70">
        <f t="shared" si="35"/>
        <v>7646.9579999999996</v>
      </c>
      <c r="H60" s="55">
        <f t="shared" si="30"/>
        <v>5.4738425196850393</v>
      </c>
      <c r="K60" s="72" t="s">
        <v>62</v>
      </c>
      <c r="L60" s="51" t="s">
        <v>78</v>
      </c>
      <c r="M60" s="92">
        <v>1179</v>
      </c>
      <c r="N60" s="52">
        <v>574</v>
      </c>
      <c r="O60" s="53">
        <f t="shared" si="31"/>
        <v>1753</v>
      </c>
      <c r="P60" s="54">
        <v>6749.79</v>
      </c>
      <c r="Q60" s="70">
        <f t="shared" si="36"/>
        <v>8167.2458999999999</v>
      </c>
      <c r="R60" s="55">
        <f t="shared" si="32"/>
        <v>4.6590107815173987</v>
      </c>
      <c r="U60" s="72" t="s">
        <v>62</v>
      </c>
      <c r="V60" s="51" t="s">
        <v>55</v>
      </c>
      <c r="W60" s="92">
        <v>460</v>
      </c>
      <c r="X60" s="52">
        <v>361</v>
      </c>
      <c r="Y60" s="53">
        <f t="shared" si="33"/>
        <v>821</v>
      </c>
      <c r="Z60" s="54">
        <v>3325.58</v>
      </c>
      <c r="AA60" s="70">
        <f t="shared" si="37"/>
        <v>4023.9517999999998</v>
      </c>
      <c r="AB60" s="55">
        <f t="shared" si="34"/>
        <v>4.9012811205846525</v>
      </c>
    </row>
    <row r="61" spans="1:28" x14ac:dyDescent="0.3">
      <c r="A61" s="50" t="s">
        <v>4</v>
      </c>
      <c r="B61" s="51" t="s">
        <v>50</v>
      </c>
      <c r="C61" s="52">
        <v>1784</v>
      </c>
      <c r="D61" s="52">
        <v>0</v>
      </c>
      <c r="E61" s="53">
        <f t="shared" si="29"/>
        <v>1784</v>
      </c>
      <c r="F61" s="54">
        <v>7915.69</v>
      </c>
      <c r="G61" s="70">
        <f t="shared" si="35"/>
        <v>9577.9848999999995</v>
      </c>
      <c r="H61" s="55">
        <f t="shared" si="30"/>
        <v>5.3688256165919279</v>
      </c>
      <c r="K61" s="72" t="s">
        <v>4</v>
      </c>
      <c r="L61" s="51" t="s">
        <v>78</v>
      </c>
      <c r="M61" s="92">
        <v>1130</v>
      </c>
      <c r="N61" s="52">
        <v>517</v>
      </c>
      <c r="O61" s="53">
        <f t="shared" si="31"/>
        <v>1647</v>
      </c>
      <c r="P61" s="54">
        <v>6200.93</v>
      </c>
      <c r="Q61" s="70">
        <f t="shared" si="36"/>
        <v>7503.1252999999997</v>
      </c>
      <c r="R61" s="55">
        <f t="shared" si="32"/>
        <v>4.5556316332726166</v>
      </c>
      <c r="U61" s="72" t="s">
        <v>4</v>
      </c>
      <c r="V61" s="51" t="s">
        <v>55</v>
      </c>
      <c r="W61" s="92">
        <v>195</v>
      </c>
      <c r="X61" s="52">
        <v>185</v>
      </c>
      <c r="Y61" s="53">
        <f t="shared" si="33"/>
        <v>380</v>
      </c>
      <c r="Z61" s="54">
        <v>1784.53</v>
      </c>
      <c r="AA61" s="70">
        <f t="shared" si="37"/>
        <v>2159.2813000000001</v>
      </c>
      <c r="AB61" s="55">
        <f t="shared" si="34"/>
        <v>5.6823192105263161</v>
      </c>
    </row>
    <row r="62" spans="1:28" x14ac:dyDescent="0.3">
      <c r="A62" s="50" t="s">
        <v>5</v>
      </c>
      <c r="B62" s="51" t="s">
        <v>50</v>
      </c>
      <c r="C62" s="52">
        <v>2085</v>
      </c>
      <c r="D62" s="52">
        <v>0</v>
      </c>
      <c r="E62" s="53">
        <f t="shared" si="29"/>
        <v>2085</v>
      </c>
      <c r="F62" s="54">
        <v>9156.94</v>
      </c>
      <c r="G62" s="70">
        <f t="shared" si="35"/>
        <v>11079.8974</v>
      </c>
      <c r="H62" s="55">
        <f t="shared" si="30"/>
        <v>5.314099472422062</v>
      </c>
      <c r="K62" s="72" t="s">
        <v>5</v>
      </c>
      <c r="L62" s="51" t="s">
        <v>78</v>
      </c>
      <c r="M62" s="92">
        <v>1467</v>
      </c>
      <c r="N62" s="52">
        <v>605</v>
      </c>
      <c r="O62" s="53">
        <f t="shared" si="31"/>
        <v>2072</v>
      </c>
      <c r="P62" s="54">
        <v>7671.12</v>
      </c>
      <c r="Q62" s="70">
        <f t="shared" si="36"/>
        <v>9282.0551999999989</v>
      </c>
      <c r="R62" s="55">
        <f t="shared" si="32"/>
        <v>4.4797563706563706</v>
      </c>
      <c r="U62" s="72" t="s">
        <v>5</v>
      </c>
      <c r="V62" s="51" t="s">
        <v>55</v>
      </c>
      <c r="W62" s="92">
        <v>140</v>
      </c>
      <c r="X62" s="52">
        <v>146</v>
      </c>
      <c r="Y62" s="53">
        <f t="shared" si="33"/>
        <v>286</v>
      </c>
      <c r="Z62" s="54">
        <v>1503.25</v>
      </c>
      <c r="AA62" s="70">
        <f t="shared" si="37"/>
        <v>1818.9324999999999</v>
      </c>
      <c r="AB62" s="55">
        <f t="shared" si="34"/>
        <v>6.3599038461538457</v>
      </c>
    </row>
    <row r="63" spans="1:28" x14ac:dyDescent="0.3">
      <c r="A63" s="50" t="s">
        <v>6</v>
      </c>
      <c r="B63" s="51" t="s">
        <v>50</v>
      </c>
      <c r="C63" s="52">
        <v>924</v>
      </c>
      <c r="D63" s="52">
        <v>0</v>
      </c>
      <c r="E63" s="53">
        <f t="shared" si="29"/>
        <v>924</v>
      </c>
      <c r="F63" s="54">
        <v>4369.26</v>
      </c>
      <c r="G63" s="70">
        <f t="shared" si="35"/>
        <v>5286.8046000000004</v>
      </c>
      <c r="H63" s="55">
        <f t="shared" si="30"/>
        <v>5.7216500000000003</v>
      </c>
      <c r="K63" s="72" t="s">
        <v>6</v>
      </c>
      <c r="L63" s="51" t="s">
        <v>78</v>
      </c>
      <c r="M63" s="92">
        <v>901</v>
      </c>
      <c r="N63" s="52">
        <v>433</v>
      </c>
      <c r="O63" s="53">
        <f t="shared" si="31"/>
        <v>1334</v>
      </c>
      <c r="P63" s="54">
        <v>5161.29</v>
      </c>
      <c r="Q63" s="70">
        <f t="shared" si="36"/>
        <v>6245.1608999999999</v>
      </c>
      <c r="R63" s="55">
        <f t="shared" si="32"/>
        <v>4.6815299100449774</v>
      </c>
      <c r="U63" s="72" t="s">
        <v>6</v>
      </c>
      <c r="V63" s="51" t="s">
        <v>55</v>
      </c>
      <c r="W63" s="92">
        <v>50</v>
      </c>
      <c r="X63" s="52">
        <v>108</v>
      </c>
      <c r="Y63" s="53">
        <f t="shared" si="33"/>
        <v>158</v>
      </c>
      <c r="Z63" s="54">
        <v>1086.31</v>
      </c>
      <c r="AA63" s="70">
        <f t="shared" si="37"/>
        <v>1314.4350999999999</v>
      </c>
      <c r="AB63" s="55">
        <f t="shared" si="34"/>
        <v>8.3192094936708862</v>
      </c>
    </row>
    <row r="64" spans="1:28" x14ac:dyDescent="0.3">
      <c r="A64" s="50" t="s">
        <v>7</v>
      </c>
      <c r="B64" s="51" t="s">
        <v>50</v>
      </c>
      <c r="C64" s="52">
        <v>973</v>
      </c>
      <c r="D64" s="52">
        <v>0</v>
      </c>
      <c r="E64" s="53">
        <f t="shared" si="29"/>
        <v>973</v>
      </c>
      <c r="F64" s="54">
        <v>4571.33</v>
      </c>
      <c r="G64" s="70">
        <f t="shared" si="35"/>
        <v>5531.3092999999999</v>
      </c>
      <c r="H64" s="55">
        <f t="shared" si="30"/>
        <v>5.6847988694758476</v>
      </c>
      <c r="K64" s="72" t="s">
        <v>7</v>
      </c>
      <c r="L64" s="51" t="s">
        <v>78</v>
      </c>
      <c r="M64" s="92">
        <v>1002</v>
      </c>
      <c r="N64" s="52">
        <v>462</v>
      </c>
      <c r="O64" s="53">
        <f t="shared" si="31"/>
        <v>1464</v>
      </c>
      <c r="P64" s="54">
        <v>5606.31</v>
      </c>
      <c r="Q64" s="70">
        <f t="shared" si="36"/>
        <v>6783.6351000000004</v>
      </c>
      <c r="R64" s="55">
        <f t="shared" si="32"/>
        <v>4.6336305327868859</v>
      </c>
      <c r="U64" s="72" t="s">
        <v>7</v>
      </c>
      <c r="V64" s="51" t="s">
        <v>55</v>
      </c>
      <c r="W64" s="92">
        <v>31</v>
      </c>
      <c r="X64" s="52">
        <v>97</v>
      </c>
      <c r="Y64" s="53">
        <f t="shared" si="33"/>
        <v>128</v>
      </c>
      <c r="Z64" s="54">
        <v>993.29</v>
      </c>
      <c r="AA64" s="70">
        <f t="shared" si="37"/>
        <v>1201.8808999999999</v>
      </c>
      <c r="AB64" s="55">
        <f t="shared" si="34"/>
        <v>9.3896945312499991</v>
      </c>
    </row>
    <row r="65" spans="1:28" x14ac:dyDescent="0.3">
      <c r="A65" s="50" t="s">
        <v>8</v>
      </c>
      <c r="B65" s="51" t="s">
        <v>50</v>
      </c>
      <c r="C65" s="52">
        <v>2644</v>
      </c>
      <c r="D65" s="52">
        <v>0</v>
      </c>
      <c r="E65" s="53">
        <f t="shared" si="29"/>
        <v>2644</v>
      </c>
      <c r="F65" s="54">
        <v>11462.12</v>
      </c>
      <c r="G65" s="70">
        <f t="shared" si="35"/>
        <v>13869.165200000001</v>
      </c>
      <c r="H65" s="55">
        <f t="shared" si="30"/>
        <v>5.2455239031770047</v>
      </c>
      <c r="K65" s="72" t="s">
        <v>8</v>
      </c>
      <c r="L65" s="51" t="s">
        <v>78</v>
      </c>
      <c r="M65" s="92">
        <v>1719</v>
      </c>
      <c r="N65" s="52">
        <v>613</v>
      </c>
      <c r="O65" s="53">
        <f t="shared" si="31"/>
        <v>2332</v>
      </c>
      <c r="P65" s="54">
        <v>8673.52</v>
      </c>
      <c r="Q65" s="70">
        <f t="shared" si="36"/>
        <v>10494.959199999999</v>
      </c>
      <c r="R65" s="55">
        <f t="shared" si="32"/>
        <v>4.5004113207547167</v>
      </c>
      <c r="U65" s="72" t="s">
        <v>8</v>
      </c>
      <c r="V65" s="51" t="s">
        <v>55</v>
      </c>
      <c r="W65" s="92">
        <v>80</v>
      </c>
      <c r="X65" s="52">
        <v>155</v>
      </c>
      <c r="Y65" s="53">
        <f t="shared" si="33"/>
        <v>235</v>
      </c>
      <c r="Z65" s="54">
        <v>1282.9100000000001</v>
      </c>
      <c r="AA65" s="70">
        <f t="shared" si="37"/>
        <v>1552.3211000000001</v>
      </c>
      <c r="AB65" s="55">
        <f t="shared" si="34"/>
        <v>6.6056217021276602</v>
      </c>
    </row>
    <row r="66" spans="1:28" x14ac:dyDescent="0.3">
      <c r="A66" s="50" t="s">
        <v>9</v>
      </c>
      <c r="B66" s="51" t="s">
        <v>50</v>
      </c>
      <c r="C66" s="52">
        <v>3123</v>
      </c>
      <c r="D66" s="52">
        <v>0</v>
      </c>
      <c r="E66" s="53">
        <f t="shared" si="29"/>
        <v>3123</v>
      </c>
      <c r="F66" s="54">
        <v>13437.39</v>
      </c>
      <c r="G66" s="70">
        <f t="shared" si="35"/>
        <v>16259.241899999999</v>
      </c>
      <c r="H66" s="55">
        <f t="shared" si="30"/>
        <v>5.2062894332372718</v>
      </c>
      <c r="K66" s="72" t="s">
        <v>9</v>
      </c>
      <c r="L66" s="51" t="s">
        <v>78</v>
      </c>
      <c r="M66" s="92">
        <v>1828</v>
      </c>
      <c r="N66" s="52">
        <v>622</v>
      </c>
      <c r="O66" s="53">
        <f t="shared" si="31"/>
        <v>2450</v>
      </c>
      <c r="P66" s="54">
        <v>9116.39</v>
      </c>
      <c r="Q66" s="70">
        <f t="shared" si="36"/>
        <v>11030.831899999999</v>
      </c>
      <c r="R66" s="55">
        <f t="shared" si="32"/>
        <v>4.5023803673469383</v>
      </c>
      <c r="U66" s="72" t="s">
        <v>9</v>
      </c>
      <c r="V66" s="51" t="s">
        <v>55</v>
      </c>
      <c r="W66" s="92">
        <v>625</v>
      </c>
      <c r="X66" s="52">
        <v>339</v>
      </c>
      <c r="Y66" s="53">
        <f t="shared" si="33"/>
        <v>964</v>
      </c>
      <c r="Z66" s="54">
        <v>3730.42</v>
      </c>
      <c r="AA66" s="70">
        <f t="shared" si="37"/>
        <v>4513.8082000000004</v>
      </c>
      <c r="AB66" s="55">
        <f t="shared" si="34"/>
        <v>4.6823736514522825</v>
      </c>
    </row>
    <row r="67" spans="1:28" x14ac:dyDescent="0.3">
      <c r="A67" s="50" t="s">
        <v>10</v>
      </c>
      <c r="B67" s="51" t="s">
        <v>50</v>
      </c>
      <c r="C67" s="92">
        <v>3898</v>
      </c>
      <c r="D67" s="52">
        <v>0</v>
      </c>
      <c r="E67" s="53">
        <f t="shared" si="29"/>
        <v>3898</v>
      </c>
      <c r="F67" s="54">
        <v>16633.28</v>
      </c>
      <c r="G67" s="70">
        <f>F67*1</f>
        <v>16633.28</v>
      </c>
      <c r="H67" s="55">
        <f t="shared" si="30"/>
        <v>4.2671318624935859</v>
      </c>
      <c r="I67" t="s">
        <v>79</v>
      </c>
      <c r="K67" s="72" t="s">
        <v>10</v>
      </c>
      <c r="L67" s="51" t="s">
        <v>78</v>
      </c>
      <c r="M67" s="91"/>
      <c r="N67" s="91">
        <v>0</v>
      </c>
      <c r="O67" s="93">
        <f t="shared" si="31"/>
        <v>0</v>
      </c>
      <c r="P67" s="93"/>
      <c r="Q67" s="70">
        <f t="shared" si="36"/>
        <v>0</v>
      </c>
      <c r="R67" s="55" t="e">
        <f t="shared" si="32"/>
        <v>#DIV/0!</v>
      </c>
      <c r="U67" s="72" t="s">
        <v>10</v>
      </c>
      <c r="V67" s="51" t="s">
        <v>55</v>
      </c>
      <c r="W67" s="91"/>
      <c r="X67" s="91">
        <v>0</v>
      </c>
      <c r="Y67" s="93">
        <f t="shared" si="33"/>
        <v>0</v>
      </c>
      <c r="Z67" s="93"/>
      <c r="AA67" s="70">
        <f t="shared" si="37"/>
        <v>0</v>
      </c>
      <c r="AB67" s="55" t="e">
        <f t="shared" si="34"/>
        <v>#DIV/0!</v>
      </c>
    </row>
    <row r="68" spans="1:28" ht="15" thickBot="1" x14ac:dyDescent="0.35">
      <c r="A68" s="50" t="s">
        <v>11</v>
      </c>
      <c r="B68" s="51" t="s">
        <v>50</v>
      </c>
      <c r="C68" s="92">
        <v>3190</v>
      </c>
      <c r="D68" s="52">
        <v>0</v>
      </c>
      <c r="E68" s="53">
        <f t="shared" si="29"/>
        <v>3190</v>
      </c>
      <c r="F68" s="54">
        <v>13713.68</v>
      </c>
      <c r="G68" s="70">
        <f>F68*1</f>
        <v>13713.68</v>
      </c>
      <c r="H68" s="55">
        <f t="shared" si="30"/>
        <v>4.2989592476489031</v>
      </c>
      <c r="I68" t="s">
        <v>79</v>
      </c>
      <c r="K68" s="72" t="s">
        <v>11</v>
      </c>
      <c r="L68" s="51" t="s">
        <v>78</v>
      </c>
      <c r="M68" s="91"/>
      <c r="N68" s="91">
        <v>0</v>
      </c>
      <c r="O68" s="93">
        <f t="shared" si="31"/>
        <v>0</v>
      </c>
      <c r="P68" s="93"/>
      <c r="Q68" s="70">
        <f t="shared" si="36"/>
        <v>0</v>
      </c>
      <c r="R68" s="55" t="e">
        <f t="shared" si="32"/>
        <v>#DIV/0!</v>
      </c>
      <c r="U68" s="72" t="s">
        <v>11</v>
      </c>
      <c r="V68" s="51" t="s">
        <v>55</v>
      </c>
      <c r="W68" s="91"/>
      <c r="X68" s="91">
        <v>0</v>
      </c>
      <c r="Y68" s="93">
        <f t="shared" si="33"/>
        <v>0</v>
      </c>
      <c r="Z68" s="93"/>
      <c r="AA68" s="70">
        <f t="shared" si="37"/>
        <v>0</v>
      </c>
      <c r="AB68" s="55" t="e">
        <f t="shared" si="34"/>
        <v>#DIV/0!</v>
      </c>
    </row>
    <row r="69" spans="1:28" ht="15" thickBot="1" x14ac:dyDescent="0.35">
      <c r="A69" s="56"/>
      <c r="B69" s="56"/>
      <c r="C69" s="57">
        <f>SUBTOTAL(9,C57:C68)</f>
        <v>24302</v>
      </c>
      <c r="D69" s="57">
        <f>SUBTOTAL(9,D57:D68)</f>
        <v>0</v>
      </c>
      <c r="E69" s="57">
        <f>C69+D69</f>
        <v>24302</v>
      </c>
      <c r="F69" s="57">
        <f>SUBTOTAL(9,F57:F68)</f>
        <v>106922.38</v>
      </c>
      <c r="G69" s="58">
        <f>SUBTOTAL(9,G57:G68)</f>
        <v>123003.2182</v>
      </c>
      <c r="H69" s="59">
        <f t="shared" si="30"/>
        <v>5.0614442515019338</v>
      </c>
      <c r="K69" s="73"/>
      <c r="L69" s="56"/>
      <c r="M69" s="57">
        <f>SUBTOTAL(9,M57:M68)</f>
        <v>11287</v>
      </c>
      <c r="N69" s="57">
        <f>SUBTOTAL(9,N57:N68)</f>
        <v>4822</v>
      </c>
      <c r="O69" s="57">
        <f>M69+N69</f>
        <v>16109</v>
      </c>
      <c r="P69" s="57">
        <f>SUBTOTAL(9,P57:P68)</f>
        <v>60736.459999999992</v>
      </c>
      <c r="Q69" s="58">
        <f>SUBTOTAL(9,Q57:Q68)</f>
        <v>73491.116600000008</v>
      </c>
      <c r="R69" s="59">
        <f t="shared" si="32"/>
        <v>4.5621153764976103</v>
      </c>
      <c r="U69" s="73"/>
      <c r="V69" s="56"/>
      <c r="W69" s="57">
        <f>SUBTOTAL(9,W57:W68)</f>
        <v>2682</v>
      </c>
      <c r="X69" s="57">
        <f>SUBTOTAL(9,X57:X68)</f>
        <v>2104</v>
      </c>
      <c r="Y69" s="57">
        <f>W69+X69</f>
        <v>4786</v>
      </c>
      <c r="Z69" s="57">
        <f>SUBTOTAL(9,Z57:Z68)</f>
        <v>20641.099999999999</v>
      </c>
      <c r="AA69" s="58">
        <f>SUBTOTAL(9,AA57:AA68)</f>
        <v>24975.731</v>
      </c>
      <c r="AB69" s="59">
        <f t="shared" si="34"/>
        <v>5.2184979105725029</v>
      </c>
    </row>
    <row r="70" spans="1:28" x14ac:dyDescent="0.3">
      <c r="E70" s="103">
        <f>E69+O69+Y69</f>
        <v>45197</v>
      </c>
      <c r="F70" s="103">
        <f t="shared" ref="F70:G70" si="38">F69+P69+Z69</f>
        <v>188299.94</v>
      </c>
      <c r="G70" s="103">
        <f t="shared" si="38"/>
        <v>221470.06580000001</v>
      </c>
    </row>
    <row r="71" spans="1:28" x14ac:dyDescent="0.3">
      <c r="K71" s="101"/>
      <c r="U71" s="10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0"/>
  <sheetViews>
    <sheetView topLeftCell="A72" workbookViewId="0">
      <selection activeCell="L80" sqref="L80"/>
    </sheetView>
  </sheetViews>
  <sheetFormatPr defaultRowHeight="14.4" x14ac:dyDescent="0.3"/>
  <cols>
    <col min="1" max="1" width="12.109375" customWidth="1"/>
    <col min="2" max="2" width="16.88671875" customWidth="1"/>
  </cols>
  <sheetData>
    <row r="2" spans="1:9" x14ac:dyDescent="0.3">
      <c r="A2" s="35" t="s">
        <v>81</v>
      </c>
    </row>
    <row r="3" spans="1:9" ht="15" thickBot="1" x14ac:dyDescent="0.35"/>
    <row r="4" spans="1:9" ht="53.4" x14ac:dyDescent="0.3">
      <c r="A4" s="65" t="s">
        <v>30</v>
      </c>
      <c r="B4" s="24" t="s">
        <v>13</v>
      </c>
      <c r="C4" s="62" t="s">
        <v>22</v>
      </c>
      <c r="D4" s="63" t="s">
        <v>23</v>
      </c>
      <c r="E4" s="63" t="s">
        <v>24</v>
      </c>
      <c r="F4" s="63" t="s">
        <v>25</v>
      </c>
      <c r="G4" s="63" t="s">
        <v>26</v>
      </c>
      <c r="H4" s="63" t="s">
        <v>27</v>
      </c>
      <c r="I4" s="64" t="s">
        <v>28</v>
      </c>
    </row>
    <row r="5" spans="1:9" x14ac:dyDescent="0.3">
      <c r="A5" s="107">
        <v>25254194</v>
      </c>
      <c r="B5" s="29" t="s">
        <v>0</v>
      </c>
      <c r="C5" s="60">
        <v>17</v>
      </c>
      <c r="D5" s="30">
        <v>19</v>
      </c>
      <c r="E5" s="30">
        <v>24.5</v>
      </c>
      <c r="F5" s="31">
        <f t="shared" ref="F5:F17" si="0">C5*D5</f>
        <v>323</v>
      </c>
      <c r="G5" s="31">
        <f t="shared" ref="G5:G17" si="1">C5*E5</f>
        <v>416.5</v>
      </c>
      <c r="H5" s="31">
        <f t="shared" ref="H5:H17" si="2">F5+G5</f>
        <v>739.5</v>
      </c>
      <c r="I5" s="61">
        <f t="shared" ref="I5:I17" si="3">H5*1.15</f>
        <v>850.42499999999995</v>
      </c>
    </row>
    <row r="6" spans="1:9" x14ac:dyDescent="0.3">
      <c r="A6" s="108"/>
      <c r="B6" s="29" t="s">
        <v>0</v>
      </c>
      <c r="C6" s="60">
        <v>50</v>
      </c>
      <c r="D6" s="30">
        <v>19.5</v>
      </c>
      <c r="E6" s="30">
        <v>25.5</v>
      </c>
      <c r="F6" s="31">
        <f t="shared" si="0"/>
        <v>975</v>
      </c>
      <c r="G6" s="31">
        <f t="shared" si="1"/>
        <v>1275</v>
      </c>
      <c r="H6" s="31">
        <f t="shared" si="2"/>
        <v>2250</v>
      </c>
      <c r="I6" s="61">
        <f t="shared" ref="I6" si="4">H6*1.15</f>
        <v>2587.5</v>
      </c>
    </row>
    <row r="7" spans="1:9" x14ac:dyDescent="0.3">
      <c r="A7" s="108"/>
      <c r="B7" s="29" t="s">
        <v>1</v>
      </c>
      <c r="C7" s="60">
        <v>48</v>
      </c>
      <c r="D7" s="30">
        <v>19.5</v>
      </c>
      <c r="E7" s="30">
        <v>25.5</v>
      </c>
      <c r="F7" s="31">
        <f t="shared" si="0"/>
        <v>936</v>
      </c>
      <c r="G7" s="31">
        <f t="shared" si="1"/>
        <v>1224</v>
      </c>
      <c r="H7" s="31">
        <f t="shared" si="2"/>
        <v>2160</v>
      </c>
      <c r="I7" s="61">
        <f t="shared" si="3"/>
        <v>2484</v>
      </c>
    </row>
    <row r="8" spans="1:9" x14ac:dyDescent="0.3">
      <c r="A8" s="108"/>
      <c r="B8" s="29" t="s">
        <v>2</v>
      </c>
      <c r="C8" s="60">
        <v>48</v>
      </c>
      <c r="D8" s="30">
        <v>19.5</v>
      </c>
      <c r="E8" s="30">
        <v>25.5</v>
      </c>
      <c r="F8" s="31">
        <f t="shared" si="0"/>
        <v>936</v>
      </c>
      <c r="G8" s="31">
        <f t="shared" si="1"/>
        <v>1224</v>
      </c>
      <c r="H8" s="31">
        <f t="shared" si="2"/>
        <v>2160</v>
      </c>
      <c r="I8" s="61">
        <f t="shared" si="3"/>
        <v>2484</v>
      </c>
    </row>
    <row r="9" spans="1:9" x14ac:dyDescent="0.3">
      <c r="A9" s="108"/>
      <c r="B9" s="29" t="s">
        <v>3</v>
      </c>
      <c r="C9" s="60">
        <v>61</v>
      </c>
      <c r="D9" s="30">
        <v>19.5</v>
      </c>
      <c r="E9" s="30">
        <v>25.5</v>
      </c>
      <c r="F9" s="31">
        <f t="shared" si="0"/>
        <v>1189.5</v>
      </c>
      <c r="G9" s="31">
        <f t="shared" si="1"/>
        <v>1555.5</v>
      </c>
      <c r="H9" s="31">
        <f t="shared" si="2"/>
        <v>2745</v>
      </c>
      <c r="I9" s="61">
        <f t="shared" si="3"/>
        <v>3156.7499999999995</v>
      </c>
    </row>
    <row r="10" spans="1:9" x14ac:dyDescent="0.3">
      <c r="A10" s="108"/>
      <c r="B10" s="29" t="s">
        <v>4</v>
      </c>
      <c r="C10" s="60">
        <v>55</v>
      </c>
      <c r="D10" s="30">
        <v>19.5</v>
      </c>
      <c r="E10" s="30">
        <v>25.5</v>
      </c>
      <c r="F10" s="31">
        <f t="shared" si="0"/>
        <v>1072.5</v>
      </c>
      <c r="G10" s="31">
        <f t="shared" si="1"/>
        <v>1402.5</v>
      </c>
      <c r="H10" s="31">
        <f t="shared" si="2"/>
        <v>2475</v>
      </c>
      <c r="I10" s="61">
        <f t="shared" si="3"/>
        <v>2846.25</v>
      </c>
    </row>
    <row r="11" spans="1:9" x14ac:dyDescent="0.3">
      <c r="A11" s="108"/>
      <c r="B11" s="29" t="s">
        <v>5</v>
      </c>
      <c r="C11" s="60">
        <v>45</v>
      </c>
      <c r="D11" s="30">
        <v>19.5</v>
      </c>
      <c r="E11" s="30">
        <v>25.5</v>
      </c>
      <c r="F11" s="31">
        <f t="shared" si="0"/>
        <v>877.5</v>
      </c>
      <c r="G11" s="31">
        <f t="shared" si="1"/>
        <v>1147.5</v>
      </c>
      <c r="H11" s="31">
        <f t="shared" si="2"/>
        <v>2025</v>
      </c>
      <c r="I11" s="61">
        <f t="shared" si="3"/>
        <v>2328.75</v>
      </c>
    </row>
    <row r="12" spans="1:9" x14ac:dyDescent="0.3">
      <c r="A12" s="108"/>
      <c r="B12" s="29" t="s">
        <v>6</v>
      </c>
      <c r="C12" s="60">
        <v>51</v>
      </c>
      <c r="D12" s="30">
        <v>19.5</v>
      </c>
      <c r="E12" s="30">
        <v>25.5</v>
      </c>
      <c r="F12" s="31">
        <f t="shared" si="0"/>
        <v>994.5</v>
      </c>
      <c r="G12" s="31">
        <f t="shared" si="1"/>
        <v>1300.5</v>
      </c>
      <c r="H12" s="31">
        <f t="shared" si="2"/>
        <v>2295</v>
      </c>
      <c r="I12" s="61">
        <f t="shared" si="3"/>
        <v>2639.25</v>
      </c>
    </row>
    <row r="13" spans="1:9" x14ac:dyDescent="0.3">
      <c r="A13" s="108"/>
      <c r="B13" s="29" t="s">
        <v>7</v>
      </c>
      <c r="C13" s="60">
        <v>43</v>
      </c>
      <c r="D13" s="30">
        <v>19.5</v>
      </c>
      <c r="E13" s="30">
        <v>25.5</v>
      </c>
      <c r="F13" s="31">
        <f t="shared" si="0"/>
        <v>838.5</v>
      </c>
      <c r="G13" s="31">
        <f t="shared" si="1"/>
        <v>1096.5</v>
      </c>
      <c r="H13" s="31">
        <f t="shared" si="2"/>
        <v>1935</v>
      </c>
      <c r="I13" s="61">
        <f t="shared" si="3"/>
        <v>2225.25</v>
      </c>
    </row>
    <row r="14" spans="1:9" x14ac:dyDescent="0.3">
      <c r="A14" s="108"/>
      <c r="B14" s="29" t="s">
        <v>8</v>
      </c>
      <c r="C14" s="60">
        <v>46</v>
      </c>
      <c r="D14" s="30">
        <v>19.5</v>
      </c>
      <c r="E14" s="30">
        <v>25.5</v>
      </c>
      <c r="F14" s="31">
        <f t="shared" si="0"/>
        <v>897</v>
      </c>
      <c r="G14" s="31">
        <f t="shared" si="1"/>
        <v>1173</v>
      </c>
      <c r="H14" s="31">
        <f t="shared" si="2"/>
        <v>2070</v>
      </c>
      <c r="I14" s="61">
        <f t="shared" si="3"/>
        <v>2380.5</v>
      </c>
    </row>
    <row r="15" spans="1:9" x14ac:dyDescent="0.3">
      <c r="A15" s="108"/>
      <c r="B15" s="29" t="s">
        <v>9</v>
      </c>
      <c r="C15" s="60">
        <v>70</v>
      </c>
      <c r="D15" s="30">
        <v>19.5</v>
      </c>
      <c r="E15" s="30">
        <v>25.5</v>
      </c>
      <c r="F15" s="31">
        <f t="shared" si="0"/>
        <v>1365</v>
      </c>
      <c r="G15" s="31">
        <f t="shared" si="1"/>
        <v>1785</v>
      </c>
      <c r="H15" s="31">
        <f t="shared" si="2"/>
        <v>3150</v>
      </c>
      <c r="I15" s="61">
        <f t="shared" si="3"/>
        <v>3622.4999999999995</v>
      </c>
    </row>
    <row r="16" spans="1:9" x14ac:dyDescent="0.3">
      <c r="A16" s="108"/>
      <c r="B16" s="29" t="s">
        <v>10</v>
      </c>
      <c r="C16" s="60">
        <v>63</v>
      </c>
      <c r="D16" s="30">
        <v>19.5</v>
      </c>
      <c r="E16" s="30">
        <v>25.5</v>
      </c>
      <c r="F16" s="31">
        <f t="shared" si="0"/>
        <v>1228.5</v>
      </c>
      <c r="G16" s="31">
        <f t="shared" si="1"/>
        <v>1606.5</v>
      </c>
      <c r="H16" s="31">
        <f t="shared" si="2"/>
        <v>2835</v>
      </c>
      <c r="I16" s="61">
        <f t="shared" si="3"/>
        <v>3260.2499999999995</v>
      </c>
    </row>
    <row r="17" spans="1:9" x14ac:dyDescent="0.3">
      <c r="A17" s="108"/>
      <c r="B17" s="29" t="s">
        <v>11</v>
      </c>
      <c r="C17" s="60">
        <v>48</v>
      </c>
      <c r="D17" s="30">
        <v>19.5</v>
      </c>
      <c r="E17" s="30">
        <v>25.5</v>
      </c>
      <c r="F17" s="31">
        <f t="shared" si="0"/>
        <v>936</v>
      </c>
      <c r="G17" s="31">
        <f t="shared" si="1"/>
        <v>1224</v>
      </c>
      <c r="H17" s="31">
        <f t="shared" si="2"/>
        <v>2160</v>
      </c>
      <c r="I17" s="61">
        <f t="shared" si="3"/>
        <v>2484</v>
      </c>
    </row>
    <row r="18" spans="1:9" ht="15" thickBot="1" x14ac:dyDescent="0.35">
      <c r="A18" s="109"/>
      <c r="B18" s="32" t="s">
        <v>29</v>
      </c>
      <c r="C18" s="33">
        <f>SUM(C5:C17)</f>
        <v>645</v>
      </c>
      <c r="D18" s="33"/>
      <c r="E18" s="33"/>
      <c r="F18" s="33">
        <f>SUM(F5:F17)</f>
        <v>12569</v>
      </c>
      <c r="G18" s="33">
        <f>SUM(G5:G17)</f>
        <v>16430.5</v>
      </c>
      <c r="H18" s="33">
        <f>SUM(H5:H17)</f>
        <v>28999.5</v>
      </c>
      <c r="I18" s="34">
        <f>SUM(I5:I17)</f>
        <v>33349.425000000003</v>
      </c>
    </row>
    <row r="20" spans="1:9" x14ac:dyDescent="0.3">
      <c r="A20" s="35" t="s">
        <v>40</v>
      </c>
    </row>
    <row r="21" spans="1:9" ht="15" thickBot="1" x14ac:dyDescent="0.35"/>
    <row r="22" spans="1:9" ht="53.4" x14ac:dyDescent="0.3">
      <c r="A22" s="65" t="s">
        <v>30</v>
      </c>
      <c r="B22" s="24" t="s">
        <v>13</v>
      </c>
      <c r="C22" s="62" t="s">
        <v>22</v>
      </c>
      <c r="D22" s="63" t="s">
        <v>23</v>
      </c>
      <c r="E22" s="63" t="s">
        <v>24</v>
      </c>
      <c r="F22" s="63" t="s">
        <v>25</v>
      </c>
      <c r="G22" s="63" t="s">
        <v>26</v>
      </c>
      <c r="H22" s="63" t="s">
        <v>27</v>
      </c>
      <c r="I22" s="64" t="s">
        <v>28</v>
      </c>
    </row>
    <row r="23" spans="1:9" x14ac:dyDescent="0.3">
      <c r="A23" s="107">
        <v>121525</v>
      </c>
      <c r="B23" s="29" t="s">
        <v>0</v>
      </c>
      <c r="C23" s="60">
        <v>18</v>
      </c>
      <c r="D23" s="30">
        <v>19</v>
      </c>
      <c r="E23" s="30">
        <v>24.5</v>
      </c>
      <c r="F23" s="31">
        <f t="shared" ref="F23:F35" si="5">C23*D23</f>
        <v>342</v>
      </c>
      <c r="G23" s="31">
        <f t="shared" ref="G23:G35" si="6">C23*E23</f>
        <v>441</v>
      </c>
      <c r="H23" s="31">
        <f t="shared" ref="H23:H35" si="7">F23+G23</f>
        <v>783</v>
      </c>
      <c r="I23" s="61">
        <f t="shared" ref="I23:I35" si="8">H23*1.15</f>
        <v>900.44999999999993</v>
      </c>
    </row>
    <row r="24" spans="1:9" x14ac:dyDescent="0.3">
      <c r="A24" s="108"/>
      <c r="B24" s="29" t="s">
        <v>0</v>
      </c>
      <c r="C24" s="60">
        <v>52</v>
      </c>
      <c r="D24" s="30">
        <v>19.5</v>
      </c>
      <c r="E24" s="30">
        <v>25.5</v>
      </c>
      <c r="F24" s="31">
        <f t="shared" si="5"/>
        <v>1014</v>
      </c>
      <c r="G24" s="31">
        <f t="shared" si="6"/>
        <v>1326</v>
      </c>
      <c r="H24" s="31">
        <f t="shared" si="7"/>
        <v>2340</v>
      </c>
      <c r="I24" s="61">
        <f t="shared" si="8"/>
        <v>2691</v>
      </c>
    </row>
    <row r="25" spans="1:9" x14ac:dyDescent="0.3">
      <c r="A25" s="108"/>
      <c r="B25" s="29" t="s">
        <v>1</v>
      </c>
      <c r="C25" s="60">
        <v>45</v>
      </c>
      <c r="D25" s="30">
        <v>19.5</v>
      </c>
      <c r="E25" s="30">
        <v>25.5</v>
      </c>
      <c r="F25" s="31">
        <f t="shared" si="5"/>
        <v>877.5</v>
      </c>
      <c r="G25" s="31">
        <f t="shared" si="6"/>
        <v>1147.5</v>
      </c>
      <c r="H25" s="31">
        <f t="shared" si="7"/>
        <v>2025</v>
      </c>
      <c r="I25" s="61">
        <f t="shared" si="8"/>
        <v>2328.75</v>
      </c>
    </row>
    <row r="26" spans="1:9" x14ac:dyDescent="0.3">
      <c r="A26" s="108"/>
      <c r="B26" s="29" t="s">
        <v>2</v>
      </c>
      <c r="C26" s="60">
        <v>39</v>
      </c>
      <c r="D26" s="30">
        <v>19.5</v>
      </c>
      <c r="E26" s="30">
        <v>25.5</v>
      </c>
      <c r="F26" s="31">
        <f t="shared" si="5"/>
        <v>760.5</v>
      </c>
      <c r="G26" s="31">
        <f t="shared" si="6"/>
        <v>994.5</v>
      </c>
      <c r="H26" s="31">
        <f t="shared" si="7"/>
        <v>1755</v>
      </c>
      <c r="I26" s="61">
        <f t="shared" si="8"/>
        <v>2018.2499999999998</v>
      </c>
    </row>
    <row r="27" spans="1:9" x14ac:dyDescent="0.3">
      <c r="A27" s="108"/>
      <c r="B27" s="29" t="s">
        <v>3</v>
      </c>
      <c r="C27" s="60">
        <v>52</v>
      </c>
      <c r="D27" s="30">
        <v>19.5</v>
      </c>
      <c r="E27" s="30">
        <v>25.5</v>
      </c>
      <c r="F27" s="31">
        <f t="shared" si="5"/>
        <v>1014</v>
      </c>
      <c r="G27" s="31">
        <f t="shared" si="6"/>
        <v>1326</v>
      </c>
      <c r="H27" s="31">
        <f t="shared" si="7"/>
        <v>2340</v>
      </c>
      <c r="I27" s="61">
        <f t="shared" si="8"/>
        <v>2691</v>
      </c>
    </row>
    <row r="28" spans="1:9" x14ac:dyDescent="0.3">
      <c r="A28" s="108"/>
      <c r="B28" s="29" t="s">
        <v>4</v>
      </c>
      <c r="C28" s="60">
        <v>42</v>
      </c>
      <c r="D28" s="30">
        <v>19.5</v>
      </c>
      <c r="E28" s="30">
        <v>25.5</v>
      </c>
      <c r="F28" s="31">
        <f t="shared" si="5"/>
        <v>819</v>
      </c>
      <c r="G28" s="31">
        <f t="shared" si="6"/>
        <v>1071</v>
      </c>
      <c r="H28" s="31">
        <f t="shared" si="7"/>
        <v>1890</v>
      </c>
      <c r="I28" s="61">
        <f t="shared" si="8"/>
        <v>2173.5</v>
      </c>
    </row>
    <row r="29" spans="1:9" x14ac:dyDescent="0.3">
      <c r="A29" s="108"/>
      <c r="B29" s="29" t="s">
        <v>5</v>
      </c>
      <c r="C29" s="60">
        <v>28</v>
      </c>
      <c r="D29" s="30">
        <v>19.5</v>
      </c>
      <c r="E29" s="30">
        <v>25.5</v>
      </c>
      <c r="F29" s="31">
        <f t="shared" si="5"/>
        <v>546</v>
      </c>
      <c r="G29" s="31">
        <f t="shared" si="6"/>
        <v>714</v>
      </c>
      <c r="H29" s="31">
        <f t="shared" si="7"/>
        <v>1260</v>
      </c>
      <c r="I29" s="61">
        <f t="shared" si="8"/>
        <v>1449</v>
      </c>
    </row>
    <row r="30" spans="1:9" x14ac:dyDescent="0.3">
      <c r="A30" s="108"/>
      <c r="B30" s="29" t="s">
        <v>6</v>
      </c>
      <c r="C30" s="60">
        <v>18</v>
      </c>
      <c r="D30" s="30">
        <v>19.5</v>
      </c>
      <c r="E30" s="30">
        <v>25.5</v>
      </c>
      <c r="F30" s="31">
        <f t="shared" si="5"/>
        <v>351</v>
      </c>
      <c r="G30" s="31">
        <f t="shared" si="6"/>
        <v>459</v>
      </c>
      <c r="H30" s="31">
        <f t="shared" si="7"/>
        <v>810</v>
      </c>
      <c r="I30" s="61">
        <f t="shared" si="8"/>
        <v>931.49999999999989</v>
      </c>
    </row>
    <row r="31" spans="1:9" x14ac:dyDescent="0.3">
      <c r="A31" s="108"/>
      <c r="B31" s="29" t="s">
        <v>7</v>
      </c>
      <c r="C31" s="60">
        <v>20</v>
      </c>
      <c r="D31" s="30">
        <v>19.5</v>
      </c>
      <c r="E31" s="30">
        <v>25.5</v>
      </c>
      <c r="F31" s="31">
        <f t="shared" si="5"/>
        <v>390</v>
      </c>
      <c r="G31" s="31">
        <f t="shared" si="6"/>
        <v>510</v>
      </c>
      <c r="H31" s="31">
        <f t="shared" si="7"/>
        <v>900</v>
      </c>
      <c r="I31" s="61">
        <f t="shared" si="8"/>
        <v>1035</v>
      </c>
    </row>
    <row r="32" spans="1:9" x14ac:dyDescent="0.3">
      <c r="A32" s="108"/>
      <c r="B32" s="29" t="s">
        <v>8</v>
      </c>
      <c r="C32" s="60">
        <v>35</v>
      </c>
      <c r="D32" s="30">
        <v>19.5</v>
      </c>
      <c r="E32" s="30">
        <v>25.5</v>
      </c>
      <c r="F32" s="31">
        <f t="shared" si="5"/>
        <v>682.5</v>
      </c>
      <c r="G32" s="31">
        <f t="shared" si="6"/>
        <v>892.5</v>
      </c>
      <c r="H32" s="31">
        <f t="shared" si="7"/>
        <v>1575</v>
      </c>
      <c r="I32" s="61">
        <f t="shared" si="8"/>
        <v>1811.2499999999998</v>
      </c>
    </row>
    <row r="33" spans="1:9" x14ac:dyDescent="0.3">
      <c r="A33" s="108"/>
      <c r="B33" s="29" t="s">
        <v>9</v>
      </c>
      <c r="C33" s="60">
        <v>378</v>
      </c>
      <c r="D33" s="30">
        <v>19.5</v>
      </c>
      <c r="E33" s="30">
        <v>25.5</v>
      </c>
      <c r="F33" s="31">
        <f t="shared" si="5"/>
        <v>7371</v>
      </c>
      <c r="G33" s="31">
        <f t="shared" si="6"/>
        <v>9639</v>
      </c>
      <c r="H33" s="31">
        <f t="shared" si="7"/>
        <v>17010</v>
      </c>
      <c r="I33" s="61">
        <f t="shared" si="8"/>
        <v>19561.5</v>
      </c>
    </row>
    <row r="34" spans="1:9" x14ac:dyDescent="0.3">
      <c r="A34" s="108"/>
      <c r="B34" s="29" t="s">
        <v>10</v>
      </c>
      <c r="C34" s="60">
        <v>55</v>
      </c>
      <c r="D34" s="30">
        <v>19.5</v>
      </c>
      <c r="E34" s="30">
        <v>25.5</v>
      </c>
      <c r="F34" s="31">
        <f t="shared" si="5"/>
        <v>1072.5</v>
      </c>
      <c r="G34" s="31">
        <f t="shared" si="6"/>
        <v>1402.5</v>
      </c>
      <c r="H34" s="31">
        <f t="shared" si="7"/>
        <v>2475</v>
      </c>
      <c r="I34" s="61">
        <f t="shared" si="8"/>
        <v>2846.25</v>
      </c>
    </row>
    <row r="35" spans="1:9" x14ac:dyDescent="0.3">
      <c r="A35" s="108"/>
      <c r="B35" s="29" t="s">
        <v>11</v>
      </c>
      <c r="C35" s="60">
        <v>35</v>
      </c>
      <c r="D35" s="30">
        <v>19.5</v>
      </c>
      <c r="E35" s="30">
        <v>25.5</v>
      </c>
      <c r="F35" s="31">
        <f t="shared" si="5"/>
        <v>682.5</v>
      </c>
      <c r="G35" s="31">
        <f t="shared" si="6"/>
        <v>892.5</v>
      </c>
      <c r="H35" s="31">
        <f t="shared" si="7"/>
        <v>1575</v>
      </c>
      <c r="I35" s="61">
        <f t="shared" si="8"/>
        <v>1811.2499999999998</v>
      </c>
    </row>
    <row r="36" spans="1:9" ht="15" thickBot="1" x14ac:dyDescent="0.35">
      <c r="A36" s="109"/>
      <c r="B36" s="32" t="s">
        <v>29</v>
      </c>
      <c r="C36" s="33">
        <f>SUM(C23:C35)</f>
        <v>817</v>
      </c>
      <c r="D36" s="33"/>
      <c r="E36" s="33"/>
      <c r="F36" s="33">
        <f>SUM(F23:F35)</f>
        <v>15922.5</v>
      </c>
      <c r="G36" s="33">
        <f>SUM(G23:G35)</f>
        <v>20815.5</v>
      </c>
      <c r="H36" s="33">
        <f>SUM(H23:H35)</f>
        <v>36738</v>
      </c>
      <c r="I36" s="34">
        <f>SUM(I23:I35)</f>
        <v>42248.7</v>
      </c>
    </row>
    <row r="38" spans="1:9" x14ac:dyDescent="0.3">
      <c r="A38" s="35" t="s">
        <v>82</v>
      </c>
    </row>
    <row r="39" spans="1:9" ht="15" thickBot="1" x14ac:dyDescent="0.35"/>
    <row r="40" spans="1:9" ht="53.4" x14ac:dyDescent="0.3">
      <c r="A40" s="65" t="s">
        <v>30</v>
      </c>
      <c r="B40" s="24" t="s">
        <v>13</v>
      </c>
      <c r="C40" s="62" t="s">
        <v>22</v>
      </c>
      <c r="D40" s="63" t="s">
        <v>23</v>
      </c>
      <c r="E40" s="63" t="s">
        <v>24</v>
      </c>
      <c r="F40" s="63" t="s">
        <v>25</v>
      </c>
      <c r="G40" s="63" t="s">
        <v>26</v>
      </c>
      <c r="H40" s="63" t="s">
        <v>27</v>
      </c>
      <c r="I40" s="64" t="s">
        <v>28</v>
      </c>
    </row>
    <row r="41" spans="1:9" x14ac:dyDescent="0.3">
      <c r="A41" s="107">
        <v>25254194</v>
      </c>
      <c r="B41" s="29" t="s">
        <v>0</v>
      </c>
      <c r="C41" s="60">
        <v>87</v>
      </c>
      <c r="D41" s="30">
        <v>19.5</v>
      </c>
      <c r="E41" s="30">
        <v>27.5</v>
      </c>
      <c r="F41" s="31">
        <f t="shared" ref="F41:F52" si="9">C41*D41</f>
        <v>1696.5</v>
      </c>
      <c r="G41" s="31">
        <f t="shared" ref="G41:G52" si="10">C41*E41</f>
        <v>2392.5</v>
      </c>
      <c r="H41" s="31">
        <f t="shared" ref="H41:H52" si="11">F41+G41</f>
        <v>4089</v>
      </c>
      <c r="I41" s="61">
        <f t="shared" ref="I41" si="12">H41*1.15</f>
        <v>4702.3499999999995</v>
      </c>
    </row>
    <row r="42" spans="1:9" x14ac:dyDescent="0.3">
      <c r="A42" s="108"/>
      <c r="B42" s="29" t="s">
        <v>1</v>
      </c>
      <c r="C42" s="60">
        <v>60</v>
      </c>
      <c r="D42" s="30">
        <v>19.5</v>
      </c>
      <c r="E42" s="30">
        <v>27.5</v>
      </c>
      <c r="F42" s="31">
        <f t="shared" si="9"/>
        <v>1170</v>
      </c>
      <c r="G42" s="31">
        <f t="shared" si="10"/>
        <v>1650</v>
      </c>
      <c r="H42" s="31">
        <f t="shared" si="11"/>
        <v>2820</v>
      </c>
      <c r="I42" s="61">
        <f t="shared" ref="I42:I52" si="13">H42*1.15</f>
        <v>3242.9999999999995</v>
      </c>
    </row>
    <row r="43" spans="1:9" x14ac:dyDescent="0.3">
      <c r="A43" s="108"/>
      <c r="B43" s="29" t="s">
        <v>2</v>
      </c>
      <c r="C43" s="60">
        <v>72</v>
      </c>
      <c r="D43" s="30">
        <v>19.5</v>
      </c>
      <c r="E43" s="30">
        <v>27.5</v>
      </c>
      <c r="F43" s="31">
        <f t="shared" si="9"/>
        <v>1404</v>
      </c>
      <c r="G43" s="31">
        <f t="shared" si="10"/>
        <v>1980</v>
      </c>
      <c r="H43" s="31">
        <f t="shared" si="11"/>
        <v>3384</v>
      </c>
      <c r="I43" s="61">
        <f t="shared" si="13"/>
        <v>3891.6</v>
      </c>
    </row>
    <row r="44" spans="1:9" x14ac:dyDescent="0.3">
      <c r="A44" s="108"/>
      <c r="B44" s="29" t="s">
        <v>3</v>
      </c>
      <c r="C44" s="60">
        <v>80</v>
      </c>
      <c r="D44" s="30">
        <v>19.5</v>
      </c>
      <c r="E44" s="30">
        <v>27.5</v>
      </c>
      <c r="F44" s="31">
        <f t="shared" si="9"/>
        <v>1560</v>
      </c>
      <c r="G44" s="31">
        <f t="shared" si="10"/>
        <v>2200</v>
      </c>
      <c r="H44" s="31">
        <f t="shared" si="11"/>
        <v>3760</v>
      </c>
      <c r="I44" s="61">
        <f t="shared" si="13"/>
        <v>4324</v>
      </c>
    </row>
    <row r="45" spans="1:9" x14ac:dyDescent="0.3">
      <c r="A45" s="108"/>
      <c r="B45" s="29" t="s">
        <v>4</v>
      </c>
      <c r="C45" s="60">
        <v>71</v>
      </c>
      <c r="D45" s="30">
        <v>19.5</v>
      </c>
      <c r="E45" s="30">
        <v>27.5</v>
      </c>
      <c r="F45" s="31">
        <f t="shared" si="9"/>
        <v>1384.5</v>
      </c>
      <c r="G45" s="31">
        <f t="shared" si="10"/>
        <v>1952.5</v>
      </c>
      <c r="H45" s="31">
        <f t="shared" si="11"/>
        <v>3337</v>
      </c>
      <c r="I45" s="61">
        <f t="shared" si="13"/>
        <v>3837.5499999999997</v>
      </c>
    </row>
    <row r="46" spans="1:9" x14ac:dyDescent="0.3">
      <c r="A46" s="108"/>
      <c r="B46" s="29" t="s">
        <v>5</v>
      </c>
      <c r="C46" s="60">
        <v>61</v>
      </c>
      <c r="D46" s="30">
        <v>19.5</v>
      </c>
      <c r="E46" s="30">
        <v>27.5</v>
      </c>
      <c r="F46" s="31">
        <f t="shared" si="9"/>
        <v>1189.5</v>
      </c>
      <c r="G46" s="31">
        <f t="shared" si="10"/>
        <v>1677.5</v>
      </c>
      <c r="H46" s="31">
        <f t="shared" si="11"/>
        <v>2867</v>
      </c>
      <c r="I46" s="61">
        <f t="shared" si="13"/>
        <v>3297.0499999999997</v>
      </c>
    </row>
    <row r="47" spans="1:9" x14ac:dyDescent="0.3">
      <c r="A47" s="108"/>
      <c r="B47" s="29" t="s">
        <v>6</v>
      </c>
      <c r="C47" s="60">
        <v>16</v>
      </c>
      <c r="D47" s="30">
        <v>19.5</v>
      </c>
      <c r="E47" s="30">
        <v>27.5</v>
      </c>
      <c r="F47" s="31">
        <f t="shared" si="9"/>
        <v>312</v>
      </c>
      <c r="G47" s="31">
        <f t="shared" si="10"/>
        <v>440</v>
      </c>
      <c r="H47" s="31">
        <f t="shared" si="11"/>
        <v>752</v>
      </c>
      <c r="I47" s="61">
        <f t="shared" si="13"/>
        <v>864.8</v>
      </c>
    </row>
    <row r="48" spans="1:9" x14ac:dyDescent="0.3">
      <c r="A48" s="108"/>
      <c r="B48" s="29" t="s">
        <v>7</v>
      </c>
      <c r="C48" s="60">
        <v>15</v>
      </c>
      <c r="D48" s="30">
        <v>19.5</v>
      </c>
      <c r="E48" s="30">
        <v>27.5</v>
      </c>
      <c r="F48" s="31">
        <f t="shared" si="9"/>
        <v>292.5</v>
      </c>
      <c r="G48" s="31">
        <f t="shared" si="10"/>
        <v>412.5</v>
      </c>
      <c r="H48" s="31">
        <f t="shared" si="11"/>
        <v>705</v>
      </c>
      <c r="I48" s="61">
        <f t="shared" si="13"/>
        <v>810.74999999999989</v>
      </c>
    </row>
    <row r="49" spans="1:9" x14ac:dyDescent="0.3">
      <c r="A49" s="108"/>
      <c r="B49" s="29" t="s">
        <v>8</v>
      </c>
      <c r="C49" s="60">
        <v>21</v>
      </c>
      <c r="D49" s="30">
        <v>19.5</v>
      </c>
      <c r="E49" s="30">
        <v>27.5</v>
      </c>
      <c r="F49" s="31">
        <f t="shared" si="9"/>
        <v>409.5</v>
      </c>
      <c r="G49" s="31">
        <f t="shared" si="10"/>
        <v>577.5</v>
      </c>
      <c r="H49" s="31">
        <f t="shared" si="11"/>
        <v>987</v>
      </c>
      <c r="I49" s="61">
        <f t="shared" si="13"/>
        <v>1135.05</v>
      </c>
    </row>
    <row r="50" spans="1:9" x14ac:dyDescent="0.3">
      <c r="A50" s="108"/>
      <c r="B50" s="29" t="s">
        <v>9</v>
      </c>
      <c r="C50" s="60">
        <v>23</v>
      </c>
      <c r="D50" s="30">
        <v>19.5</v>
      </c>
      <c r="E50" s="30">
        <v>27.5</v>
      </c>
      <c r="F50" s="31">
        <f t="shared" si="9"/>
        <v>448.5</v>
      </c>
      <c r="G50" s="31">
        <f t="shared" si="10"/>
        <v>632.5</v>
      </c>
      <c r="H50" s="31">
        <f t="shared" si="11"/>
        <v>1081</v>
      </c>
      <c r="I50" s="61">
        <f t="shared" si="13"/>
        <v>1243.1499999999999</v>
      </c>
    </row>
    <row r="51" spans="1:9" x14ac:dyDescent="0.3">
      <c r="A51" s="108"/>
      <c r="B51" s="29" t="s">
        <v>10</v>
      </c>
      <c r="C51" s="60">
        <v>32</v>
      </c>
      <c r="D51" s="30">
        <v>19.5</v>
      </c>
      <c r="E51" s="30">
        <v>27.5</v>
      </c>
      <c r="F51" s="31">
        <f t="shared" si="9"/>
        <v>624</v>
      </c>
      <c r="G51" s="31">
        <f t="shared" si="10"/>
        <v>880</v>
      </c>
      <c r="H51" s="31">
        <f t="shared" si="11"/>
        <v>1504</v>
      </c>
      <c r="I51" s="61">
        <f t="shared" si="13"/>
        <v>1729.6</v>
      </c>
    </row>
    <row r="52" spans="1:9" x14ac:dyDescent="0.3">
      <c r="A52" s="108"/>
      <c r="B52" s="29" t="s">
        <v>11</v>
      </c>
      <c r="C52" s="60">
        <v>18</v>
      </c>
      <c r="D52" s="30">
        <v>19.5</v>
      </c>
      <c r="E52" s="30">
        <v>27.5</v>
      </c>
      <c r="F52" s="31">
        <f t="shared" si="9"/>
        <v>351</v>
      </c>
      <c r="G52" s="31">
        <f t="shared" si="10"/>
        <v>495</v>
      </c>
      <c r="H52" s="31">
        <f t="shared" si="11"/>
        <v>846</v>
      </c>
      <c r="I52" s="61">
        <f t="shared" si="13"/>
        <v>972.9</v>
      </c>
    </row>
    <row r="53" spans="1:9" ht="15" thickBot="1" x14ac:dyDescent="0.35">
      <c r="A53" s="109"/>
      <c r="B53" s="32" t="s">
        <v>39</v>
      </c>
      <c r="C53" s="33">
        <f>SUM(C41:C52)</f>
        <v>556</v>
      </c>
      <c r="D53" s="33"/>
      <c r="E53" s="33"/>
      <c r="F53" s="33">
        <f>SUM(F41:F52)</f>
        <v>10842</v>
      </c>
      <c r="G53" s="33">
        <f>SUM(G41:G52)</f>
        <v>15290</v>
      </c>
      <c r="H53" s="33">
        <f>SUM(H41:H52)</f>
        <v>26132</v>
      </c>
      <c r="I53" s="34">
        <f>SUM(I41:I52)</f>
        <v>30051.8</v>
      </c>
    </row>
    <row r="56" spans="1:9" x14ac:dyDescent="0.3">
      <c r="A56" s="35" t="s">
        <v>31</v>
      </c>
    </row>
    <row r="57" spans="1:9" ht="15" thickBot="1" x14ac:dyDescent="0.35"/>
    <row r="58" spans="1:9" ht="53.4" x14ac:dyDescent="0.3">
      <c r="A58" s="65" t="s">
        <v>30</v>
      </c>
      <c r="B58" s="24" t="s">
        <v>13</v>
      </c>
      <c r="C58" s="62" t="s">
        <v>22</v>
      </c>
      <c r="D58" s="63" t="s">
        <v>23</v>
      </c>
      <c r="E58" s="63" t="s">
        <v>24</v>
      </c>
      <c r="F58" s="63" t="s">
        <v>25</v>
      </c>
      <c r="G58" s="63" t="s">
        <v>26</v>
      </c>
      <c r="H58" s="63" t="s">
        <v>27</v>
      </c>
      <c r="I58" s="64" t="s">
        <v>28</v>
      </c>
    </row>
    <row r="59" spans="1:9" x14ac:dyDescent="0.3">
      <c r="A59" s="25"/>
      <c r="B59" s="66"/>
      <c r="C59" s="67"/>
      <c r="D59" s="68"/>
      <c r="E59" s="68"/>
      <c r="F59" s="68"/>
      <c r="G59" s="68"/>
      <c r="H59" s="68"/>
      <c r="I59" s="69"/>
    </row>
    <row r="60" spans="1:9" x14ac:dyDescent="0.3">
      <c r="A60" s="26"/>
      <c r="B60" s="27"/>
      <c r="C60" s="27"/>
      <c r="D60" s="27"/>
      <c r="E60" s="27"/>
      <c r="F60" s="27"/>
      <c r="G60" s="27"/>
      <c r="H60" s="27"/>
      <c r="I60" s="28"/>
    </row>
    <row r="61" spans="1:9" x14ac:dyDescent="0.3">
      <c r="A61" s="107">
        <v>121525</v>
      </c>
      <c r="B61" s="29" t="s">
        <v>0</v>
      </c>
      <c r="C61" s="60">
        <v>57</v>
      </c>
      <c r="D61" s="30">
        <v>19.5</v>
      </c>
      <c r="E61" s="30">
        <v>27.5</v>
      </c>
      <c r="F61" s="31">
        <f t="shared" ref="F61:F72" si="14">C61*D61</f>
        <v>1111.5</v>
      </c>
      <c r="G61" s="31">
        <f t="shared" ref="G61:G72" si="15">C61*E61</f>
        <v>1567.5</v>
      </c>
      <c r="H61" s="31">
        <f t="shared" ref="H61:H72" si="16">F61+G61</f>
        <v>2679</v>
      </c>
      <c r="I61" s="61">
        <f t="shared" ref="I61" si="17">H61*1.15</f>
        <v>3080.85</v>
      </c>
    </row>
    <row r="62" spans="1:9" x14ac:dyDescent="0.3">
      <c r="A62" s="108"/>
      <c r="B62" s="29" t="s">
        <v>1</v>
      </c>
      <c r="C62" s="60">
        <v>40</v>
      </c>
      <c r="D62" s="30">
        <v>19.5</v>
      </c>
      <c r="E62" s="30">
        <v>27.5</v>
      </c>
      <c r="F62" s="31">
        <f t="shared" si="14"/>
        <v>780</v>
      </c>
      <c r="G62" s="31">
        <f t="shared" si="15"/>
        <v>1100</v>
      </c>
      <c r="H62" s="31">
        <f t="shared" si="16"/>
        <v>1880</v>
      </c>
      <c r="I62" s="61">
        <f t="shared" ref="I62:I72" si="18">H62*1.15</f>
        <v>2162</v>
      </c>
    </row>
    <row r="63" spans="1:9" x14ac:dyDescent="0.3">
      <c r="A63" s="108"/>
      <c r="B63" s="29" t="s">
        <v>2</v>
      </c>
      <c r="C63" s="60">
        <v>60</v>
      </c>
      <c r="D63" s="30">
        <v>19.5</v>
      </c>
      <c r="E63" s="30">
        <v>27.5</v>
      </c>
      <c r="F63" s="31">
        <f t="shared" si="14"/>
        <v>1170</v>
      </c>
      <c r="G63" s="31">
        <f t="shared" si="15"/>
        <v>1650</v>
      </c>
      <c r="H63" s="31">
        <f t="shared" si="16"/>
        <v>2820</v>
      </c>
      <c r="I63" s="61">
        <f t="shared" si="18"/>
        <v>3242.9999999999995</v>
      </c>
    </row>
    <row r="64" spans="1:9" x14ac:dyDescent="0.3">
      <c r="A64" s="108"/>
      <c r="B64" s="29" t="s">
        <v>3</v>
      </c>
      <c r="C64" s="60">
        <v>49</v>
      </c>
      <c r="D64" s="30">
        <v>19.5</v>
      </c>
      <c r="E64" s="30">
        <v>27.5</v>
      </c>
      <c r="F64" s="31">
        <f t="shared" si="14"/>
        <v>955.5</v>
      </c>
      <c r="G64" s="31">
        <f t="shared" si="15"/>
        <v>1347.5</v>
      </c>
      <c r="H64" s="31">
        <f t="shared" si="16"/>
        <v>2303</v>
      </c>
      <c r="I64" s="61">
        <f t="shared" si="18"/>
        <v>2648.45</v>
      </c>
    </row>
    <row r="65" spans="1:9" x14ac:dyDescent="0.3">
      <c r="A65" s="108"/>
      <c r="B65" s="29" t="s">
        <v>4</v>
      </c>
      <c r="C65" s="60">
        <v>42</v>
      </c>
      <c r="D65" s="30">
        <v>19.5</v>
      </c>
      <c r="E65" s="30">
        <v>27.5</v>
      </c>
      <c r="F65" s="31">
        <f t="shared" si="14"/>
        <v>819</v>
      </c>
      <c r="G65" s="31">
        <f t="shared" si="15"/>
        <v>1155</v>
      </c>
      <c r="H65" s="31">
        <f t="shared" si="16"/>
        <v>1974</v>
      </c>
      <c r="I65" s="61">
        <f t="shared" si="18"/>
        <v>2270.1</v>
      </c>
    </row>
    <row r="66" spans="1:9" x14ac:dyDescent="0.3">
      <c r="A66" s="108"/>
      <c r="B66" s="29" t="s">
        <v>5</v>
      </c>
      <c r="C66" s="60">
        <v>37</v>
      </c>
      <c r="D66" s="30">
        <v>19.5</v>
      </c>
      <c r="E66" s="30">
        <v>27.5</v>
      </c>
      <c r="F66" s="31">
        <f t="shared" si="14"/>
        <v>721.5</v>
      </c>
      <c r="G66" s="31">
        <f t="shared" si="15"/>
        <v>1017.5</v>
      </c>
      <c r="H66" s="31">
        <f t="shared" si="16"/>
        <v>1739</v>
      </c>
      <c r="I66" s="61">
        <f t="shared" si="18"/>
        <v>1999.85</v>
      </c>
    </row>
    <row r="67" spans="1:9" x14ac:dyDescent="0.3">
      <c r="A67" s="108"/>
      <c r="B67" s="29" t="s">
        <v>6</v>
      </c>
      <c r="C67" s="60">
        <v>16</v>
      </c>
      <c r="D67" s="30">
        <v>19.5</v>
      </c>
      <c r="E67" s="30">
        <v>27.5</v>
      </c>
      <c r="F67" s="31">
        <f t="shared" si="14"/>
        <v>312</v>
      </c>
      <c r="G67" s="31">
        <f t="shared" si="15"/>
        <v>440</v>
      </c>
      <c r="H67" s="31">
        <f t="shared" si="16"/>
        <v>752</v>
      </c>
      <c r="I67" s="61">
        <f t="shared" si="18"/>
        <v>864.8</v>
      </c>
    </row>
    <row r="68" spans="1:9" x14ac:dyDescent="0.3">
      <c r="A68" s="108"/>
      <c r="B68" s="29" t="s">
        <v>7</v>
      </c>
      <c r="C68" s="60">
        <v>9</v>
      </c>
      <c r="D68" s="30">
        <v>19.5</v>
      </c>
      <c r="E68" s="30">
        <v>27.5</v>
      </c>
      <c r="F68" s="31">
        <f t="shared" si="14"/>
        <v>175.5</v>
      </c>
      <c r="G68" s="31">
        <f t="shared" si="15"/>
        <v>247.5</v>
      </c>
      <c r="H68" s="31">
        <f t="shared" si="16"/>
        <v>423</v>
      </c>
      <c r="I68" s="61">
        <f t="shared" si="18"/>
        <v>486.45</v>
      </c>
    </row>
    <row r="69" spans="1:9" x14ac:dyDescent="0.3">
      <c r="A69" s="108"/>
      <c r="B69" s="29" t="s">
        <v>8</v>
      </c>
      <c r="C69" s="60">
        <v>69</v>
      </c>
      <c r="D69" s="30">
        <v>19.5</v>
      </c>
      <c r="E69" s="30">
        <v>27.5</v>
      </c>
      <c r="F69" s="31">
        <f t="shared" si="14"/>
        <v>1345.5</v>
      </c>
      <c r="G69" s="31">
        <f t="shared" si="15"/>
        <v>1897.5</v>
      </c>
      <c r="H69" s="31">
        <f t="shared" si="16"/>
        <v>3243</v>
      </c>
      <c r="I69" s="61">
        <f t="shared" si="18"/>
        <v>3729.45</v>
      </c>
    </row>
    <row r="70" spans="1:9" x14ac:dyDescent="0.3">
      <c r="A70" s="108"/>
      <c r="B70" s="29" t="s">
        <v>9</v>
      </c>
      <c r="C70" s="60">
        <v>92</v>
      </c>
      <c r="D70" s="30">
        <v>19.5</v>
      </c>
      <c r="E70" s="30">
        <v>27.5</v>
      </c>
      <c r="F70" s="31">
        <f t="shared" si="14"/>
        <v>1794</v>
      </c>
      <c r="G70" s="31">
        <f t="shared" si="15"/>
        <v>2530</v>
      </c>
      <c r="H70" s="31">
        <f t="shared" si="16"/>
        <v>4324</v>
      </c>
      <c r="I70" s="61">
        <f t="shared" si="18"/>
        <v>4972.5999999999995</v>
      </c>
    </row>
    <row r="71" spans="1:9" x14ac:dyDescent="0.3">
      <c r="A71" s="108"/>
      <c r="B71" s="29" t="s">
        <v>10</v>
      </c>
      <c r="C71" s="60">
        <v>87</v>
      </c>
      <c r="D71" s="30">
        <v>19.5</v>
      </c>
      <c r="E71" s="30">
        <v>27.5</v>
      </c>
      <c r="F71" s="31">
        <f t="shared" si="14"/>
        <v>1696.5</v>
      </c>
      <c r="G71" s="31">
        <f t="shared" si="15"/>
        <v>2392.5</v>
      </c>
      <c r="H71" s="31">
        <f t="shared" si="16"/>
        <v>4089</v>
      </c>
      <c r="I71" s="61">
        <f t="shared" si="18"/>
        <v>4702.3499999999995</v>
      </c>
    </row>
    <row r="72" spans="1:9" x14ac:dyDescent="0.3">
      <c r="A72" s="108"/>
      <c r="B72" s="29" t="s">
        <v>11</v>
      </c>
      <c r="C72" s="60">
        <v>77</v>
      </c>
      <c r="D72" s="30">
        <v>19.5</v>
      </c>
      <c r="E72" s="30">
        <v>27.5</v>
      </c>
      <c r="F72" s="31">
        <f t="shared" si="14"/>
        <v>1501.5</v>
      </c>
      <c r="G72" s="31">
        <f t="shared" si="15"/>
        <v>2117.5</v>
      </c>
      <c r="H72" s="31">
        <f t="shared" si="16"/>
        <v>3619</v>
      </c>
      <c r="I72" s="61">
        <f t="shared" si="18"/>
        <v>4161.8499999999995</v>
      </c>
    </row>
    <row r="73" spans="1:9" ht="15" thickBot="1" x14ac:dyDescent="0.35">
      <c r="A73" s="109"/>
      <c r="B73" s="32" t="s">
        <v>39</v>
      </c>
      <c r="C73" s="33">
        <f>SUM(C61:C72)</f>
        <v>635</v>
      </c>
      <c r="D73" s="33"/>
      <c r="E73" s="33"/>
      <c r="F73" s="33">
        <f>SUM(F61:F72)</f>
        <v>12382.5</v>
      </c>
      <c r="G73" s="33">
        <f>SUM(G61:G72)</f>
        <v>17462.5</v>
      </c>
      <c r="H73" s="33">
        <f>SUM(H61:H72)</f>
        <v>29845</v>
      </c>
      <c r="I73" s="34">
        <f>SUM(I61:I72)</f>
        <v>34321.75</v>
      </c>
    </row>
    <row r="74" spans="1:9" x14ac:dyDescent="0.3">
      <c r="C74" s="103">
        <f>C53+C73</f>
        <v>1191</v>
      </c>
      <c r="H74" s="103">
        <f t="shared" ref="H74:I74" si="19">H53+H73</f>
        <v>55977</v>
      </c>
      <c r="I74" s="103">
        <f t="shared" si="19"/>
        <v>64373.55</v>
      </c>
    </row>
    <row r="76" spans="1:9" x14ac:dyDescent="0.3">
      <c r="A76" s="35" t="s">
        <v>84</v>
      </c>
      <c r="E76" t="s">
        <v>67</v>
      </c>
    </row>
    <row r="77" spans="1:9" ht="15" thickBot="1" x14ac:dyDescent="0.35"/>
    <row r="78" spans="1:9" ht="53.4" x14ac:dyDescent="0.3">
      <c r="A78" s="65" t="s">
        <v>30</v>
      </c>
      <c r="B78" s="24" t="s">
        <v>13</v>
      </c>
      <c r="C78" s="62" t="s">
        <v>22</v>
      </c>
      <c r="D78" s="63" t="s">
        <v>23</v>
      </c>
      <c r="E78" s="63" t="s">
        <v>24</v>
      </c>
      <c r="F78" s="63" t="s">
        <v>25</v>
      </c>
      <c r="G78" s="63" t="s">
        <v>26</v>
      </c>
      <c r="H78" s="63" t="s">
        <v>27</v>
      </c>
      <c r="I78" s="64" t="s">
        <v>28</v>
      </c>
    </row>
    <row r="79" spans="1:9" x14ac:dyDescent="0.3">
      <c r="A79" s="107">
        <v>25254194</v>
      </c>
      <c r="B79" s="29" t="s">
        <v>0</v>
      </c>
      <c r="C79" s="60">
        <v>13</v>
      </c>
      <c r="D79" s="30">
        <v>19.5</v>
      </c>
      <c r="E79" s="30">
        <v>30</v>
      </c>
      <c r="F79" s="31">
        <f t="shared" ref="F79:F90" si="20">C79*D79</f>
        <v>253.5</v>
      </c>
      <c r="G79" s="31">
        <f t="shared" ref="G79:G90" si="21">C79*E79</f>
        <v>390</v>
      </c>
      <c r="H79" s="31">
        <f t="shared" ref="H79:H90" si="22">F79+G79</f>
        <v>643.5</v>
      </c>
      <c r="I79" s="61">
        <f t="shared" ref="I79:I90" si="23">H79*1.15</f>
        <v>740.02499999999998</v>
      </c>
    </row>
    <row r="80" spans="1:9" x14ac:dyDescent="0.3">
      <c r="A80" s="108"/>
      <c r="B80" s="29" t="s">
        <v>1</v>
      </c>
      <c r="C80" s="60">
        <v>22</v>
      </c>
      <c r="D80" s="30">
        <v>19.5</v>
      </c>
      <c r="E80" s="30">
        <v>30</v>
      </c>
      <c r="F80" s="31">
        <f t="shared" si="20"/>
        <v>429</v>
      </c>
      <c r="G80" s="31">
        <f t="shared" si="21"/>
        <v>660</v>
      </c>
      <c r="H80" s="31">
        <f t="shared" si="22"/>
        <v>1089</v>
      </c>
      <c r="I80" s="61">
        <f t="shared" si="23"/>
        <v>1252.3499999999999</v>
      </c>
    </row>
    <row r="81" spans="1:9" x14ac:dyDescent="0.3">
      <c r="A81" s="108"/>
      <c r="B81" s="29" t="s">
        <v>2</v>
      </c>
      <c r="C81" s="60">
        <v>15</v>
      </c>
      <c r="D81" s="30">
        <v>19.5</v>
      </c>
      <c r="E81" s="30">
        <v>30</v>
      </c>
      <c r="F81" s="31">
        <f t="shared" si="20"/>
        <v>292.5</v>
      </c>
      <c r="G81" s="31">
        <f t="shared" si="21"/>
        <v>450</v>
      </c>
      <c r="H81" s="31">
        <f t="shared" si="22"/>
        <v>742.5</v>
      </c>
      <c r="I81" s="61">
        <f t="shared" si="23"/>
        <v>853.87499999999989</v>
      </c>
    </row>
    <row r="82" spans="1:9" x14ac:dyDescent="0.3">
      <c r="A82" s="108"/>
      <c r="B82" s="29" t="s">
        <v>3</v>
      </c>
      <c r="C82" s="60">
        <v>71</v>
      </c>
      <c r="D82" s="30">
        <v>19.5</v>
      </c>
      <c r="E82" s="30">
        <v>30</v>
      </c>
      <c r="F82" s="31">
        <f t="shared" si="20"/>
        <v>1384.5</v>
      </c>
      <c r="G82" s="31">
        <f t="shared" si="21"/>
        <v>2130</v>
      </c>
      <c r="H82" s="31">
        <f t="shared" si="22"/>
        <v>3514.5</v>
      </c>
      <c r="I82" s="61">
        <f t="shared" si="23"/>
        <v>4041.6749999999997</v>
      </c>
    </row>
    <row r="83" spans="1:9" x14ac:dyDescent="0.3">
      <c r="A83" s="108"/>
      <c r="B83" s="29"/>
      <c r="C83" s="60"/>
      <c r="D83" s="30">
        <v>19.5</v>
      </c>
      <c r="E83" s="30">
        <v>30</v>
      </c>
      <c r="F83" s="31">
        <f t="shared" si="20"/>
        <v>0</v>
      </c>
      <c r="G83" s="31">
        <f t="shared" si="21"/>
        <v>0</v>
      </c>
      <c r="H83" s="31">
        <f t="shared" si="22"/>
        <v>0</v>
      </c>
      <c r="I83" s="61">
        <f t="shared" si="23"/>
        <v>0</v>
      </c>
    </row>
    <row r="84" spans="1:9" x14ac:dyDescent="0.3">
      <c r="A84" s="108"/>
      <c r="B84" s="29" t="s">
        <v>68</v>
      </c>
      <c r="C84" s="60">
        <v>36</v>
      </c>
      <c r="D84" s="30">
        <v>19.5</v>
      </c>
      <c r="E84" s="30">
        <v>30</v>
      </c>
      <c r="F84" s="31">
        <f t="shared" si="20"/>
        <v>702</v>
      </c>
      <c r="G84" s="31">
        <f t="shared" si="21"/>
        <v>1080</v>
      </c>
      <c r="H84" s="31">
        <f t="shared" si="22"/>
        <v>1782</v>
      </c>
      <c r="I84" s="61">
        <f t="shared" si="23"/>
        <v>2049.2999999999997</v>
      </c>
    </row>
    <row r="85" spans="1:9" x14ac:dyDescent="0.3">
      <c r="A85" s="108"/>
      <c r="B85" s="29" t="s">
        <v>6</v>
      </c>
      <c r="C85" s="60">
        <v>0</v>
      </c>
      <c r="D85" s="30">
        <v>19.5</v>
      </c>
      <c r="E85" s="30">
        <v>30</v>
      </c>
      <c r="F85" s="31">
        <f t="shared" si="20"/>
        <v>0</v>
      </c>
      <c r="G85" s="31">
        <f t="shared" si="21"/>
        <v>0</v>
      </c>
      <c r="H85" s="31">
        <f t="shared" si="22"/>
        <v>0</v>
      </c>
      <c r="I85" s="61">
        <f t="shared" si="23"/>
        <v>0</v>
      </c>
    </row>
    <row r="86" spans="1:9" x14ac:dyDescent="0.3">
      <c r="A86" s="108"/>
      <c r="B86" s="29" t="s">
        <v>7</v>
      </c>
      <c r="C86" s="60">
        <v>22</v>
      </c>
      <c r="D86" s="30">
        <v>19.5</v>
      </c>
      <c r="E86" s="30">
        <v>30</v>
      </c>
      <c r="F86" s="31">
        <f t="shared" si="20"/>
        <v>429</v>
      </c>
      <c r="G86" s="31">
        <f t="shared" si="21"/>
        <v>660</v>
      </c>
      <c r="H86" s="31">
        <f t="shared" si="22"/>
        <v>1089</v>
      </c>
      <c r="I86" s="61">
        <f t="shared" si="23"/>
        <v>1252.3499999999999</v>
      </c>
    </row>
    <row r="87" spans="1:9" x14ac:dyDescent="0.3">
      <c r="A87" s="108"/>
      <c r="B87" s="29" t="s">
        <v>8</v>
      </c>
      <c r="C87" s="60">
        <v>23</v>
      </c>
      <c r="D87" s="30">
        <v>19.5</v>
      </c>
      <c r="E87" s="30">
        <v>30</v>
      </c>
      <c r="F87" s="31">
        <f t="shared" si="20"/>
        <v>448.5</v>
      </c>
      <c r="G87" s="31">
        <f t="shared" si="21"/>
        <v>690</v>
      </c>
      <c r="H87" s="31">
        <f t="shared" si="22"/>
        <v>1138.5</v>
      </c>
      <c r="I87" s="61">
        <f t="shared" si="23"/>
        <v>1309.2749999999999</v>
      </c>
    </row>
    <row r="88" spans="1:9" x14ac:dyDescent="0.3">
      <c r="A88" s="108"/>
      <c r="B88" s="29" t="s">
        <v>9</v>
      </c>
      <c r="C88" s="60">
        <v>0</v>
      </c>
      <c r="D88" s="30">
        <v>19.5</v>
      </c>
      <c r="E88" s="30">
        <v>30</v>
      </c>
      <c r="F88" s="31">
        <f t="shared" si="20"/>
        <v>0</v>
      </c>
      <c r="G88" s="31">
        <f t="shared" si="21"/>
        <v>0</v>
      </c>
      <c r="H88" s="31">
        <f t="shared" si="22"/>
        <v>0</v>
      </c>
      <c r="I88" s="61">
        <f t="shared" si="23"/>
        <v>0</v>
      </c>
    </row>
    <row r="89" spans="1:9" x14ac:dyDescent="0.3">
      <c r="A89" s="108"/>
      <c r="B89" s="29" t="s">
        <v>10</v>
      </c>
      <c r="C89" s="60">
        <v>29</v>
      </c>
      <c r="D89" s="30">
        <v>19.5</v>
      </c>
      <c r="E89" s="30">
        <v>30</v>
      </c>
      <c r="F89" s="31">
        <f t="shared" si="20"/>
        <v>565.5</v>
      </c>
      <c r="G89" s="31">
        <f t="shared" si="21"/>
        <v>870</v>
      </c>
      <c r="H89" s="31">
        <f t="shared" si="22"/>
        <v>1435.5</v>
      </c>
      <c r="I89" s="61">
        <f t="shared" si="23"/>
        <v>1650.8249999999998</v>
      </c>
    </row>
    <row r="90" spans="1:9" x14ac:dyDescent="0.3">
      <c r="A90" s="108"/>
      <c r="B90" s="29" t="s">
        <v>11</v>
      </c>
      <c r="C90" s="60">
        <v>14</v>
      </c>
      <c r="D90" s="30">
        <v>19.5</v>
      </c>
      <c r="E90" s="30">
        <v>30</v>
      </c>
      <c r="F90" s="31">
        <f t="shared" si="20"/>
        <v>273</v>
      </c>
      <c r="G90" s="31">
        <f t="shared" si="21"/>
        <v>420</v>
      </c>
      <c r="H90" s="31">
        <f t="shared" si="22"/>
        <v>693</v>
      </c>
      <c r="I90" s="61">
        <f t="shared" si="23"/>
        <v>796.94999999999993</v>
      </c>
    </row>
    <row r="91" spans="1:9" ht="15" thickBot="1" x14ac:dyDescent="0.35">
      <c r="A91" s="109"/>
      <c r="B91" s="32" t="s">
        <v>66</v>
      </c>
      <c r="C91" s="33">
        <f>SUM(C79:C90)</f>
        <v>245</v>
      </c>
      <c r="D91" s="33"/>
      <c r="E91" s="33"/>
      <c r="F91" s="33">
        <f>SUM(F79:F90)</f>
        <v>4777.5</v>
      </c>
      <c r="G91" s="33">
        <f>SUM(G79:G90)</f>
        <v>7350</v>
      </c>
      <c r="H91" s="33">
        <f>SUM(H79:H90)</f>
        <v>12127.5</v>
      </c>
      <c r="I91" s="34">
        <f>SUM(I79:I90)</f>
        <v>13946.625</v>
      </c>
    </row>
    <row r="94" spans="1:9" x14ac:dyDescent="0.3">
      <c r="A94" s="35" t="s">
        <v>65</v>
      </c>
    </row>
    <row r="95" spans="1:9" ht="15" thickBot="1" x14ac:dyDescent="0.35"/>
    <row r="96" spans="1:9" ht="53.4" x14ac:dyDescent="0.3">
      <c r="A96" s="65" t="s">
        <v>30</v>
      </c>
      <c r="B96" s="24" t="s">
        <v>13</v>
      </c>
      <c r="C96" s="62" t="s">
        <v>22</v>
      </c>
      <c r="D96" s="63" t="s">
        <v>23</v>
      </c>
      <c r="E96" s="63" t="s">
        <v>24</v>
      </c>
      <c r="F96" s="63" t="s">
        <v>25</v>
      </c>
      <c r="G96" s="63" t="s">
        <v>26</v>
      </c>
      <c r="H96" s="63" t="s">
        <v>27</v>
      </c>
      <c r="I96" s="64" t="s">
        <v>28</v>
      </c>
    </row>
    <row r="97" spans="1:9" x14ac:dyDescent="0.3">
      <c r="A97" s="25"/>
      <c r="B97" s="66"/>
      <c r="C97" s="67"/>
      <c r="D97" s="68"/>
      <c r="E97" s="68"/>
      <c r="F97" s="68"/>
      <c r="G97" s="68"/>
      <c r="H97" s="68"/>
      <c r="I97" s="69"/>
    </row>
    <row r="98" spans="1:9" x14ac:dyDescent="0.3">
      <c r="A98" s="26"/>
      <c r="B98" s="27"/>
      <c r="C98" s="27"/>
      <c r="D98" s="27"/>
      <c r="E98" s="27"/>
      <c r="F98" s="27"/>
      <c r="G98" s="27"/>
      <c r="H98" s="27"/>
      <c r="I98" s="28"/>
    </row>
    <row r="99" spans="1:9" x14ac:dyDescent="0.3">
      <c r="A99" s="107">
        <v>121528</v>
      </c>
      <c r="B99" s="29" t="s">
        <v>0</v>
      </c>
      <c r="C99" s="60">
        <v>61</v>
      </c>
      <c r="D99" s="30">
        <v>19.5</v>
      </c>
      <c r="E99" s="30">
        <v>30</v>
      </c>
      <c r="F99" s="31">
        <f t="shared" ref="F99:F110" si="24">C99*D99</f>
        <v>1189.5</v>
      </c>
      <c r="G99" s="31">
        <f t="shared" ref="G99:G110" si="25">C99*E99</f>
        <v>1830</v>
      </c>
      <c r="H99" s="31">
        <f t="shared" ref="H99:H110" si="26">F99+G99</f>
        <v>3019.5</v>
      </c>
      <c r="I99" s="61">
        <f t="shared" ref="I99:I110" si="27">H99*1.15</f>
        <v>3472.4249999999997</v>
      </c>
    </row>
    <row r="100" spans="1:9" x14ac:dyDescent="0.3">
      <c r="A100" s="108"/>
      <c r="B100" s="29" t="s">
        <v>1</v>
      </c>
      <c r="C100" s="60">
        <v>103</v>
      </c>
      <c r="D100" s="30">
        <v>19.5</v>
      </c>
      <c r="E100" s="30">
        <v>30</v>
      </c>
      <c r="F100" s="31">
        <f t="shared" si="24"/>
        <v>2008.5</v>
      </c>
      <c r="G100" s="31">
        <f t="shared" si="25"/>
        <v>3090</v>
      </c>
      <c r="H100" s="31">
        <f t="shared" si="26"/>
        <v>5098.5</v>
      </c>
      <c r="I100" s="61">
        <f t="shared" si="27"/>
        <v>5863.2749999999996</v>
      </c>
    </row>
    <row r="101" spans="1:9" x14ac:dyDescent="0.3">
      <c r="A101" s="108"/>
      <c r="B101" s="29" t="s">
        <v>2</v>
      </c>
      <c r="C101" s="60">
        <v>80</v>
      </c>
      <c r="D101" s="30">
        <v>19.5</v>
      </c>
      <c r="E101" s="30">
        <v>30</v>
      </c>
      <c r="F101" s="31">
        <f t="shared" si="24"/>
        <v>1560</v>
      </c>
      <c r="G101" s="31">
        <f t="shared" si="25"/>
        <v>2400</v>
      </c>
      <c r="H101" s="31">
        <f t="shared" si="26"/>
        <v>3960</v>
      </c>
      <c r="I101" s="61">
        <f t="shared" si="27"/>
        <v>4554</v>
      </c>
    </row>
    <row r="102" spans="1:9" x14ac:dyDescent="0.3">
      <c r="A102" s="108"/>
      <c r="B102" s="29" t="s">
        <v>3</v>
      </c>
      <c r="C102" s="60">
        <v>0</v>
      </c>
      <c r="D102" s="30">
        <v>19.5</v>
      </c>
      <c r="E102" s="30">
        <v>30</v>
      </c>
      <c r="F102" s="31">
        <f t="shared" si="24"/>
        <v>0</v>
      </c>
      <c r="G102" s="31">
        <f t="shared" si="25"/>
        <v>0</v>
      </c>
      <c r="H102" s="31">
        <f t="shared" si="26"/>
        <v>0</v>
      </c>
      <c r="I102" s="61">
        <f t="shared" si="27"/>
        <v>0</v>
      </c>
    </row>
    <row r="103" spans="1:9" x14ac:dyDescent="0.3">
      <c r="A103" s="108"/>
      <c r="B103" s="29" t="s">
        <v>4</v>
      </c>
      <c r="C103" s="60">
        <v>0</v>
      </c>
      <c r="D103" s="30">
        <v>19.5</v>
      </c>
      <c r="E103" s="30">
        <v>30</v>
      </c>
      <c r="F103" s="31">
        <f t="shared" si="24"/>
        <v>0</v>
      </c>
      <c r="G103" s="31">
        <f t="shared" si="25"/>
        <v>0</v>
      </c>
      <c r="H103" s="31">
        <f t="shared" si="26"/>
        <v>0</v>
      </c>
      <c r="I103" s="61">
        <f t="shared" si="27"/>
        <v>0</v>
      </c>
    </row>
    <row r="104" spans="1:9" x14ac:dyDescent="0.3">
      <c r="A104" s="108"/>
      <c r="B104" s="29" t="s">
        <v>5</v>
      </c>
      <c r="C104" s="60">
        <v>0</v>
      </c>
      <c r="D104" s="30">
        <v>19.5</v>
      </c>
      <c r="E104" s="30">
        <v>30</v>
      </c>
      <c r="F104" s="31">
        <f t="shared" si="24"/>
        <v>0</v>
      </c>
      <c r="G104" s="31">
        <f t="shared" si="25"/>
        <v>0</v>
      </c>
      <c r="H104" s="31">
        <f t="shared" si="26"/>
        <v>0</v>
      </c>
      <c r="I104" s="61">
        <f t="shared" si="27"/>
        <v>0</v>
      </c>
    </row>
    <row r="105" spans="1:9" x14ac:dyDescent="0.3">
      <c r="A105" s="108"/>
      <c r="B105" s="29" t="s">
        <v>6</v>
      </c>
      <c r="C105" s="60">
        <v>0</v>
      </c>
      <c r="D105" s="30">
        <v>19.5</v>
      </c>
      <c r="E105" s="30">
        <v>30</v>
      </c>
      <c r="F105" s="31">
        <f t="shared" si="24"/>
        <v>0</v>
      </c>
      <c r="G105" s="31">
        <f t="shared" si="25"/>
        <v>0</v>
      </c>
      <c r="H105" s="31">
        <f t="shared" si="26"/>
        <v>0</v>
      </c>
      <c r="I105" s="61">
        <f t="shared" si="27"/>
        <v>0</v>
      </c>
    </row>
    <row r="106" spans="1:9" x14ac:dyDescent="0.3">
      <c r="A106" s="108"/>
      <c r="B106" s="29" t="s">
        <v>7</v>
      </c>
      <c r="C106" s="60">
        <v>0</v>
      </c>
      <c r="D106" s="30">
        <v>19.5</v>
      </c>
      <c r="E106" s="30">
        <v>30</v>
      </c>
      <c r="F106" s="31">
        <f t="shared" si="24"/>
        <v>0</v>
      </c>
      <c r="G106" s="31">
        <f t="shared" si="25"/>
        <v>0</v>
      </c>
      <c r="H106" s="31">
        <f t="shared" si="26"/>
        <v>0</v>
      </c>
      <c r="I106" s="61">
        <f t="shared" si="27"/>
        <v>0</v>
      </c>
    </row>
    <row r="107" spans="1:9" x14ac:dyDescent="0.3">
      <c r="A107" s="108"/>
      <c r="B107" s="29" t="s">
        <v>8</v>
      </c>
      <c r="C107" s="60">
        <v>32</v>
      </c>
      <c r="D107" s="30">
        <v>19.5</v>
      </c>
      <c r="E107" s="30">
        <v>30</v>
      </c>
      <c r="F107" s="31">
        <f t="shared" si="24"/>
        <v>624</v>
      </c>
      <c r="G107" s="31">
        <f t="shared" si="25"/>
        <v>960</v>
      </c>
      <c r="H107" s="31">
        <f t="shared" si="26"/>
        <v>1584</v>
      </c>
      <c r="I107" s="61">
        <f t="shared" si="27"/>
        <v>1821.6</v>
      </c>
    </row>
    <row r="108" spans="1:9" x14ac:dyDescent="0.3">
      <c r="A108" s="108"/>
      <c r="B108" s="29" t="s">
        <v>9</v>
      </c>
      <c r="C108" s="60">
        <v>0</v>
      </c>
      <c r="D108" s="30">
        <v>19.5</v>
      </c>
      <c r="E108" s="30">
        <v>30</v>
      </c>
      <c r="F108" s="31">
        <f t="shared" si="24"/>
        <v>0</v>
      </c>
      <c r="G108" s="31">
        <f t="shared" si="25"/>
        <v>0</v>
      </c>
      <c r="H108" s="31">
        <f t="shared" si="26"/>
        <v>0</v>
      </c>
      <c r="I108" s="61">
        <f t="shared" si="27"/>
        <v>0</v>
      </c>
    </row>
    <row r="109" spans="1:9" x14ac:dyDescent="0.3">
      <c r="A109" s="108"/>
      <c r="B109" s="29" t="s">
        <v>10</v>
      </c>
      <c r="C109" s="60">
        <v>33</v>
      </c>
      <c r="D109" s="30">
        <v>19.5</v>
      </c>
      <c r="E109" s="30">
        <v>30</v>
      </c>
      <c r="F109" s="31">
        <f t="shared" si="24"/>
        <v>643.5</v>
      </c>
      <c r="G109" s="31">
        <f t="shared" si="25"/>
        <v>990</v>
      </c>
      <c r="H109" s="31">
        <f t="shared" si="26"/>
        <v>1633.5</v>
      </c>
      <c r="I109" s="61">
        <f t="shared" si="27"/>
        <v>1878.5249999999999</v>
      </c>
    </row>
    <row r="110" spans="1:9" x14ac:dyDescent="0.3">
      <c r="A110" s="108"/>
      <c r="B110" s="29" t="s">
        <v>11</v>
      </c>
      <c r="C110" s="60">
        <v>26</v>
      </c>
      <c r="D110" s="30">
        <v>19.5</v>
      </c>
      <c r="E110" s="30">
        <v>30</v>
      </c>
      <c r="F110" s="31">
        <f t="shared" si="24"/>
        <v>507</v>
      </c>
      <c r="G110" s="31">
        <f t="shared" si="25"/>
        <v>780</v>
      </c>
      <c r="H110" s="31">
        <f t="shared" si="26"/>
        <v>1287</v>
      </c>
      <c r="I110" s="61">
        <f t="shared" si="27"/>
        <v>1480.05</v>
      </c>
    </row>
    <row r="111" spans="1:9" ht="15" thickBot="1" x14ac:dyDescent="0.35">
      <c r="A111" s="109"/>
      <c r="B111" s="32" t="s">
        <v>66</v>
      </c>
      <c r="C111" s="33">
        <f>SUM(C99:C110)</f>
        <v>335</v>
      </c>
      <c r="D111" s="33"/>
      <c r="E111" s="33"/>
      <c r="F111" s="33">
        <f>SUM(F99:F110)</f>
        <v>6532.5</v>
      </c>
      <c r="G111" s="33">
        <f>SUM(G99:G110)</f>
        <v>10050</v>
      </c>
      <c r="H111" s="33">
        <f>SUM(H99:H110)</f>
        <v>16582.5</v>
      </c>
      <c r="I111" s="34">
        <f>SUM(I99:I110)</f>
        <v>19069.875</v>
      </c>
    </row>
    <row r="112" spans="1:9" x14ac:dyDescent="0.3">
      <c r="C112" s="103">
        <f>C91+C111</f>
        <v>580</v>
      </c>
      <c r="H112" s="103">
        <f t="shared" ref="H112:I112" si="28">H91+H111</f>
        <v>28710</v>
      </c>
      <c r="I112" s="103">
        <f t="shared" si="28"/>
        <v>33016.5</v>
      </c>
    </row>
    <row r="114" spans="1:9" x14ac:dyDescent="0.3">
      <c r="A114" s="35" t="s">
        <v>83</v>
      </c>
      <c r="E114" t="s">
        <v>67</v>
      </c>
    </row>
    <row r="115" spans="1:9" ht="15" thickBot="1" x14ac:dyDescent="0.35"/>
    <row r="116" spans="1:9" ht="53.4" x14ac:dyDescent="0.3">
      <c r="A116" s="65" t="s">
        <v>30</v>
      </c>
      <c r="B116" s="24" t="s">
        <v>13</v>
      </c>
      <c r="C116" s="62" t="s">
        <v>22</v>
      </c>
      <c r="D116" s="63" t="s">
        <v>23</v>
      </c>
      <c r="E116" s="63" t="s">
        <v>24</v>
      </c>
      <c r="F116" s="63" t="s">
        <v>25</v>
      </c>
      <c r="G116" s="63" t="s">
        <v>26</v>
      </c>
      <c r="H116" s="63" t="s">
        <v>27</v>
      </c>
      <c r="I116" s="64" t="s">
        <v>28</v>
      </c>
    </row>
    <row r="117" spans="1:9" x14ac:dyDescent="0.3">
      <c r="A117" s="107">
        <v>25254194</v>
      </c>
      <c r="B117" s="29" t="s">
        <v>0</v>
      </c>
      <c r="C117" s="60">
        <v>0</v>
      </c>
      <c r="D117" s="30">
        <v>21.5</v>
      </c>
      <c r="E117" s="30">
        <v>30.5</v>
      </c>
      <c r="F117" s="31">
        <f t="shared" ref="F117:F128" si="29">C117*D117</f>
        <v>0</v>
      </c>
      <c r="G117" s="31">
        <f t="shared" ref="G117:G128" si="30">C117*E117</f>
        <v>0</v>
      </c>
      <c r="H117" s="31">
        <f>F117+G117</f>
        <v>0</v>
      </c>
      <c r="I117" s="61">
        <f t="shared" ref="I117:I128" si="31">H117*1.15</f>
        <v>0</v>
      </c>
    </row>
    <row r="118" spans="1:9" x14ac:dyDescent="0.3">
      <c r="A118" s="108"/>
      <c r="B118" s="29" t="s">
        <v>1</v>
      </c>
      <c r="C118" s="60">
        <v>36</v>
      </c>
      <c r="D118" s="30">
        <v>21.5</v>
      </c>
      <c r="E118" s="30">
        <v>30.5</v>
      </c>
      <c r="F118" s="31">
        <f t="shared" si="29"/>
        <v>774</v>
      </c>
      <c r="G118" s="31">
        <f t="shared" si="30"/>
        <v>1098</v>
      </c>
      <c r="H118" s="31">
        <f t="shared" ref="H118:H128" si="32">F118+G118</f>
        <v>1872</v>
      </c>
      <c r="I118" s="61">
        <f t="shared" si="31"/>
        <v>2152.7999999999997</v>
      </c>
    </row>
    <row r="119" spans="1:9" x14ac:dyDescent="0.3">
      <c r="A119" s="108"/>
      <c r="B119" s="29" t="s">
        <v>2</v>
      </c>
      <c r="C119" s="60">
        <v>10</v>
      </c>
      <c r="D119" s="30">
        <v>21.5</v>
      </c>
      <c r="E119" s="30">
        <v>30.5</v>
      </c>
      <c r="F119" s="31">
        <f t="shared" si="29"/>
        <v>215</v>
      </c>
      <c r="G119" s="31">
        <f t="shared" si="30"/>
        <v>305</v>
      </c>
      <c r="H119" s="31">
        <f t="shared" si="32"/>
        <v>520</v>
      </c>
      <c r="I119" s="61">
        <f t="shared" si="31"/>
        <v>598</v>
      </c>
    </row>
    <row r="120" spans="1:9" x14ac:dyDescent="0.3">
      <c r="A120" s="108"/>
      <c r="B120" s="29"/>
      <c r="C120" s="60"/>
      <c r="D120" s="30">
        <v>21.5</v>
      </c>
      <c r="E120" s="30">
        <v>30.5</v>
      </c>
      <c r="F120" s="31">
        <f t="shared" si="29"/>
        <v>0</v>
      </c>
      <c r="G120" s="31">
        <f t="shared" si="30"/>
        <v>0</v>
      </c>
      <c r="H120" s="31">
        <f t="shared" si="32"/>
        <v>0</v>
      </c>
      <c r="I120" s="61">
        <f t="shared" si="31"/>
        <v>0</v>
      </c>
    </row>
    <row r="121" spans="1:9" x14ac:dyDescent="0.3">
      <c r="A121" s="108"/>
      <c r="B121" s="29" t="s">
        <v>71</v>
      </c>
      <c r="C121" s="60">
        <v>11</v>
      </c>
      <c r="D121" s="30">
        <v>21.5</v>
      </c>
      <c r="E121" s="30">
        <v>30.5</v>
      </c>
      <c r="F121" s="31">
        <f t="shared" si="29"/>
        <v>236.5</v>
      </c>
      <c r="G121" s="31">
        <f t="shared" si="30"/>
        <v>335.5</v>
      </c>
      <c r="H121" s="31">
        <f t="shared" si="32"/>
        <v>572</v>
      </c>
      <c r="I121" s="61">
        <f t="shared" si="31"/>
        <v>657.8</v>
      </c>
    </row>
    <row r="122" spans="1:9" x14ac:dyDescent="0.3">
      <c r="A122" s="108"/>
      <c r="B122" s="29" t="s">
        <v>5</v>
      </c>
      <c r="C122" s="60">
        <v>11</v>
      </c>
      <c r="D122" s="30">
        <v>21.5</v>
      </c>
      <c r="E122" s="30">
        <v>30.5</v>
      </c>
      <c r="F122" s="31">
        <f t="shared" si="29"/>
        <v>236.5</v>
      </c>
      <c r="G122" s="31">
        <f t="shared" si="30"/>
        <v>335.5</v>
      </c>
      <c r="H122" s="31">
        <f t="shared" si="32"/>
        <v>572</v>
      </c>
      <c r="I122" s="61">
        <f t="shared" si="31"/>
        <v>657.8</v>
      </c>
    </row>
    <row r="123" spans="1:9" x14ac:dyDescent="0.3">
      <c r="A123" s="108"/>
      <c r="B123" s="29" t="s">
        <v>6</v>
      </c>
      <c r="C123" s="60">
        <v>1</v>
      </c>
      <c r="D123" s="30">
        <v>21.5</v>
      </c>
      <c r="E123" s="30">
        <v>30.5</v>
      </c>
      <c r="F123" s="31">
        <f t="shared" si="29"/>
        <v>21.5</v>
      </c>
      <c r="G123" s="31">
        <f t="shared" si="30"/>
        <v>30.5</v>
      </c>
      <c r="H123" s="31">
        <f t="shared" si="32"/>
        <v>52</v>
      </c>
      <c r="I123" s="61">
        <f t="shared" si="31"/>
        <v>59.8</v>
      </c>
    </row>
    <row r="124" spans="1:9" x14ac:dyDescent="0.3">
      <c r="A124" s="108"/>
      <c r="B124" s="29" t="s">
        <v>7</v>
      </c>
      <c r="C124" s="60">
        <v>10</v>
      </c>
      <c r="D124" s="30">
        <v>21.5</v>
      </c>
      <c r="E124" s="30">
        <v>30.5</v>
      </c>
      <c r="F124" s="31">
        <f t="shared" si="29"/>
        <v>215</v>
      </c>
      <c r="G124" s="31">
        <f t="shared" si="30"/>
        <v>305</v>
      </c>
      <c r="H124" s="31">
        <f t="shared" si="32"/>
        <v>520</v>
      </c>
      <c r="I124" s="61">
        <f t="shared" si="31"/>
        <v>598</v>
      </c>
    </row>
    <row r="125" spans="1:9" x14ac:dyDescent="0.3">
      <c r="A125" s="108"/>
      <c r="B125" s="29" t="s">
        <v>8</v>
      </c>
      <c r="C125" s="60">
        <v>43</v>
      </c>
      <c r="D125" s="30">
        <v>21.5</v>
      </c>
      <c r="E125" s="30">
        <v>30.5</v>
      </c>
      <c r="F125" s="31">
        <f t="shared" si="29"/>
        <v>924.5</v>
      </c>
      <c r="G125" s="31">
        <f t="shared" si="30"/>
        <v>1311.5</v>
      </c>
      <c r="H125" s="31">
        <f t="shared" si="32"/>
        <v>2236</v>
      </c>
      <c r="I125" s="61">
        <f t="shared" si="31"/>
        <v>2571.3999999999996</v>
      </c>
    </row>
    <row r="126" spans="1:9" x14ac:dyDescent="0.3">
      <c r="A126" s="108"/>
      <c r="B126" s="29" t="s">
        <v>9</v>
      </c>
      <c r="C126" s="60">
        <v>40</v>
      </c>
      <c r="D126" s="30">
        <v>21.5</v>
      </c>
      <c r="E126" s="30">
        <v>30.5</v>
      </c>
      <c r="F126" s="31">
        <f t="shared" si="29"/>
        <v>860</v>
      </c>
      <c r="G126" s="31">
        <f t="shared" si="30"/>
        <v>1220</v>
      </c>
      <c r="H126" s="31">
        <f t="shared" si="32"/>
        <v>2080</v>
      </c>
      <c r="I126" s="61">
        <f t="shared" si="31"/>
        <v>2392</v>
      </c>
    </row>
    <row r="127" spans="1:9" x14ac:dyDescent="0.3">
      <c r="A127" s="108"/>
      <c r="B127" s="29" t="s">
        <v>10</v>
      </c>
      <c r="C127" s="60">
        <v>70</v>
      </c>
      <c r="D127" s="30">
        <v>21.5</v>
      </c>
      <c r="E127" s="30">
        <v>30.5</v>
      </c>
      <c r="F127" s="31">
        <f t="shared" si="29"/>
        <v>1505</v>
      </c>
      <c r="G127" s="31">
        <f t="shared" si="30"/>
        <v>2135</v>
      </c>
      <c r="H127" s="31">
        <f t="shared" si="32"/>
        <v>3640</v>
      </c>
      <c r="I127" s="61">
        <f t="shared" si="31"/>
        <v>4186</v>
      </c>
    </row>
    <row r="128" spans="1:9" x14ac:dyDescent="0.3">
      <c r="A128" s="108"/>
      <c r="B128" s="29" t="s">
        <v>11</v>
      </c>
      <c r="C128" s="60">
        <v>39</v>
      </c>
      <c r="D128" s="30">
        <v>21.5</v>
      </c>
      <c r="E128" s="30">
        <v>30.5</v>
      </c>
      <c r="F128" s="31">
        <f t="shared" si="29"/>
        <v>838.5</v>
      </c>
      <c r="G128" s="31">
        <f t="shared" si="30"/>
        <v>1189.5</v>
      </c>
      <c r="H128" s="31">
        <f t="shared" si="32"/>
        <v>2028</v>
      </c>
      <c r="I128" s="61">
        <f t="shared" si="31"/>
        <v>2332.1999999999998</v>
      </c>
    </row>
    <row r="129" spans="1:9" ht="15" thickBot="1" x14ac:dyDescent="0.35">
      <c r="A129" s="109"/>
      <c r="B129" s="32" t="s">
        <v>69</v>
      </c>
      <c r="C129" s="33">
        <f>SUM(C117:C128)</f>
        <v>271</v>
      </c>
      <c r="D129" s="33"/>
      <c r="E129" s="33"/>
      <c r="F129" s="33">
        <f>SUM(F117:F128)</f>
        <v>5826.5</v>
      </c>
      <c r="G129" s="33">
        <f>SUM(G117:G128)</f>
        <v>8265.5</v>
      </c>
      <c r="H129" s="33">
        <f>SUM(H117:H128)</f>
        <v>14092</v>
      </c>
      <c r="I129" s="34">
        <f>SUM(I117:I128)</f>
        <v>16205.8</v>
      </c>
    </row>
    <row r="132" spans="1:9" x14ac:dyDescent="0.3">
      <c r="A132" s="35" t="s">
        <v>70</v>
      </c>
    </row>
    <row r="133" spans="1:9" ht="15" thickBot="1" x14ac:dyDescent="0.35"/>
    <row r="134" spans="1:9" ht="53.4" x14ac:dyDescent="0.3">
      <c r="A134" s="65" t="s">
        <v>30</v>
      </c>
      <c r="B134" s="24" t="s">
        <v>13</v>
      </c>
      <c r="C134" s="62" t="s">
        <v>22</v>
      </c>
      <c r="D134" s="63" t="s">
        <v>23</v>
      </c>
      <c r="E134" s="63" t="s">
        <v>24</v>
      </c>
      <c r="F134" s="63" t="s">
        <v>25</v>
      </c>
      <c r="G134" s="63" t="s">
        <v>26</v>
      </c>
      <c r="H134" s="63" t="s">
        <v>27</v>
      </c>
      <c r="I134" s="64" t="s">
        <v>28</v>
      </c>
    </row>
    <row r="135" spans="1:9" x14ac:dyDescent="0.3">
      <c r="A135" s="25"/>
      <c r="B135" s="66"/>
      <c r="C135" s="67"/>
      <c r="D135" s="68"/>
      <c r="E135" s="68"/>
      <c r="F135" s="68"/>
      <c r="G135" s="68"/>
      <c r="H135" s="68"/>
      <c r="I135" s="69"/>
    </row>
    <row r="136" spans="1:9" x14ac:dyDescent="0.3">
      <c r="A136" s="26"/>
      <c r="B136" s="27"/>
      <c r="C136" s="27"/>
      <c r="D136" s="27"/>
      <c r="E136" s="27"/>
      <c r="F136" s="27"/>
      <c r="G136" s="27"/>
      <c r="H136" s="27"/>
      <c r="I136" s="28"/>
    </row>
    <row r="137" spans="1:9" x14ac:dyDescent="0.3">
      <c r="A137" s="107">
        <v>121528</v>
      </c>
      <c r="B137" s="29" t="s">
        <v>0</v>
      </c>
      <c r="C137" s="60">
        <v>0</v>
      </c>
      <c r="D137" s="30">
        <v>21.5</v>
      </c>
      <c r="E137" s="30">
        <v>30.5</v>
      </c>
      <c r="F137" s="31">
        <f t="shared" ref="F137:F148" si="33">C137*D137</f>
        <v>0</v>
      </c>
      <c r="G137" s="31">
        <f t="shared" ref="G137:G148" si="34">C137*E137</f>
        <v>0</v>
      </c>
      <c r="H137" s="31">
        <f t="shared" ref="H137:H148" si="35">F137+G137</f>
        <v>0</v>
      </c>
      <c r="I137" s="61">
        <f t="shared" ref="I137:I148" si="36">H137*1.15</f>
        <v>0</v>
      </c>
    </row>
    <row r="138" spans="1:9" x14ac:dyDescent="0.3">
      <c r="A138" s="108"/>
      <c r="B138" s="29" t="s">
        <v>1</v>
      </c>
      <c r="C138" s="60">
        <v>15</v>
      </c>
      <c r="D138" s="30">
        <v>21.5</v>
      </c>
      <c r="E138" s="30">
        <v>30.5</v>
      </c>
      <c r="F138" s="31">
        <f t="shared" si="33"/>
        <v>322.5</v>
      </c>
      <c r="G138" s="31">
        <f t="shared" si="34"/>
        <v>457.5</v>
      </c>
      <c r="H138" s="31">
        <f t="shared" si="35"/>
        <v>780</v>
      </c>
      <c r="I138" s="61">
        <f t="shared" si="36"/>
        <v>896.99999999999989</v>
      </c>
    </row>
    <row r="139" spans="1:9" x14ac:dyDescent="0.3">
      <c r="A139" s="108"/>
      <c r="B139" s="29" t="s">
        <v>2</v>
      </c>
      <c r="C139" s="60">
        <v>7</v>
      </c>
      <c r="D139" s="30">
        <v>21.5</v>
      </c>
      <c r="E139" s="30">
        <v>30.5</v>
      </c>
      <c r="F139" s="31">
        <f t="shared" si="33"/>
        <v>150.5</v>
      </c>
      <c r="G139" s="31">
        <f t="shared" si="34"/>
        <v>213.5</v>
      </c>
      <c r="H139" s="31">
        <f t="shared" si="35"/>
        <v>364</v>
      </c>
      <c r="I139" s="61">
        <f t="shared" si="36"/>
        <v>418.59999999999997</v>
      </c>
    </row>
    <row r="140" spans="1:9" x14ac:dyDescent="0.3">
      <c r="A140" s="108"/>
      <c r="B140" s="29"/>
      <c r="C140" s="60"/>
      <c r="D140" s="30">
        <v>21.5</v>
      </c>
      <c r="E140" s="30">
        <v>30.5</v>
      </c>
      <c r="F140" s="31">
        <f t="shared" si="33"/>
        <v>0</v>
      </c>
      <c r="G140" s="31">
        <f t="shared" si="34"/>
        <v>0</v>
      </c>
      <c r="H140" s="31">
        <f t="shared" si="35"/>
        <v>0</v>
      </c>
      <c r="I140" s="61">
        <f t="shared" si="36"/>
        <v>0</v>
      </c>
    </row>
    <row r="141" spans="1:9" x14ac:dyDescent="0.3">
      <c r="A141" s="108"/>
      <c r="B141" s="29" t="s">
        <v>71</v>
      </c>
      <c r="C141" s="60">
        <v>32</v>
      </c>
      <c r="D141" s="30">
        <v>21.5</v>
      </c>
      <c r="E141" s="30">
        <v>30.5</v>
      </c>
      <c r="F141" s="31">
        <f t="shared" si="33"/>
        <v>688</v>
      </c>
      <c r="G141" s="31">
        <f t="shared" si="34"/>
        <v>976</v>
      </c>
      <c r="H141" s="31">
        <f t="shared" si="35"/>
        <v>1664</v>
      </c>
      <c r="I141" s="61">
        <f t="shared" si="36"/>
        <v>1913.6</v>
      </c>
    </row>
    <row r="142" spans="1:9" x14ac:dyDescent="0.3">
      <c r="A142" s="108"/>
      <c r="B142" s="29" t="s">
        <v>5</v>
      </c>
      <c r="C142" s="60">
        <v>37</v>
      </c>
      <c r="D142" s="30">
        <v>21.5</v>
      </c>
      <c r="E142" s="30">
        <v>30.5</v>
      </c>
      <c r="F142" s="31">
        <f t="shared" si="33"/>
        <v>795.5</v>
      </c>
      <c r="G142" s="31">
        <f t="shared" si="34"/>
        <v>1128.5</v>
      </c>
      <c r="H142" s="31">
        <f t="shared" si="35"/>
        <v>1924</v>
      </c>
      <c r="I142" s="61">
        <f t="shared" si="36"/>
        <v>2212.6</v>
      </c>
    </row>
    <row r="143" spans="1:9" x14ac:dyDescent="0.3">
      <c r="A143" s="108"/>
      <c r="B143" s="29" t="s">
        <v>6</v>
      </c>
      <c r="C143" s="60">
        <v>2</v>
      </c>
      <c r="D143" s="30">
        <v>21.5</v>
      </c>
      <c r="E143" s="30">
        <v>30.5</v>
      </c>
      <c r="F143" s="31">
        <f t="shared" si="33"/>
        <v>43</v>
      </c>
      <c r="G143" s="31">
        <f t="shared" si="34"/>
        <v>61</v>
      </c>
      <c r="H143" s="31">
        <f t="shared" si="35"/>
        <v>104</v>
      </c>
      <c r="I143" s="61">
        <f t="shared" si="36"/>
        <v>119.6</v>
      </c>
    </row>
    <row r="144" spans="1:9" x14ac:dyDescent="0.3">
      <c r="A144" s="108"/>
      <c r="B144" s="29" t="s">
        <v>7</v>
      </c>
      <c r="C144" s="60">
        <v>2</v>
      </c>
      <c r="D144" s="30">
        <v>21.5</v>
      </c>
      <c r="E144" s="30">
        <v>30.5</v>
      </c>
      <c r="F144" s="31">
        <f t="shared" si="33"/>
        <v>43</v>
      </c>
      <c r="G144" s="31">
        <f t="shared" si="34"/>
        <v>61</v>
      </c>
      <c r="H144" s="31">
        <f t="shared" si="35"/>
        <v>104</v>
      </c>
      <c r="I144" s="61">
        <f t="shared" si="36"/>
        <v>119.6</v>
      </c>
    </row>
    <row r="145" spans="1:9" x14ac:dyDescent="0.3">
      <c r="A145" s="108"/>
      <c r="B145" s="29" t="s">
        <v>8</v>
      </c>
      <c r="C145" s="60">
        <v>10</v>
      </c>
      <c r="D145" s="30">
        <v>21.5</v>
      </c>
      <c r="E145" s="30">
        <v>30.5</v>
      </c>
      <c r="F145" s="31">
        <f t="shared" si="33"/>
        <v>215</v>
      </c>
      <c r="G145" s="31">
        <f t="shared" si="34"/>
        <v>305</v>
      </c>
      <c r="H145" s="31">
        <f t="shared" si="35"/>
        <v>520</v>
      </c>
      <c r="I145" s="61">
        <f t="shared" si="36"/>
        <v>598</v>
      </c>
    </row>
    <row r="146" spans="1:9" x14ac:dyDescent="0.3">
      <c r="A146" s="108"/>
      <c r="B146" s="29" t="s">
        <v>9</v>
      </c>
      <c r="C146" s="60">
        <v>12</v>
      </c>
      <c r="D146" s="30">
        <v>21.5</v>
      </c>
      <c r="E146" s="30">
        <v>30.5</v>
      </c>
      <c r="F146" s="31">
        <f t="shared" si="33"/>
        <v>258</v>
      </c>
      <c r="G146" s="31">
        <f t="shared" si="34"/>
        <v>366</v>
      </c>
      <c r="H146" s="31">
        <f t="shared" si="35"/>
        <v>624</v>
      </c>
      <c r="I146" s="61">
        <f t="shared" si="36"/>
        <v>717.59999999999991</v>
      </c>
    </row>
    <row r="147" spans="1:9" x14ac:dyDescent="0.3">
      <c r="A147" s="108"/>
      <c r="B147" s="29" t="s">
        <v>10</v>
      </c>
      <c r="C147" s="60">
        <v>15</v>
      </c>
      <c r="D147" s="30">
        <v>21.5</v>
      </c>
      <c r="E147" s="30">
        <v>30.5</v>
      </c>
      <c r="F147" s="31">
        <f t="shared" si="33"/>
        <v>322.5</v>
      </c>
      <c r="G147" s="31">
        <f t="shared" si="34"/>
        <v>457.5</v>
      </c>
      <c r="H147" s="31">
        <f t="shared" si="35"/>
        <v>780</v>
      </c>
      <c r="I147" s="61">
        <f t="shared" si="36"/>
        <v>896.99999999999989</v>
      </c>
    </row>
    <row r="148" spans="1:9" x14ac:dyDescent="0.3">
      <c r="A148" s="108"/>
      <c r="B148" s="29" t="s">
        <v>11</v>
      </c>
      <c r="C148" s="60">
        <v>12</v>
      </c>
      <c r="D148" s="30">
        <v>21.5</v>
      </c>
      <c r="E148" s="30">
        <v>30.5</v>
      </c>
      <c r="F148" s="31">
        <f t="shared" si="33"/>
        <v>258</v>
      </c>
      <c r="G148" s="31">
        <f t="shared" si="34"/>
        <v>366</v>
      </c>
      <c r="H148" s="31">
        <f t="shared" si="35"/>
        <v>624</v>
      </c>
      <c r="I148" s="61">
        <f t="shared" si="36"/>
        <v>717.59999999999991</v>
      </c>
    </row>
    <row r="149" spans="1:9" ht="15" thickBot="1" x14ac:dyDescent="0.35">
      <c r="A149" s="109"/>
      <c r="B149" s="32" t="s">
        <v>69</v>
      </c>
      <c r="C149" s="33">
        <f>SUM(C137:C148)</f>
        <v>144</v>
      </c>
      <c r="D149" s="33"/>
      <c r="E149" s="33"/>
      <c r="F149" s="33">
        <f>SUM(F137:F148)</f>
        <v>3096</v>
      </c>
      <c r="G149" s="33">
        <f>SUM(G137:G148)</f>
        <v>4392</v>
      </c>
      <c r="H149" s="33">
        <f>SUM(H137:H148)</f>
        <v>7488</v>
      </c>
      <c r="I149" s="34">
        <f>SUM(I137:I148)</f>
        <v>8611.2000000000007</v>
      </c>
    </row>
    <row r="150" spans="1:9" x14ac:dyDescent="0.3">
      <c r="C150" s="103">
        <f>C129+C149</f>
        <v>415</v>
      </c>
      <c r="H150" s="103">
        <f t="shared" ref="H150:I150" si="37">H129+H149</f>
        <v>21580</v>
      </c>
      <c r="I150" s="103">
        <f t="shared" si="37"/>
        <v>24817</v>
      </c>
    </row>
  </sheetData>
  <mergeCells count="8">
    <mergeCell ref="A137:A149"/>
    <mergeCell ref="A41:A53"/>
    <mergeCell ref="A61:A73"/>
    <mergeCell ref="A5:A18"/>
    <mergeCell ref="A79:A91"/>
    <mergeCell ref="A23:A36"/>
    <mergeCell ref="A99:A111"/>
    <mergeCell ref="A117:A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</vt:lpstr>
      <vt:lpstr>EE</vt:lpstr>
      <vt:lpstr>VODA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helena.bellingova@enviros.cz</cp:lastModifiedBy>
  <dcterms:created xsi:type="dcterms:W3CDTF">2020-10-20T18:23:49Z</dcterms:created>
  <dcterms:modified xsi:type="dcterms:W3CDTF">2023-02-24T13:50:31Z</dcterms:modified>
</cp:coreProperties>
</file>