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ojekty_EU\IROP_Kultura\WAM\3_VZ_smlouvy\zakázka akustika a AV technika\"/>
    </mc:Choice>
  </mc:AlternateContent>
  <bookViews>
    <workbookView xWindow="0" yWindow="0" windowWidth="28800" windowHeight="10335" activeTab="3"/>
  </bookViews>
  <sheets>
    <sheet name="Stavba" sheetId="1" r:id="rId1"/>
    <sheet name="VzorPolozky" sheetId="10" state="hidden" r:id="rId2"/>
    <sheet name="PS 01 01 Pol" sheetId="12" r:id="rId3"/>
    <sheet name="PS 01 2 Pol" sheetId="13" r:id="rId4"/>
    <sheet name="PS 01 3 Pol" sheetId="14" r:id="rId5"/>
  </sheets>
  <externalReferences>
    <externalReference r:id="rId6"/>
  </externalReferences>
  <definedNames>
    <definedName name="CelkemDPHVypocet" localSheetId="0">Stavba!$H$45</definedName>
    <definedName name="CenaCelkem">Stavba!$G$29</definedName>
    <definedName name="CenaCelkemBezDPH">Stavba!$G$28</definedName>
    <definedName name="CenaCelkemVypocet" localSheetId="0">Stavba!$I$45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'PS 01 01 Pol'!$1:$7</definedName>
    <definedName name="_xlnm.Print_Titles" localSheetId="3">'PS 01 2 Pol'!$1:$7</definedName>
    <definedName name="_xlnm.Print_Titles" localSheetId="4">'PS 01 3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'PS 01 01 Pol'!$A$1:$X$29</definedName>
    <definedName name="_xlnm.Print_Area" localSheetId="3">'PS 01 2 Pol'!$A$1:$X$45</definedName>
    <definedName name="_xlnm.Print_Area" localSheetId="4">'PS 01 3 Pol'!$A$1:$X$152</definedName>
    <definedName name="_xlnm.Print_Area" localSheetId="0">Stavba!$A$1:$J$68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Stavba!$F$45</definedName>
    <definedName name="ZakladDPHZakl">Stavba!$G$25</definedName>
    <definedName name="ZakladDPHZaklVypocet" localSheetId="0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44" i="1" l="1"/>
  <c r="BA148" i="14"/>
  <c r="BA136" i="14"/>
  <c r="BA133" i="14"/>
  <c r="BA130" i="14"/>
  <c r="BA127" i="14"/>
  <c r="BA124" i="14"/>
  <c r="BA121" i="14"/>
  <c r="BA118" i="14"/>
  <c r="BA106" i="14"/>
  <c r="BA103" i="14"/>
  <c r="BA100" i="14"/>
  <c r="BA90" i="14"/>
  <c r="BA87" i="14"/>
  <c r="BA84" i="14"/>
  <c r="BA81" i="14"/>
  <c r="BA75" i="14"/>
  <c r="BA69" i="14"/>
  <c r="BA66" i="14"/>
  <c r="BA62" i="14"/>
  <c r="BA59" i="14"/>
  <c r="BA56" i="14"/>
  <c r="BA50" i="14"/>
  <c r="BA46" i="14"/>
  <c r="BA43" i="14"/>
  <c r="BA37" i="14"/>
  <c r="BA34" i="14"/>
  <c r="BA31" i="14"/>
  <c r="BA25" i="14"/>
  <c r="BA22" i="14"/>
  <c r="BA19" i="14"/>
  <c r="BA13" i="14"/>
  <c r="BA10" i="14"/>
  <c r="G9" i="14"/>
  <c r="I9" i="14"/>
  <c r="K9" i="14"/>
  <c r="O9" i="14"/>
  <c r="Q9" i="14"/>
  <c r="V9" i="14"/>
  <c r="G12" i="14"/>
  <c r="M12" i="14" s="1"/>
  <c r="I12" i="14"/>
  <c r="K12" i="14"/>
  <c r="O12" i="14"/>
  <c r="Q12" i="14"/>
  <c r="V12" i="14"/>
  <c r="G15" i="14"/>
  <c r="M15" i="14" s="1"/>
  <c r="I15" i="14"/>
  <c r="K15" i="14"/>
  <c r="O15" i="14"/>
  <c r="Q15" i="14"/>
  <c r="V15" i="14"/>
  <c r="G18" i="14"/>
  <c r="M18" i="14" s="1"/>
  <c r="I18" i="14"/>
  <c r="K18" i="14"/>
  <c r="O18" i="14"/>
  <c r="Q18" i="14"/>
  <c r="V18" i="14"/>
  <c r="G21" i="14"/>
  <c r="M21" i="14" s="1"/>
  <c r="I21" i="14"/>
  <c r="K21" i="14"/>
  <c r="O21" i="14"/>
  <c r="Q21" i="14"/>
  <c r="V21" i="14"/>
  <c r="G24" i="14"/>
  <c r="I24" i="14"/>
  <c r="K24" i="14"/>
  <c r="M24" i="14"/>
  <c r="O24" i="14"/>
  <c r="Q24" i="14"/>
  <c r="V24" i="14"/>
  <c r="G27" i="14"/>
  <c r="M27" i="14" s="1"/>
  <c r="I27" i="14"/>
  <c r="K27" i="14"/>
  <c r="O27" i="14"/>
  <c r="Q27" i="14"/>
  <c r="V27" i="14"/>
  <c r="G30" i="14"/>
  <c r="I30" i="14"/>
  <c r="K30" i="14"/>
  <c r="M30" i="14"/>
  <c r="O30" i="14"/>
  <c r="Q30" i="14"/>
  <c r="V30" i="14"/>
  <c r="G33" i="14"/>
  <c r="M33" i="14" s="1"/>
  <c r="I33" i="14"/>
  <c r="K33" i="14"/>
  <c r="O33" i="14"/>
  <c r="Q33" i="14"/>
  <c r="V33" i="14"/>
  <c r="G36" i="14"/>
  <c r="M36" i="14" s="1"/>
  <c r="I36" i="14"/>
  <c r="K36" i="14"/>
  <c r="O36" i="14"/>
  <c r="Q36" i="14"/>
  <c r="V36" i="14"/>
  <c r="G39" i="14"/>
  <c r="M39" i="14" s="1"/>
  <c r="I39" i="14"/>
  <c r="K39" i="14"/>
  <c r="O39" i="14"/>
  <c r="Q39" i="14"/>
  <c r="V39" i="14"/>
  <c r="G42" i="14"/>
  <c r="M42" i="14" s="1"/>
  <c r="I42" i="14"/>
  <c r="K42" i="14"/>
  <c r="O42" i="14"/>
  <c r="Q42" i="14"/>
  <c r="V42" i="14"/>
  <c r="G45" i="14"/>
  <c r="M45" i="14" s="1"/>
  <c r="I45" i="14"/>
  <c r="K45" i="14"/>
  <c r="O45" i="14"/>
  <c r="Q45" i="14"/>
  <c r="V45" i="14"/>
  <c r="G49" i="14"/>
  <c r="I49" i="14"/>
  <c r="K49" i="14"/>
  <c r="O49" i="14"/>
  <c r="Q49" i="14"/>
  <c r="V49" i="14"/>
  <c r="G52" i="14"/>
  <c r="M52" i="14" s="1"/>
  <c r="I52" i="14"/>
  <c r="K52" i="14"/>
  <c r="O52" i="14"/>
  <c r="Q52" i="14"/>
  <c r="Q48" i="14" s="1"/>
  <c r="V52" i="14"/>
  <c r="G55" i="14"/>
  <c r="M55" i="14" s="1"/>
  <c r="I55" i="14"/>
  <c r="K55" i="14"/>
  <c r="O55" i="14"/>
  <c r="Q55" i="14"/>
  <c r="V55" i="14"/>
  <c r="G58" i="14"/>
  <c r="M58" i="14" s="1"/>
  <c r="I58" i="14"/>
  <c r="K58" i="14"/>
  <c r="O58" i="14"/>
  <c r="Q58" i="14"/>
  <c r="V58" i="14"/>
  <c r="G61" i="14"/>
  <c r="M61" i="14" s="1"/>
  <c r="I61" i="14"/>
  <c r="K61" i="14"/>
  <c r="O61" i="14"/>
  <c r="Q61" i="14"/>
  <c r="V61" i="14"/>
  <c r="G65" i="14"/>
  <c r="I65" i="14"/>
  <c r="K65" i="14"/>
  <c r="O65" i="14"/>
  <c r="Q65" i="14"/>
  <c r="V65" i="14"/>
  <c r="G68" i="14"/>
  <c r="M68" i="14" s="1"/>
  <c r="I68" i="14"/>
  <c r="K68" i="14"/>
  <c r="O68" i="14"/>
  <c r="Q68" i="14"/>
  <c r="V68" i="14"/>
  <c r="G71" i="14"/>
  <c r="M71" i="14" s="1"/>
  <c r="I71" i="14"/>
  <c r="K71" i="14"/>
  <c r="O71" i="14"/>
  <c r="Q71" i="14"/>
  <c r="V71" i="14"/>
  <c r="G74" i="14"/>
  <c r="M74" i="14" s="1"/>
  <c r="I74" i="14"/>
  <c r="K74" i="14"/>
  <c r="O74" i="14"/>
  <c r="Q74" i="14"/>
  <c r="V74" i="14"/>
  <c r="G77" i="14"/>
  <c r="M77" i="14" s="1"/>
  <c r="I77" i="14"/>
  <c r="K77" i="14"/>
  <c r="O77" i="14"/>
  <c r="Q77" i="14"/>
  <c r="V77" i="14"/>
  <c r="G80" i="14"/>
  <c r="I80" i="14"/>
  <c r="K80" i="14"/>
  <c r="M80" i="14"/>
  <c r="O80" i="14"/>
  <c r="Q80" i="14"/>
  <c r="V80" i="14"/>
  <c r="G83" i="14"/>
  <c r="M83" i="14" s="1"/>
  <c r="I83" i="14"/>
  <c r="K83" i="14"/>
  <c r="O83" i="14"/>
  <c r="Q83" i="14"/>
  <c r="V83" i="14"/>
  <c r="G86" i="14"/>
  <c r="I86" i="14"/>
  <c r="K86" i="14"/>
  <c r="M86" i="14"/>
  <c r="O86" i="14"/>
  <c r="Q86" i="14"/>
  <c r="V86" i="14"/>
  <c r="G89" i="14"/>
  <c r="M89" i="14" s="1"/>
  <c r="I89" i="14"/>
  <c r="K89" i="14"/>
  <c r="O89" i="14"/>
  <c r="Q89" i="14"/>
  <c r="V89" i="14"/>
  <c r="G93" i="14"/>
  <c r="I93" i="14"/>
  <c r="K93" i="14"/>
  <c r="O93" i="14"/>
  <c r="Q93" i="14"/>
  <c r="V93" i="14"/>
  <c r="G96" i="14"/>
  <c r="I96" i="14"/>
  <c r="K96" i="14"/>
  <c r="M96" i="14"/>
  <c r="O96" i="14"/>
  <c r="Q96" i="14"/>
  <c r="V96" i="14"/>
  <c r="G99" i="14"/>
  <c r="M99" i="14" s="1"/>
  <c r="I99" i="14"/>
  <c r="K99" i="14"/>
  <c r="O99" i="14"/>
  <c r="Q99" i="14"/>
  <c r="V99" i="14"/>
  <c r="G102" i="14"/>
  <c r="I102" i="14"/>
  <c r="K102" i="14"/>
  <c r="M102" i="14"/>
  <c r="O102" i="14"/>
  <c r="Q102" i="14"/>
  <c r="V102" i="14"/>
  <c r="G105" i="14"/>
  <c r="M105" i="14" s="1"/>
  <c r="I105" i="14"/>
  <c r="K105" i="14"/>
  <c r="O105" i="14"/>
  <c r="Q105" i="14"/>
  <c r="V105" i="14"/>
  <c r="G108" i="14"/>
  <c r="M108" i="14" s="1"/>
  <c r="I108" i="14"/>
  <c r="K108" i="14"/>
  <c r="O108" i="14"/>
  <c r="Q108" i="14"/>
  <c r="V108" i="14"/>
  <c r="G112" i="14"/>
  <c r="I112" i="14"/>
  <c r="I111" i="14" s="1"/>
  <c r="K112" i="14"/>
  <c r="M112" i="14"/>
  <c r="O112" i="14"/>
  <c r="Q112" i="14"/>
  <c r="Q111" i="14" s="1"/>
  <c r="V112" i="14"/>
  <c r="G114" i="14"/>
  <c r="M114" i="14" s="1"/>
  <c r="I114" i="14"/>
  <c r="K114" i="14"/>
  <c r="O114" i="14"/>
  <c r="O111" i="14" s="1"/>
  <c r="Q114" i="14"/>
  <c r="V114" i="14"/>
  <c r="G117" i="14"/>
  <c r="I117" i="14"/>
  <c r="K117" i="14"/>
  <c r="O117" i="14"/>
  <c r="Q117" i="14"/>
  <c r="V117" i="14"/>
  <c r="G120" i="14"/>
  <c r="I120" i="14"/>
  <c r="K120" i="14"/>
  <c r="M120" i="14"/>
  <c r="O120" i="14"/>
  <c r="Q120" i="14"/>
  <c r="V120" i="14"/>
  <c r="G123" i="14"/>
  <c r="M123" i="14" s="1"/>
  <c r="I123" i="14"/>
  <c r="K123" i="14"/>
  <c r="O123" i="14"/>
  <c r="Q123" i="14"/>
  <c r="V123" i="14"/>
  <c r="G126" i="14"/>
  <c r="I126" i="14"/>
  <c r="K126" i="14"/>
  <c r="M126" i="14"/>
  <c r="O126" i="14"/>
  <c r="Q126" i="14"/>
  <c r="V126" i="14"/>
  <c r="G129" i="14"/>
  <c r="M129" i="14" s="1"/>
  <c r="I129" i="14"/>
  <c r="K129" i="14"/>
  <c r="O129" i="14"/>
  <c r="Q129" i="14"/>
  <c r="V129" i="14"/>
  <c r="G132" i="14"/>
  <c r="M132" i="14" s="1"/>
  <c r="I132" i="14"/>
  <c r="K132" i="14"/>
  <c r="O132" i="14"/>
  <c r="Q132" i="14"/>
  <c r="V132" i="14"/>
  <c r="G135" i="14"/>
  <c r="M135" i="14" s="1"/>
  <c r="I135" i="14"/>
  <c r="K135" i="14"/>
  <c r="O135" i="14"/>
  <c r="Q135" i="14"/>
  <c r="V135" i="14"/>
  <c r="G138" i="14"/>
  <c r="M138" i="14" s="1"/>
  <c r="I138" i="14"/>
  <c r="K138" i="14"/>
  <c r="O138" i="14"/>
  <c r="Q138" i="14"/>
  <c r="V138" i="14"/>
  <c r="G141" i="14"/>
  <c r="M141" i="14" s="1"/>
  <c r="I141" i="14"/>
  <c r="K141" i="14"/>
  <c r="O141" i="14"/>
  <c r="Q141" i="14"/>
  <c r="V141" i="14"/>
  <c r="G144" i="14"/>
  <c r="I144" i="14"/>
  <c r="K144" i="14"/>
  <c r="M144" i="14"/>
  <c r="O144" i="14"/>
  <c r="Q144" i="14"/>
  <c r="V144" i="14"/>
  <c r="G147" i="14"/>
  <c r="M147" i="14" s="1"/>
  <c r="I147" i="14"/>
  <c r="K147" i="14"/>
  <c r="O147" i="14"/>
  <c r="Q147" i="14"/>
  <c r="V147" i="14"/>
  <c r="AE151" i="14"/>
  <c r="BA41" i="13"/>
  <c r="BA35" i="13"/>
  <c r="BA32" i="13"/>
  <c r="BA28" i="13"/>
  <c r="BA25" i="13"/>
  <c r="BA22" i="13"/>
  <c r="BA19" i="13"/>
  <c r="BA16" i="13"/>
  <c r="BA13" i="13"/>
  <c r="BA10" i="13"/>
  <c r="G9" i="13"/>
  <c r="I9" i="13"/>
  <c r="K9" i="13"/>
  <c r="O9" i="13"/>
  <c r="Q9" i="13"/>
  <c r="V9" i="13"/>
  <c r="G12" i="13"/>
  <c r="I12" i="13"/>
  <c r="K12" i="13"/>
  <c r="M12" i="13"/>
  <c r="O12" i="13"/>
  <c r="Q12" i="13"/>
  <c r="V12" i="13"/>
  <c r="G15" i="13"/>
  <c r="I15" i="13"/>
  <c r="K15" i="13"/>
  <c r="M15" i="13"/>
  <c r="O15" i="13"/>
  <c r="Q15" i="13"/>
  <c r="V15" i="13"/>
  <c r="G18" i="13"/>
  <c r="M18" i="13" s="1"/>
  <c r="I18" i="13"/>
  <c r="K18" i="13"/>
  <c r="O18" i="13"/>
  <c r="Q18" i="13"/>
  <c r="V18" i="13"/>
  <c r="G21" i="13"/>
  <c r="M21" i="13" s="1"/>
  <c r="I21" i="13"/>
  <c r="K21" i="13"/>
  <c r="O21" i="13"/>
  <c r="Q21" i="13"/>
  <c r="V21" i="13"/>
  <c r="G24" i="13"/>
  <c r="I24" i="13"/>
  <c r="K24" i="13"/>
  <c r="M24" i="13"/>
  <c r="O24" i="13"/>
  <c r="Q24" i="13"/>
  <c r="V24" i="13"/>
  <c r="G27" i="13"/>
  <c r="M27" i="13" s="1"/>
  <c r="I27" i="13"/>
  <c r="K27" i="13"/>
  <c r="O27" i="13"/>
  <c r="Q27" i="13"/>
  <c r="V27" i="13"/>
  <c r="G31" i="13"/>
  <c r="I31" i="13"/>
  <c r="K31" i="13"/>
  <c r="M31" i="13"/>
  <c r="O31" i="13"/>
  <c r="Q31" i="13"/>
  <c r="V31" i="13"/>
  <c r="G34" i="13"/>
  <c r="I34" i="13"/>
  <c r="K34" i="13"/>
  <c r="O34" i="13"/>
  <c r="O30" i="13" s="1"/>
  <c r="Q34" i="13"/>
  <c r="V34" i="13"/>
  <c r="G37" i="13"/>
  <c r="M37" i="13" s="1"/>
  <c r="I37" i="13"/>
  <c r="K37" i="13"/>
  <c r="O37" i="13"/>
  <c r="Q37" i="13"/>
  <c r="V37" i="13"/>
  <c r="G40" i="13"/>
  <c r="M40" i="13" s="1"/>
  <c r="I40" i="13"/>
  <c r="K40" i="13"/>
  <c r="O40" i="13"/>
  <c r="Q40" i="13"/>
  <c r="V40" i="13"/>
  <c r="AE44" i="13"/>
  <c r="F43" i="1" s="1"/>
  <c r="G9" i="12"/>
  <c r="AF28" i="12" s="1"/>
  <c r="I9" i="12"/>
  <c r="K9" i="12"/>
  <c r="O9" i="12"/>
  <c r="Q9" i="12"/>
  <c r="V9" i="12"/>
  <c r="G11" i="12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6" i="12"/>
  <c r="M16" i="12" s="1"/>
  <c r="I16" i="12"/>
  <c r="K16" i="12"/>
  <c r="O16" i="12"/>
  <c r="Q16" i="12"/>
  <c r="V16" i="12"/>
  <c r="G18" i="12"/>
  <c r="I18" i="12"/>
  <c r="K18" i="12"/>
  <c r="M18" i="12"/>
  <c r="O18" i="12"/>
  <c r="Q18" i="12"/>
  <c r="V18" i="12"/>
  <c r="G21" i="12"/>
  <c r="M21" i="12" s="1"/>
  <c r="I21" i="12"/>
  <c r="K21" i="12"/>
  <c r="O21" i="12"/>
  <c r="Q21" i="12"/>
  <c r="V21" i="12"/>
  <c r="G23" i="12"/>
  <c r="I23" i="12"/>
  <c r="K23" i="12"/>
  <c r="M23" i="12"/>
  <c r="O23" i="12"/>
  <c r="Q23" i="12"/>
  <c r="V23" i="12"/>
  <c r="G25" i="12"/>
  <c r="I25" i="12"/>
  <c r="K25" i="12"/>
  <c r="M25" i="12"/>
  <c r="O25" i="12"/>
  <c r="Q25" i="12"/>
  <c r="V25" i="12"/>
  <c r="AE28" i="12"/>
  <c r="F41" i="1" s="1"/>
  <c r="I20" i="1"/>
  <c r="I18" i="1"/>
  <c r="AZ53" i="1"/>
  <c r="AZ51" i="1"/>
  <c r="AZ49" i="1"/>
  <c r="AZ47" i="1"/>
  <c r="H40" i="1"/>
  <c r="G42" i="1" l="1"/>
  <c r="H43" i="1"/>
  <c r="I43" i="1" s="1"/>
  <c r="I64" i="14"/>
  <c r="K30" i="13"/>
  <c r="G8" i="13"/>
  <c r="AF151" i="14"/>
  <c r="G44" i="1" s="1"/>
  <c r="H44" i="1" s="1"/>
  <c r="I44" i="1" s="1"/>
  <c r="K111" i="14"/>
  <c r="Q8" i="12"/>
  <c r="Q8" i="13"/>
  <c r="I8" i="13"/>
  <c r="V92" i="14"/>
  <c r="Q64" i="14"/>
  <c r="I48" i="14"/>
  <c r="Q8" i="14"/>
  <c r="O8" i="14"/>
  <c r="V8" i="12"/>
  <c r="Q30" i="13"/>
  <c r="G116" i="14"/>
  <c r="I64" i="1" s="1"/>
  <c r="K8" i="14"/>
  <c r="F39" i="1"/>
  <c r="F42" i="1"/>
  <c r="H42" i="1" s="1"/>
  <c r="I42" i="1" s="1"/>
  <c r="G8" i="12"/>
  <c r="M9" i="12"/>
  <c r="V30" i="13"/>
  <c r="M9" i="13"/>
  <c r="Q116" i="14"/>
  <c r="I116" i="14"/>
  <c r="O116" i="14"/>
  <c r="V111" i="14"/>
  <c r="Q92" i="14"/>
  <c r="I92" i="14"/>
  <c r="O92" i="14"/>
  <c r="V64" i="14"/>
  <c r="V48" i="14"/>
  <c r="V8" i="14"/>
  <c r="K8" i="12"/>
  <c r="I8" i="12"/>
  <c r="V116" i="14"/>
  <c r="O64" i="14"/>
  <c r="O48" i="14"/>
  <c r="I8" i="14"/>
  <c r="I30" i="13"/>
  <c r="O8" i="13"/>
  <c r="G92" i="14"/>
  <c r="I62" i="1" s="1"/>
  <c r="K64" i="14"/>
  <c r="K48" i="14"/>
  <c r="O8" i="12"/>
  <c r="AF44" i="13"/>
  <c r="G43" i="1" s="1"/>
  <c r="G30" i="13"/>
  <c r="I66" i="1" s="1"/>
  <c r="V8" i="13"/>
  <c r="K8" i="13"/>
  <c r="K116" i="14"/>
  <c r="K92" i="14"/>
  <c r="G64" i="14"/>
  <c r="I61" i="1" s="1"/>
  <c r="G48" i="14"/>
  <c r="I60" i="1" s="1"/>
  <c r="G8" i="14"/>
  <c r="M111" i="14"/>
  <c r="G111" i="14"/>
  <c r="I63" i="1" s="1"/>
  <c r="M117" i="14"/>
  <c r="M116" i="14" s="1"/>
  <c r="M93" i="14"/>
  <c r="M92" i="14" s="1"/>
  <c r="M65" i="14"/>
  <c r="M64" i="14" s="1"/>
  <c r="M49" i="14"/>
  <c r="M48" i="14" s="1"/>
  <c r="M9" i="14"/>
  <c r="M8" i="14" s="1"/>
  <c r="M8" i="13"/>
  <c r="M34" i="13"/>
  <c r="M30" i="13" s="1"/>
  <c r="M11" i="12"/>
  <c r="M8" i="12" s="1"/>
  <c r="J28" i="1"/>
  <c r="J26" i="1"/>
  <c r="G38" i="1"/>
  <c r="F38" i="1"/>
  <c r="J23" i="1"/>
  <c r="J24" i="1"/>
  <c r="J25" i="1"/>
  <c r="J27" i="1"/>
  <c r="E24" i="1"/>
  <c r="E26" i="1"/>
  <c r="I67" i="1" l="1"/>
  <c r="I19" i="1" s="1"/>
  <c r="G28" i="12"/>
  <c r="G44" i="13"/>
  <c r="I65" i="1"/>
  <c r="I17" i="1" s="1"/>
  <c r="G41" i="1"/>
  <c r="H41" i="1" s="1"/>
  <c r="I41" i="1" s="1"/>
  <c r="I59" i="1"/>
  <c r="G151" i="14"/>
  <c r="F45" i="1"/>
  <c r="H39" i="1"/>
  <c r="H45" i="1" s="1"/>
  <c r="G39" i="1"/>
  <c r="G23" i="1" l="1"/>
  <c r="A23" i="1" s="1"/>
  <c r="G45" i="1"/>
  <c r="G25" i="1" s="1"/>
  <c r="A25" i="1" s="1"/>
  <c r="I39" i="1"/>
  <c r="I45" i="1" s="1"/>
  <c r="I16" i="1"/>
  <c r="I21" i="1" s="1"/>
  <c r="I68" i="1"/>
  <c r="J42" i="1" l="1"/>
  <c r="J43" i="1"/>
  <c r="J41" i="1"/>
  <c r="J44" i="1"/>
  <c r="J39" i="1"/>
  <c r="J45" i="1" s="1"/>
  <c r="A26" i="1"/>
  <c r="G26" i="1"/>
  <c r="J66" i="1"/>
  <c r="J62" i="1"/>
  <c r="J64" i="1"/>
  <c r="J60" i="1"/>
  <c r="J67" i="1"/>
  <c r="J63" i="1"/>
  <c r="J59" i="1"/>
  <c r="J65" i="1"/>
  <c r="J61" i="1"/>
  <c r="G28" i="1"/>
  <c r="G24" i="1"/>
  <c r="A27" i="1" s="1"/>
  <c r="A24" i="1"/>
  <c r="G29" i="1" l="1"/>
  <c r="G27" i="1" s="1"/>
  <c r="A29" i="1"/>
  <c r="J6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<sst xmlns="http://schemas.openxmlformats.org/spreadsheetml/2006/main" count="903" uniqueCount="309">
  <si>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</si>
  <si>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</si>
  <si>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</si>
  <si>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</si>
  <si>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</si>
  <si>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</si>
  <si>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</si>
  <si>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</si>
  <si>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</si>
  <si>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</si>
  <si>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</si>
  <si>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</si>
  <si>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</si>
  <si>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</si>
  <si>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</si>
  <si>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</si>
  <si>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</si>
  <si>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</si>
  <si>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</si>
  <si>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</si>
  <si>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</si>
  <si>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</si>
  <si>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</si>
  <si>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</si>
  <si>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</si>
  <si>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</si>
  <si>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</si>
  <si>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</si>
  <si>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</si>
  <si>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</si>
  <si>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</si>
  <si>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</si>
  <si>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</si>
  <si>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</si>
  <si>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</si>
  <si>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</si>
  <si>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</si>
  <si>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</si>
  <si>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</si>
  <si>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</si>
  <si>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</si>
  <si>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TRANSAT/N030</t>
  </si>
  <si>
    <t>RD INTERIÉRU A EXPOZIC VÝCHODOČESKÉ GALERIE V OBJEKTU WINTERNITZOVÝCH MLÝNŮ V PARDUBICÍCH</t>
  </si>
  <si>
    <t>Stavba</t>
  </si>
  <si>
    <t>Stavební objekt</t>
  </si>
  <si>
    <t>PS 01</t>
  </si>
  <si>
    <t xml:space="preserve"> Prostorová akustika a AV technika </t>
  </si>
  <si>
    <t>01</t>
  </si>
  <si>
    <t>VEDLEJŠÍ A OSTATNÍ NÁKLADY</t>
  </si>
  <si>
    <t>2</t>
  </si>
  <si>
    <t>Prostorová akustika</t>
  </si>
  <si>
    <t>3</t>
  </si>
  <si>
    <t>AV TECHNIKA</t>
  </si>
  <si>
    <t>Celkem za stavbu</t>
  </si>
  <si>
    <t>CZK</t>
  </si>
  <si>
    <t>CPV kódy:</t>
  </si>
  <si>
    <t>32330000-5         Přístroje pro nahrávání a reprodukci zvuku a obrazu</t>
  </si>
  <si>
    <t>45432000-4         Pokládka podlah a podlahových krytin, obklady stěn a tapetování stěn</t>
  </si>
  <si>
    <t>51000000-9         Instalační a montážní služby (mimo programového vybavení)</t>
  </si>
  <si>
    <t>Rekapitulace dílů</t>
  </si>
  <si>
    <t>Typ dílu</t>
  </si>
  <si>
    <t>AV 01</t>
  </si>
  <si>
    <t>Ozvučovací řetězec</t>
  </si>
  <si>
    <t>AV 02</t>
  </si>
  <si>
    <t>Multimediální vybavení</t>
  </si>
  <si>
    <t>AV 03</t>
  </si>
  <si>
    <t>Řídící systém</t>
  </si>
  <si>
    <t>AV 04</t>
  </si>
  <si>
    <t>Propojovací kabeláž a příslušenství</t>
  </si>
  <si>
    <t>AV 05</t>
  </si>
  <si>
    <t>Ostatní</t>
  </si>
  <si>
    <t>AV 06</t>
  </si>
  <si>
    <t>AV technika 1NP a 3NP</t>
  </si>
  <si>
    <t>_1</t>
  </si>
  <si>
    <t>Akustické obklady</t>
  </si>
  <si>
    <t>_2</t>
  </si>
  <si>
    <t>Akustické měření a projekční činnost</t>
  </si>
  <si>
    <t>VN+ ON</t>
  </si>
  <si>
    <t>Vedlejší a ostatní náklady pro celou stavbu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</si>
  <si>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</si>
  <si>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</si>
  <si>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</si>
  <si>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</si>
  <si>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</si>
  <si>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</si>
  <si>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</si>
  <si>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</si>
  <si>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</si>
  <si>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</si>
  <si>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</si>
  <si>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</si>
  <si>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</si>
  <si>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</si>
  <si>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</si>
  <si>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</si>
  <si>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</si>
  <si>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</si>
  <si>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</si>
  <si>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</si>
  <si>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</si>
  <si>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</si>
  <si>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</si>
  <si>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</si>
  <si>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</si>
  <si>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</si>
  <si>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</si>
  <si>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</si>
  <si>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</si>
  <si>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</si>
  <si>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10</t>
  </si>
  <si>
    <t>úklid hrubý</t>
  </si>
  <si>
    <t>kpl.</t>
  </si>
  <si>
    <t>Vlastní</t>
  </si>
  <si>
    <t>Indiv</t>
  </si>
  <si>
    <t>VRN</t>
  </si>
  <si>
    <t>POL99_</t>
  </si>
  <si>
    <t>SPU</t>
  </si>
  <si>
    <t>11</t>
  </si>
  <si>
    <t>úklid čistý včetně vysátí podhledu</t>
  </si>
  <si>
    <t>4</t>
  </si>
  <si>
    <t>zajištění ochrany podlahy a veškerých dotčených částí objektu proti jakémukoli mechanickému, poškození, znečištění apod., včetně protiprachových opatření na koncových prvcích inženýrských sítí,</t>
  </si>
  <si>
    <t>mechanických částech výplní otvorů apod.</t>
  </si>
  <si>
    <t>POP</t>
  </si>
  <si>
    <t>5</t>
  </si>
  <si>
    <t>zázemí pracovníků včetně úložiště materiálů a odpadů, zajištění staveniště</t>
  </si>
  <si>
    <t>6</t>
  </si>
  <si>
    <t>přemístění (DMTZ a MTZ) technologií a ovládacích prvků, a koncových prvků technických sítí osazených, stavbou, které budou umístěny na povrchu akustických stěn (kamery, pohybová čidla, apod.), včetně</t>
  </si>
  <si>
    <t>zachování záruky GD stavby za tyto prvky</t>
  </si>
  <si>
    <t>7</t>
  </si>
  <si>
    <t>manuál obsluhy v českém jazyce včetně zaškolení obsluhy</t>
  </si>
  <si>
    <t>8</t>
  </si>
  <si>
    <t>veškeré revize a jiná potřebná osvědčení instalací a výrobků</t>
  </si>
  <si>
    <t>9</t>
  </si>
  <si>
    <t>dokumentace skutečného provedení</t>
  </si>
  <si>
    <t>SUM</t>
  </si>
  <si>
    <t>END</t>
  </si>
  <si>
    <t>LAO</t>
  </si>
  <si>
    <t>D+M - lamelový akustický obklad</t>
  </si>
  <si>
    <t>m2</t>
  </si>
  <si>
    <t>Práce</t>
  </si>
  <si>
    <t>POL1_1</t>
  </si>
  <si>
    <t>LDO1</t>
  </si>
  <si>
    <t>D+M - lamelový difuzní obklad - typ 1</t>
  </si>
  <si>
    <t>LDO2</t>
  </si>
  <si>
    <t>D+M - lamelový difuzní obklad - typ 2</t>
  </si>
  <si>
    <t>jedná se o difuzní akustický prvek s maximem činitele směrové difuze na středních a vysokých kmitočtech; lícová plocha prvku je tvořena vertikálně orientovanými lamelami z materiálu na bázi dřeva šířky 40 mm a výšky 80 mm s 38% zastoupením plochy lamel z celkové plochy obkladu a jejich nepravidelným rozmístěním (viz výkresová příloha); lamely jsou kotveny k nosné desce z materiálu na bázi dřeva tl. 20 mm, která je dále kotvena k masivnímu samostojnému vyrovnávacímu nosnému rastru, který je rozepřen mezi konstrukční podlahou a stropem (rastr je součástí položky LDO2); obklad musí být proveden v maximálně tuhém provedení; požadovaný činitel zvukové pohltivosti obkladu v oktávových pásmech je: 125 Hz – ? ÷ 0,14; 250 Hz - ? ÷ 0,18; 500 Hz - ? ÷ 0,19; 1 kHz - ? ÷ 0,19; 2 kHz - ? ÷ 0,19; 4 kHz - ? ÷ 0,18; celková skladebná tloušťka obkladu je 180 mm, resp. 630 mm dle umístění; skryté kotevní prvky; povrchová úprava lamel - masivní hranoly z modřínu - hoblovaný, nenapojovaný, nelepenýs bílou lazurou; povrchová úprava podkladní desky – barva RAL/NCS dle výběru architekta z předložených vzorků; požadavky PBŘ: třída reakce na oheň D-s2,d0, žádná část prvku nesmí při požáru skapávat ani odpadávat; výměra obkladu je dána kolmým průmětem na rovinu stěny; součástí cenové kalkulace obkladu jsou všechny související zakončovací prvky (sokly, obložky, atd.);  ostění a parapety oken včetně konstrukčnípřípravy pro rolety jsou dodávkou stavební části; celková plocha (2,5*3,14)+(2,3*6,33)+(2,5*3,3)+(2,3+6,48)+(3,2*0,58*2)-(0,225*1,6*2)-(0,41*1,72)-(0,25*0,25*2)= 47,68 m2</t>
  </si>
  <si>
    <t>LDO3</t>
  </si>
  <si>
    <t>D+M - lamelový difuzní obklad - typ 3</t>
  </si>
  <si>
    <t>jedná se o difuzní akustický prvek s maximem činitele směrové difuze na středních a vysokých kmitočtech; lícová plocha prvku je tvořena vertikálně orientovanými lamelami z materiálu na bázi dřeva šířky 40 mm a výšky 80 mm s 28% zastoupením plochy lamel z celkové plochy obkladu a jejich nepravidelným rozmístěním (viz výkresová příloha); lamely jsou kotveny k nosné desce z materiálu na bázi dřeva tl. 20 mm, která je dále kotvena k masivnímu samostojnému vyrovnávacímu nosnému rastru, který je rozepřen mezi konstrukční podlahou a stropem (rastr je součástí položky LDO3); část obkladu je vyhotovena nez lícových lamel a zádové desky (jedná se o přípravu pro umístění skříně viz výkres. dokumentace); obklad musí být proveden v maximálně tuhém provedení; požadovaný činitel zvukové pohltivosti obkladu v oktávových pásmech je: 125 Hz – ? ÷ 0,13; 250 Hz - ? ÷ 0,15; 500 Hz - ? ÷ 0,15; 1 kHz - ? ÷ 0,15; 2 kHz - ? ÷ 0,15; 4 kHz - ? ÷ 0,13; celková skladebná tloušťka obkladu je 180 mm, resp. 630 mm dle umístění; skryté kotevní prvky; povrchová úprava lamel - masivní hranoly z modřínu - hoblovaný, nenapojovaný, nelepený s bílou lazurou; povrchová úprava podkladní desky – barva RAL/NCS dle výběru architekta z předložených vzorků; požadavky PBŘ: třída reakce na oheň D-s2,d0, žádná část prvku nesmí při požáru skapávat ani odpadávat; výměra obkladu je dána kolmým průmětem na rovinu stěny; součástí cenové kalkulace obkladu jsou všechny související zakončovací prvky (sokly, obložky, atd.); ostění a parapety oken včetně konstrukčnípřípravy pro rolety jsou dodávkou stavební části; (4,73*1,55)+(4,73*1,65)+(2,47*1,72)+(2,33*1,8)+(2,2*3,6)+(2,47*0,47)+(0,85*0,415)+(1,12*0,415)*(1,22*0,415*6)+(3,2*0,47)+(3,2*1)+(0,47*6,78)+(0,66*8,9)= 50,28 m2</t>
  </si>
  <si>
    <t>RD</t>
  </si>
  <si>
    <t>D+M - revizní dvířka</t>
  </si>
  <si>
    <t>ks</t>
  </si>
  <si>
    <t>jedná se o otevíravou část lamelového obkladu; dvířka skříněk otevíratelná systémem TIP-ON (včetně pantů, magnetického uzávěru a skryté úchytky); rozměry 250*250 mm (9 ks), 350* 290 mm (8 ks), 360*1300 mm (1 ks) a 1000*1500 mm (1 ks) - celková výměra 3,34 m2 ; přesné umistění dvířek dle lamel akust. obkladu pro zachovájní jejich návaznosti; povrchová úprava  a materiálová skladba (vč. lamel) - viz prvky LDO a LAO; požadavky PBŘ: třída reakce na oheň D-s2,d0, žádná část prvku nesmí při požáru skapávat ani odpadávat; součástí cenové kalkulace jsou všechny související zakončovací je i vnitřní úprava niky za dvířky pro osazení ovládacích prvků a přípojných míst (boky a zadní deska)</t>
  </si>
  <si>
    <t>RK</t>
  </si>
  <si>
    <t>D+M - revizní kryty</t>
  </si>
  <si>
    <t>jedná se o odnímatelnou část lamelového obkladu; přímé kotvení; rozměry viz výkresová dokumentace; přesné umístění krytu dle lamel akust. obkladu pro zachovájní jejich návaznosti;  rozměry 1490*855 mm (2 ks), 700*290 mm (1 ks), 870*290 mm (6 ks) a 240*290 mm (1 ks) 225*1600 mm (2ks), 1720*410 mm (1ks), 570*1200 mm (1ks) a 1000*420 (2ks) - celková výměra 7,3 m2; povrchová úprava  a materiálová skladba (vč. lamel) - viz prvky LDO a LAO; požadavky PBŘ: třída reakce na oheň D-s2,d0, žádná část prvku nesmí při požáru skapávat ani odpadávat; výměra krytů je dána kolmým průmětem na rovinu stěny; součástí cenové kalkulace obkladu jsou všechny související zakončovací prvky</t>
  </si>
  <si>
    <t>VZM</t>
  </si>
  <si>
    <t>vzorky pro měření činitele zvukové pohltivosti</t>
  </si>
  <si>
    <t>Specifikace</t>
  </si>
  <si>
    <t>POL3_0</t>
  </si>
  <si>
    <t>M-AK</t>
  </si>
  <si>
    <t>měření činitele zvukové pohltivosti dle normy ČSN EN ISO 354</t>
  </si>
  <si>
    <t>MDD-E</t>
  </si>
  <si>
    <t>měření doby dozvuku - etapové</t>
  </si>
  <si>
    <t>MDD-Z</t>
  </si>
  <si>
    <t>měření doby dozvuku - závěrečné</t>
  </si>
  <si>
    <t>DD</t>
  </si>
  <si>
    <t>dílenská dokumentace</t>
  </si>
  <si>
    <t>dílenská dokumentace profese prostorová akustika; jedná se zejména o dílenské detaily provedení atypických akustických prvků a zpracování koordinačních výkresů v provázanosti s ostatními profesemi; tato bude předložena k odsouhlasení projektantu akustiky, architektovi a zástupci investora</t>
  </si>
  <si>
    <t>Pol__0001</t>
  </si>
  <si>
    <t>Digitální mixážní pult</t>
  </si>
  <si>
    <t>kompaktní digitální mixpult s možností ovládání bezdrátovým zařízením; počet mikrofonních/line vstupů minimálně 24; Počet vstupů celkem minimálně 32; Počet AUX minimálně 14; počet výstupů minimálně 16; minimálně 10" dotykový displej; EQ mikrofonních kanálů minimálně 4 pásma plně parametrická minimálně 24 dB/oct; možnost montáže do racku s příslušenstvím; multiefekt; Kompresor; USB; DSP efekty (reverb, echo, delay, chorus); minimálně 50 továrních a 50 uživatelských presetů; vstupní kanály s gate, kompresorem, EQ, HPF + LPF; výstupní kanály s EQ, minimálně 4x notch filter, HPF+LPF minimálně 24dB/oct, limiter, delay; multitrack recording; přepínatelná vzorkovací frekvence minimálně 44,1/48 kHz; interní processing minimálně 32-bit s plovoucí čárkou; dynamický rozsah minimálně 105dB; ekvivalentní vstupní šum maximálně -128dBu; SNR &lt; -94dB; 12ti pásmové anti-feedback filttry; výstup pro monitor minimálně 2x stereo/XLR</t>
  </si>
  <si>
    <t>Pol__0002</t>
  </si>
  <si>
    <t>Hlavní ozvučení včetně zesilovače</t>
  </si>
  <si>
    <t>koaxiální dvoupásmový reprobox s minimálně 12" LF měničem a 3" HF měničem, vyzařovací charakteristika Axi symetrická 90°, frekvenční rozsah minimálně 50Hz až 20 kHz, příkon RMS minimálně 1000W/8ohm, max SPL minimálně 133 dB/m; 120 nebo 230V volitelné pomocí přepínače; DSP procesor se speaker managementem; DSP zajišťující výhybku, časování měničů a samostatnou ochranu každého měniče; maximálně 32kg; rozměr minimálně 540x410x390</t>
  </si>
  <si>
    <t>Pol__0003</t>
  </si>
  <si>
    <t>Závěs reproduktoru</t>
  </si>
  <si>
    <t>Kompatibilní s typem reproduktoru, závěs pod strop, včetně bezpečnostních lanek apod.</t>
  </si>
  <si>
    <t>Pol__0004</t>
  </si>
  <si>
    <t>Bezdrátový mikrofonní set</t>
  </si>
  <si>
    <t>Bezdrátový ruční mikrofonní set; Použití: Mluvené slovo; Modulace FM 570.100-600.500 MHz; Šířka pásma minimálně 30MHz; minimálně 8 kanálů; fekvenční rozsah přenášeného audio signálu minimálně 40Hz - 20kHz; ruční provedení vysílače; THD (1kHz)maximálně 0,8%; RF výkon 10mW; Odstup signálu od šumu minimálně 105dB (A); Napájení 1x AA baterie; Životnost baterie až minimálně 14 hodin; Displej; Přepínač kanálů a nastavení vstupní úrovně pod krytkou baterie; mini-XLR; Hmotnost vysílače 195 g; Rozměry vysílače 237 x 51 mm; Indikace RF a clippingu; Výstupy přijímače XLR, 1“ Jack; Rozměr přijímače 200 x 190 x 44mm; hmotnost přijímače maximálně 360g</t>
  </si>
  <si>
    <t>Pol__0005</t>
  </si>
  <si>
    <t>Bezdrátový mikrofonní klopový set</t>
  </si>
  <si>
    <t>Bezdrátový hlavový mikrofonní set včetně klopového mikrofonu; Použití: Mluvené slovo; Modulace FM 570.100-600.500 MHz; minimálně 16kanálů; fekvenční rozsah přenášeného audio signálu minimálně 35Hz - 20kHz; bodypack provedení vysílače; THD (1kHz)maximálně 0,7%; RF výkon 50mW; Odstup signálu od šumu minimálně 120dB (A); Napájení 1x AA baterie; Životnost baterie až minimálně 14 hodin; Displej; Přepínač kanálů a nastavení vstupní úrovně pod krytkou baterie; mini-XLR; Hmotnost vysílače maximálně 90 g; Indikace RF a clippingu; Výstupy přijímače XLR, 1“ Jack</t>
  </si>
  <si>
    <t>Pol__0006</t>
  </si>
  <si>
    <t>Eliminátor zpětné vazby</t>
  </si>
  <si>
    <t>dvoukanálový omezovač zpětné vazby, minimálně 24 filtrů pro každý kanál, 1U; displej; vybrané módy, live filtr a další přednastavené filtry (Speech/Music Low, Med a High); nezávislé stereo nebo duální zpracování kanálů; XLR a TRS vstupy a výstupy</t>
  </si>
  <si>
    <t>Pol__0007</t>
  </si>
  <si>
    <t>Napojení indukční smyčky</t>
  </si>
  <si>
    <t>kpl</t>
  </si>
  <si>
    <t>propojovací svorkovnice, přípojný systém</t>
  </si>
  <si>
    <t>Pol__0008</t>
  </si>
  <si>
    <t>Zesilovač pro indukční smyčku</t>
  </si>
  <si>
    <t>Zesilovač pro indukční smyčku, výstupní napětí minimálně 31Vpp/11Vrms; výstupní proud minimálně 6,5Arms; minimálně 1x symetrický vstup Mic/Line s konektorem XLR; volitelný řečový filtr; phantomové napájení;minimálně 1x symetrický vstup 100V/50V//Line; minimálně 1x nesymetrický vstup Line; minimálně 1x zesílený výstup pro minimálně 10W odposlechový reproduktor; sluchátkový výstup; korekce ztrát v kovech s volitelnou frekvencí 100/500/1k/2kHz a nastavitelnou strmostí od 0 do 4dB/okt.; automatická regulace zesílení; integrovaný generátor testovacího signálu; LED indikace vybuzení nezávisle pro vstupy a výstupy</t>
  </si>
  <si>
    <t>Pol__0009</t>
  </si>
  <si>
    <t>automatický mixér</t>
  </si>
  <si>
    <t>Automatický tříkanálový stereo audiomixer; minimální rozsah 20 Hz až 20 kHz, ±0.05 dB; CMRR  &gt;70 dB @ 60 Hz to 20 kHz; THD + Noise  0.05% @ 1 kHz; S/N  &gt;90 dB; konfigurovatelný prostřednictvím síťového protokolu</t>
  </si>
  <si>
    <t>Pol__0010</t>
  </si>
  <si>
    <t>Bluetooth multimediální player</t>
  </si>
  <si>
    <t>solid state player, přehrává SD/SDHC, USB a CD-R, WAV/MP3, Bluetooth, FM/DAB+, symetrické XLR výstupy, dálkový ovladač, 19" rack 1U</t>
  </si>
  <si>
    <t>Pol__0011</t>
  </si>
  <si>
    <t>Přípojné místo - podlaha</t>
  </si>
  <si>
    <t>6x XLR-F,2x XLR-M, provedení do podlahové krabice, standard Neutrik</t>
  </si>
  <si>
    <t>Pol__0012</t>
  </si>
  <si>
    <t>Přípojné místo multimedia</t>
  </si>
  <si>
    <t>Přípojné místo HDMI 4K při 60 Hz; podpora HDR, HD losless, CEC, HDCP 2.2; nástěnné provedení pro zapuštění do obkladu; STEREO JACK; 4x XLR-F, 2x XLR-M, 2x LAN, barevné provedení dle obkladu</t>
  </si>
  <si>
    <t>Pol__0013</t>
  </si>
  <si>
    <t>Přípojné místo audio</t>
  </si>
  <si>
    <t>Přípojné místo pro zapuštění do obkladu, osazení 6x XLR-F, 2x XLR-M, standard Neutrik; barevné provedení dle obkladu</t>
  </si>
  <si>
    <t>Pol__0014</t>
  </si>
  <si>
    <t>Projekční plátno elektrické</t>
  </si>
  <si>
    <t>Elektrická projekční plocha; rozměr plátna 340x216 cm; povrch plátna matný se ziskem max 1,1, černý rámeček, velikost obrazu 330x206 cm; boční vypínací systém pro dokonalou rovinatost plátna</t>
  </si>
  <si>
    <t>Pol__0015</t>
  </si>
  <si>
    <t>Stropní držák pro projektor</t>
  </si>
  <si>
    <t>Kompatibilní s typem projektoru, bílé provedení</t>
  </si>
  <si>
    <t>Pol__0016</t>
  </si>
  <si>
    <t>Převodník VGA+A, DP a HDMI na TP</t>
  </si>
  <si>
    <t>Přepínač se třemi video vstupy, integrovaný převodník TP, HDBaseT (pro vzd. min. 100m); DisplayPort, HDMI, VGA + audio, možnost nastavení automatického, ručního nebo řízeného přepínaní vstupů, podporované rozlišené až 4K.</t>
  </si>
  <si>
    <t>Pol__0017</t>
  </si>
  <si>
    <t>Bezdrátový prezentační systém</t>
  </si>
  <si>
    <t>Prezentační systém pro sdílení obsahu z notebooků nebo mobilních zařízení; připojení k zobrazovači na jedno kliknutí bez potřeby jakékoli odborné znalosti a instalace; umožňuje připojení 16 uživatelům; Podpora operačních systémů Windows® 7/8/10, macOS® (10.7-10.14); Apple® iOS 8.0 nebo novější, AndroidTM 4.0 nebo novější; video výstup 1x HDMI, 1x RGBHV; obrazová přenosová rychlost 30 fps a 20Mbps; audio 1x analog, 1x digital; 3x USB; Výstupní rozlišení 1920x1080; Oveřovací protokol WPA2­PSK ve stand alone modu; Wireless protokol IEEE 802.11 a/g/n, frekvenční pasmo 2.4 GHZ and 5 GHz; Dosah max. 30m; Připojení 1x Ethernet LAN</t>
  </si>
  <si>
    <t>Pol__0018</t>
  </si>
  <si>
    <t>Projektor</t>
  </si>
  <si>
    <t>Laserový projektor s technologií 3LCD; minimálně 6.100 lumeny v souladu s normou ISO 21118:2012; rozlišení minimálně WUXGA, 1920 x 1200, technologie 4K, 16:10; kontrastní poměr minimálně  2.500.000 : 1; zdroj světla s garantovaným zachováním parametrů minimálně 20.000 Hodin;  korekce lichoběžníku vertikální minimálě ± 30 °, horizontální minimálně ± 30 °; minimálně 1,07 miliardy barev; velmi nízká úroveň hluku 28 dB; paměť polohy objektivu; USB 2.0 Type B; RS-232C; Ethernetové rozhraní; VGA vstup, VGA výstup; HDMI vstup; HDMI výstup; HDBaseT; Audiovýstup stereofonní konektor mini-jack; Audiovstup stereofonní konektor mini-jack (3x); podpora miracast;</t>
  </si>
  <si>
    <t>Pol__0019</t>
  </si>
  <si>
    <t>Řídící procesor s podporou dotykových panelů; minimálně 1x obousměrný RS-232 port, minimálně 1x jednosměrný RS-232/RS-422/RS-485 port; minimálně 2x NO relé, minimálně 1x IR port; minimálně 4x digitální I/O port; vlastní digitální komunikační sběrnice pro propojení více zařízení; podpora BMS; port LAN 10/100/1000Base-T; paměť SDRAM minimálně 512MB; Flash paměť minimálně 4,5GB; spotřeba max 10W; včetně licence pro ovládání dotykovým displejem</t>
  </si>
  <si>
    <t>Pol__0020</t>
  </si>
  <si>
    <t>Dotykový displej řídícího systému</t>
  </si>
  <si>
    <t>Touch panel - minimálně 10" monitor s rozlišením minimálně 1280 x 800; minimálně 24 bit barevná hloubka; odolné sklo s vrstvou zabraňující nechtěným odleskům a čmouhám; Dot/pixel minimálně 149 PPI; nastavitelný jas s maximální hodnotou minimálně 420 nits (cd/m2); kontrast minimálně 800:1; signalizační led - červená, zelená; paměť minimálně 8 GB; RAM minimálně 2 GB, LAN 10/100 Base-T, napájení PoE, instalační sada pro instalaci na stěnu; 1x USB; 1x reproduktor</t>
  </si>
  <si>
    <t>Pol__0021</t>
  </si>
  <si>
    <t>PoE napájecí zdroj pro ovládací panel</t>
  </si>
  <si>
    <t>Napájecí zdroj PoE pro dotykový ovládací panel; +48V, 16,8 W; rack mount - ZipClip 200; status LED</t>
  </si>
  <si>
    <t>Pol__0022</t>
  </si>
  <si>
    <t>Switch</t>
  </si>
  <si>
    <t>Datový switch, 24 portů Gigabit Ethernet (GbE);  4 combo sloty SFP/RJ-45; Přepínací kapacita 56 Gbps a rychlost forwardování 41.67 Mpps; Buffer s kapacitou 1.5MB; tabulka MAC adres 16K</t>
  </si>
  <si>
    <t>Pol__0023</t>
  </si>
  <si>
    <t>RS232 - RS485 konvertor</t>
  </si>
  <si>
    <t>RS232/PEX KONVERTOR</t>
  </si>
  <si>
    <t>Pol__0024</t>
  </si>
  <si>
    <t>Pomocné relé</t>
  </si>
  <si>
    <t>Reléová jednotka s 6ti relé, ovládání externím tlačítkem nebo přes RS 232; pro ovládání elektrického plátna</t>
  </si>
  <si>
    <t>Pol__0025</t>
  </si>
  <si>
    <t>Převodník RS232 - Dali</t>
  </si>
  <si>
    <t>DALI intarface pro možnost ovládání osvětlení; Možnost rozdělení 64 stmívatelných předřadníků zářivek na jedné sběrnici na 15 nezávislých skupin; kompatibilní s předřadníky DALI firem Philips, Osram, Tridonic, Helvar apod.</t>
  </si>
  <si>
    <t>Pol__0026</t>
  </si>
  <si>
    <t>Tablet</t>
  </si>
  <si>
    <t>Grafický Tablet 64bitovou architekturou; dotykový 10,9" IPS 2360x1640, interní paměť 64GB, WiFi; Bluetooth; 2x webkamera minimálně 12 Mpx + 7 Mpx, Touch ID, USB-C; iPadOS pro ovládání aplikací ostatních zařízení</t>
  </si>
  <si>
    <t>Pol__0027</t>
  </si>
  <si>
    <t>Wifi Router</t>
  </si>
  <si>
    <t>WiFi 6, 802.11a/b/g/n/ac/ax  1800 Mb/s, dual-band (2.4 GHz 574 Mb/s + 5 GHz 1201 Mb/s ), 1× GWAN, 4× GLAN, 4 × externí anténa, WPA-PSK, WPA2-PSK a WPA3, Dual-Band (2,4 + 5 GHz), gigabit LAN, guest Zone, MU-MIMO, VPN, rodičovská kontrola a Wi-Fi Mesh</t>
  </si>
  <si>
    <t>Pol__0028</t>
  </si>
  <si>
    <t>Datový kabel stíněný CAT6</t>
  </si>
  <si>
    <t>m</t>
  </si>
  <si>
    <t>Kabel F/FTP PiMF Cat.6a 500 MHz 4x2xAWG23, LSOH</t>
  </si>
  <si>
    <t>Pol__0029</t>
  </si>
  <si>
    <t>Mikrofonní audiokabel</t>
  </si>
  <si>
    <t>mikrofonní kabel, 2x0,5mm, průměr 6,15mm, FRNC</t>
  </si>
  <si>
    <t>Pol__0030</t>
  </si>
  <si>
    <t>Multipárový audiokabel</t>
  </si>
  <si>
    <t>bezhalogenový audio kabel vhodný pro přenos symetrického analogového zvukového signálu, 8x kroucený pár 0,22mm2, stínění AL/PETP folií; průměr 16,5mm</t>
  </si>
  <si>
    <t>Pol__0031</t>
  </si>
  <si>
    <t>HDMI kabel</t>
  </si>
  <si>
    <t>HDMI 2.0 kabel 10m, aximální přenosová rychlost dat  10.2 Gbit/s, maximální rozlišení obrazu pro 3D a HDTV až 4K (2160p) 60Hz, pozlacené konektory. Povrchová úprava : trojvrstvé velmi ohebné PVC / ABS, Materiál vnitřních vodičů: OFC (bezkyslíkatá měď). Síla vodičů AWG: 26; bílé provedení</t>
  </si>
  <si>
    <t>Pol__0032</t>
  </si>
  <si>
    <t>Drobný elektroinstalační a spojovací materiál</t>
  </si>
  <si>
    <t>Drobný elektroinstalační a spojovací materiál, konektory, hmoždinky, materiál pro svazkování kabelů v trase, vázací pásky, propojovací kabely</t>
  </si>
  <si>
    <t>Pol__0033</t>
  </si>
  <si>
    <t>Technologický stojan</t>
  </si>
  <si>
    <t>Technologický stojan podlahový, 600x450 včetně vybavení a rozvodů; perforovaný spodek a svršek; 16U</t>
  </si>
  <si>
    <t>Pol__0034</t>
  </si>
  <si>
    <t>Pol__0035</t>
  </si>
  <si>
    <t>Programování řídícího systému</t>
  </si>
  <si>
    <t>Pol__0036</t>
  </si>
  <si>
    <t>AV01 Obrazovka s informacemi o výstavách</t>
  </si>
  <si>
    <t>AV01 Obrazovka s informacemi o výstavách - minimální úhlopříčka  55“, rozlišení minimálně 4K UHD, jas minimálně 490 cd/m2, životnost min. 50000hod., provoz 24/7, dynamický kontrastní poměr minimálně 500 000:1, kontrastní poměr minimálně 5000:1, operační systém android, Hřebenový filtr 3D, Repro s výkonem minimálně 20 W (10 W + 10 W), DisplayPort, 2x HDMI, DVI-D, USB, RS232C, možnost umístění na šířku i na výšku,  ovládání přes síť, možnost zřetězení zdroje obrazu i ovládání, interní přehrávač s pamětí minimálně 32 GB eMMc</t>
  </si>
  <si>
    <t>Pol__0037</t>
  </si>
  <si>
    <t>AV02 Projektor s přesahem projekci uměleckého díla</t>
  </si>
  <si>
    <t>AV02 Projektor s přesahem projekci uměleckého díla Ayahuasca, Laserový projektor short-throw s technologií 3LCD; minimálně 6000 lumen; poměr projekční vzdálenosti 0,8 : 1; rozlišení WUXGA, 1920 x 1200, 16:10; kontrastní poměr minimálně 2.500.000 : 1; zdroj světla s životností minimálně 20.000 Hodiny plný výkon; paměť polohy objektivu; USB 2.0 Type B (Service Only), RS-232C, Ethernetové rozhraní (100 Base-TX / 10 Base-T), VGA vstup, VGA výstup, HDMI vstup, HDBaseT, Audiovýstup, m.č. 1.20</t>
  </si>
  <si>
    <t>Pol__0038</t>
  </si>
  <si>
    <t>AV03 Videopřehrávač se stálým provozem</t>
  </si>
  <si>
    <t>AV03 Videopřehrávač se stálým provozem, umístění v místě v místě obrazovek AV01 (č.m.1.18) projektorů AV02 na stropě (č.m. 1.20) a v místě projektorů AV06 na stěně (3.09 a 3.10), 4K60p, Full HD, H.265, HTML5, RS-232, výstup HDMI 2.0a, Gigabit LAN, slot SDXC, IP streaming, 12-pin Phoenix GPIO port s 8 obousměrným GPIOs, 3.5mm Audio výstup (analog &amp; SPDIF digitální), 3.5mm IR vstup/výstup, synchronizace přehrávání mezi několika přehrávači, skládání obrazu z více obrazovek/projektorů, vč. softwaru pro správu a synchronizaci projekcí na všech přehrávačích po síti s uživatelským rozhraním pro dynamickou změnu obsahu, montážní úchyty na obrazovku.</t>
  </si>
  <si>
    <t>Pol__0039</t>
  </si>
  <si>
    <t>AV04  Reproduktory závěsné</t>
  </si>
  <si>
    <t>AV04  Reproduktory závěsné, Projekce uměleckého díla Ayahuasca, m.č. 1.19, výkon minimálně 100W/2h, frekvenční rozsah minimálně 65 Hz až 15 kHz, citlivost min. 88dB SPL, rozměry max. 260x240, odolné provedení, bílá barva.</t>
  </si>
  <si>
    <t>Pol__0040</t>
  </si>
  <si>
    <t>AV05 Profesionální interiérový volně stojící podlahový informační AV kiosek</t>
  </si>
  <si>
    <t>AV05 Profesionální interiérový volně stojící podlahový informační AV kiosek s úhlopříčkou minimálně 24“ s dotykovým LCD displejem v černém provedení - spouštění individuálně dotykem, Nativní ozlišení minimálně Full HD 1920x1080, Kontrast minimálně 1000:1; Svítivost minimálně 250 cd/m2; vstupy minimálně USB 2.0, HDMI, SD, RJ45, RJ45, Repro minimálně 2x 10W, OS Android,vč. počítače a obslužného software kompatibilního se systémem AV03, m.č. 2.21. Design dle obrazové přílohy.</t>
  </si>
  <si>
    <t>Pol__0041</t>
  </si>
  <si>
    <t>AV06 LED projektor</t>
  </si>
  <si>
    <t>AV06 LED projektor, instalován na stěnu m.č. 3.09, 3.10, Laserový projektor short-throw s technologií 3LCD; minimálně 6000 lumen; poměr projekční vzdálenosti 0,8 : 1; rozlišení WUXGA, 1920 x 1200, 16:10; kontrastní poměr minimálně 2.500.000 : 1; zdroj světla s životností minimálně 20.000 Hodiny plný výkon; paměť polohy objektivu; USB 2.0 Type B (Service Only), RS-232C, Ethernetové rozhraní (100 Base-TX / 10 Base-T), VGA vstup, VGA výstup, HDMI vstup, HDBaseT, Audiovýstup,</t>
  </si>
  <si>
    <t>Pol__0042</t>
  </si>
  <si>
    <t>Digitální zesilovač pro trvalou montáž</t>
  </si>
  <si>
    <t>Digitální zesilovač pro trvalou montáž, pro repro AV04, Signal / Noise &gt; 90 dB, THD+N (@ 1 kHz) &lt; 0.1%, Crosstalk (@ 1 kHz) &gt; 70 dB, Frequency Response (± 3 dB) minimálně 20 Hz - 20 kHz, RMS Power @ 4 ? Stereo minimálně 2 x 150 W, možnost dálkově zapnout/vypnout/ztlumit, automatický stand-by, montáž k AV02</t>
  </si>
  <si>
    <t>Pol__0043</t>
  </si>
  <si>
    <t>AV09 Stropní držák pro projektor AV02</t>
  </si>
  <si>
    <t>Pol__0044</t>
  </si>
  <si>
    <t>AV10 Nástěnný držák pro projektor AV06</t>
  </si>
  <si>
    <t>Pol__0045</t>
  </si>
  <si>
    <t>AV11 Stropní držák pro tři obrazovky</t>
  </si>
  <si>
    <t>Pol__0046</t>
  </si>
  <si>
    <t>Montáž AV techniky</t>
  </si>
  <si>
    <t>Montáž AV techniky, pomocný a spojovací materiál, propojovací kabeláž, kompletace, uvedení do chodu, nahrání obsahu, nastavení, proškolení obsluhy.</t>
  </si>
  <si>
    <t>REALIZAČNÍ DOKUMENTACE INTERIÉRU A EXPOZIC VÝCHODOČESKÉ GALERIE V OBJEKTU WINTERNITZOVÝCH MLÝNŮ V PARDUBICÍCH</t>
  </si>
  <si>
    <t>jedná se o širokopásmově pohltivý akustický prvek s maximem činitele zvukové pohltivosti na středních kmitočtech; lícová plocha prvku je tvořena vertikálně orientovanými lamelami z materiálu na bázi dřeva šířky 40 mm a výšky 80 mm s nepravidelným rozmístěním (viz výkresová příloha); lamely jsou kotveny k masivnímu, samostojnému vyrovnávacímu nosnému rastru, který je rozepřen mezi konstrukční podlahou a stropem (rastr je součástí položky LAO); rubová strana lamel je celoplošně čalouněna průzvučnou textilií (např. kepr) v barvě dle výběru architekta (bude vzorováno spolu s LDO pro vzájemné vizuální sladění); vzduchová mezera obkladu je v celé ploše doplněna přídavnou absorpční vložkou o tloušťce, objemové hmotnosti a umístění dle požadovaných akustických parametrů; požadovaný činitel zvukové pohltivosti obkladu při skladebné tloušťce 180 mm v oktávových pásmech je: 125 Hz – ? ÷ 0,45; 250 Hz - ? ÷ 0,80; 500 Hz - ? ÷ 0,85; 1 kHz - ? ÷ 0,8; 2 kHz - ? ÷ 0,70; 4 kHz - ? ÷ 0,60; celková skladebná tloušťka obkladu je 180 mm; skryté kotevní prvky; povrchová úprava - lamely masivní modřín hoblovaný, nenapojovaný, nelepený s bílou lazurou - dle výběru architekta z předložených vzorků; Požadavky PBŘ: třída reakce na oheň D-s2,d0, žádná část prvku nesmí při požáru skapávat ani odpadávat; výměra obkladu je dána kolmým průmětem na rovinu stěny; součástí cenové kalkulace obkladu jsou všechny související zakončovací prvky (sokly, obložky, atd.);  ostění a parapety oken včetně konstrukčnípřípravy pro rolety jsou pak dodávkou stavební části; pro tento prvek bude provedeno laboratorní měření činitele zvukové pohltivosti dle ČSN EN ISO 354 (zadavatel připouští rovnocenou normu); celková plocha (6,8 *3,59)-(1,5*2,06) = 21,34 m2</t>
  </si>
  <si>
    <t>etapové měření doby dozvuku dle ČSN EN ISO 3382-1 (zadavatel připouští rovnocenou normu), vyhodnocení výsledků, zpětná vazba k vlastnímu řešení</t>
  </si>
  <si>
    <t>závěrečné měření doby dozvuku dle ČSN EN ISO 3382-1 (zadavatel připouští rovnocenou normu), protokolární zpracování výsledků</t>
  </si>
  <si>
    <t>jedná se o měření činitele zvukové pohltivosti dle normy ČSN EN ISO 354 (zadavatel připouští rovnocenou normu); měřeny budou vzorkyLAOaLDO1; součástí měření je také vyhodnocení a protokolární zpracování výsledků s příslušnými závěry v komplexní vazbě na akustiku sálu jako celku; součástí položky není zhotovení vzorků a jejich doprava do zkušební laboratoře; případné opakované měření (nad rámec výkazu výměr) je automatickou součástí díla a nelze jej považovat za vícepráci; požadavky na zkušební zařízení viz ČSN EN ISO 354 kapitola 6.1. (zadavatel připouští rovnocenou normu) Pozn.: pokud se naměřené hodnoty vzorkůLAOaLDO1budou v jednotlivých oktávových pásmech lišit o více než 10 % od požadovaných hodnot uvedených ve SPEC, je nutno tento rozdíl promítnout do celkového výpočtu a na vzorku případně provést korekci vedoucí ke splnění požadovaných hodnot. Bez ohledu na změřený rozdíl musí být výsledky měření promítnuty do korekčního výpočtu a vyhodnocen dopad na akustiku sálu.</t>
  </si>
  <si>
    <t>jedná se o zhotovení/dodání vzorků akustických prvkůLAOaLDO1pro měření činitele zvukové pohltivosti dle normy ČSN EN ISO 354 viz položkaM-AK (zadavatel připouští rovnocenou normu); případné druhé opakované vzorkování je automatickou součástí díla a nelze jej považovat za vícepráci; součástí položky je doprava do zkušební laboratoře, odvoz z laboratoře a kompletní likvidace;Požadavky na zkušební vzorek: vzorek obkladu musí mít plochu 10-12 m2a pravoúhlý tvar s poměrem stran 0,7-1 (šířka ku délce); podrobnosti viz ČSN EN ISO 354 kapitola 6.2. (zadavatel připouští rovnocenou normu) U vzorku není vyžadována finální povrchová úprava lamel.</t>
  </si>
  <si>
    <t>jedná se o difuzní akustický prvek s maximem činitele směrové difuze na středních a vysokých kmitočtech; lícová plocha prvku je tvořena vertikálně orientovanými lamelami z materiálu na bázi dřeva šířky 40 mm a výšky 80 mm s 50% zastoupením plochy lamel z celkové plochy obkladu a jejich nepravidelným rozmístěním (viz výkresová příloha); lamely jsou kotveny k nosné desce z materiálu na bázi dřeva tl. 20 mm, která je dále kotvena k masivnímu samostojnému vyrovnávacímu nosnému rastru, který je rozepřen mezi konstrukční podlahou a stropem (rastr je součástí položky LDO1); obklad musí být proveden v maximálně tuhém provedení; požadovaný činitel zvukové pohltivosti obkladu v oktávových pásmech je: 125 Hz – ? ÷ 0,15; 250 Hz - ? ÷ 0,20; 500 Hz - ? ÷ 0,22; 1 kHz - ? ÷ 0,23; 2 kHz - ? ÷ 0,23; 4 kHz - ? ÷ 0,20; celková skladebná tloušťka obkladu je 180 mm, resp. 440 mm resp. 630 mm dle umístění; skryté kotevní prvky; povrchová úprava lamel - masivní hranoly z modřínu  - hoblovaný, nenapojovaný, nelepený s bílou lazurou; povrchová úprava podkladní desky – barva RAL/NCS dle výběru architekta z předložených vzorků; požadavky PBŘ: třída reakce na oheň D-s2,d0, žádná část prvku nesmí při požáru skapávat ani odpadávat; výměra obkladu je dána kolmým průmětem na rovinu stěny; součástí cenové kalkulace obkladu jsou všechny související zakončovací prvky (sokly, obložky, atd.); ostění a parapety oken včetně konstrukčnípřípravy pro rolety jsou dodávkou stavební části; pro tento prvek bude provedeno laboratorní měření činitele zvukové pohltivosti dle ČSN EN ISO 354 (zadavatel připouští rovnocenou normu); celková plocha (11,35*4,5)+(4*5*2)-(1,49*2,9*2)-(1,49*2)-(0,25*0,25*5)-(0,36*1,3)-(1,5*0,9)-(0,42*1*2)= 78,94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</si>
</sst>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3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Alignment="1">
      <alignment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0" fillId="0" borderId="0" xfId="0" applyNumberFormat="1" applyAlignment="1">
      <alignment wrapText="1"/>
    </xf>
    <xf numFmtId="4" fontId="0" fillId="0" borderId="32" xfId="0" applyNumberForma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7" fillId="3" borderId="18" xfId="0" applyNumberFormat="1" applyFont="1" applyFill="1" applyBorder="1" applyAlignment="1" applyProtection="1">
      <alignment horizontal="left" vertical="top" wrapText="1"/>
      <protection locked="0"/>
    </xf>
    <xf numFmtId="49" fontId="17" fillId="3" borderId="18" xfId="0" applyNumberFormat="1" applyFont="1" applyFill="1" applyBorder="1" applyAlignment="1" applyProtection="1">
      <alignment vertical="top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49" fontId="17" fillId="3" borderId="0" xfId="0" applyNumberFormat="1" applyFont="1" applyFill="1" applyBorder="1" applyAlignment="1" applyProtection="1">
      <alignment horizontal="left" vertical="top" wrapText="1"/>
      <protection locked="0"/>
    </xf>
    <xf numFmtId="49" fontId="17" fillId="3" borderId="0" xfId="0" applyNumberFormat="1" applyFont="1" applyFill="1" applyBorder="1" applyAlignment="1" applyProtection="1">
      <alignment vertical="top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71"/>
  <sheetViews>
    <sheetView showGridLines="0" topLeftCell="B7" zoomScaleNormal="100" zoomScaleSheetLayoutView="75" workbookViewId="0">
      <selection activeCell="B47" sqref="A47:XFD5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215" t="s">
        <v>39</v>
      </c>
      <c r="C1" s="216"/>
      <c r="D1" s="216"/>
      <c r="E1" s="216"/>
      <c r="F1" s="216"/>
      <c r="G1" s="216"/>
      <c r="H1" s="216"/>
      <c r="I1" s="216"/>
      <c r="J1" s="217"/>
    </row>
    <row r="2" spans="1:15" ht="48" customHeight="1" x14ac:dyDescent="0.2">
      <c r="A2" s="2"/>
      <c r="B2" s="76" t="s">
        <v>22</v>
      </c>
      <c r="C2" s="77"/>
      <c r="D2" s="78"/>
      <c r="E2" s="221" t="s">
        <v>302</v>
      </c>
      <c r="F2" s="222"/>
      <c r="G2" s="222"/>
      <c r="H2" s="222"/>
      <c r="I2" s="222"/>
      <c r="J2" s="223"/>
      <c r="O2" s="1"/>
    </row>
    <row r="3" spans="1:15" ht="27" hidden="1" customHeight="1" x14ac:dyDescent="0.2">
      <c r="A3" s="2"/>
      <c r="B3" s="79"/>
      <c r="C3" s="77"/>
      <c r="D3" s="80"/>
      <c r="E3" s="224"/>
      <c r="F3" s="225"/>
      <c r="G3" s="225"/>
      <c r="H3" s="225"/>
      <c r="I3" s="225"/>
      <c r="J3" s="226"/>
    </row>
    <row r="4" spans="1:15" ht="23.25" customHeight="1" x14ac:dyDescent="0.2">
      <c r="A4" s="2"/>
      <c r="B4" s="81"/>
      <c r="C4" s="82"/>
      <c r="D4" s="83"/>
      <c r="E4" s="205"/>
      <c r="F4" s="205"/>
      <c r="G4" s="205"/>
      <c r="H4" s="205"/>
      <c r="I4" s="205"/>
      <c r="J4" s="206"/>
    </row>
    <row r="5" spans="1:15" ht="24" customHeight="1" x14ac:dyDescent="0.2">
      <c r="A5" s="2"/>
      <c r="B5" s="31" t="s">
        <v>40</v>
      </c>
      <c r="D5" s="209"/>
      <c r="E5" s="210"/>
      <c r="F5" s="210"/>
      <c r="G5" s="210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211"/>
      <c r="E6" s="212"/>
      <c r="F6" s="212"/>
      <c r="G6" s="21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13"/>
      <c r="F7" s="214"/>
      <c r="G7" s="21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28"/>
      <c r="E11" s="228"/>
      <c r="F11" s="228"/>
      <c r="G11" s="228"/>
      <c r="H11" s="18" t="s">
        <v>38</v>
      </c>
      <c r="I11" s="85"/>
      <c r="J11" s="8"/>
    </row>
    <row r="12" spans="1:15" ht="15.75" customHeight="1" x14ac:dyDescent="0.2">
      <c r="A12" s="2"/>
      <c r="B12" s="28"/>
      <c r="C12" s="55"/>
      <c r="D12" s="204"/>
      <c r="E12" s="204"/>
      <c r="F12" s="204"/>
      <c r="G12" s="204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07"/>
      <c r="F13" s="208"/>
      <c r="G13" s="20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27"/>
      <c r="F15" s="227"/>
      <c r="G15" s="229"/>
      <c r="H15" s="229"/>
      <c r="I15" s="229" t="s">
        <v>29</v>
      </c>
      <c r="J15" s="230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193"/>
      <c r="F16" s="194"/>
      <c r="G16" s="193"/>
      <c r="H16" s="194"/>
      <c r="I16" s="193">
        <f>SUMIF(F59:F67,A16,I59:I67)+SUMIF(F59:F67,"PSU",I59:I67)</f>
        <v>0</v>
      </c>
      <c r="J16" s="195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193"/>
      <c r="F17" s="194"/>
      <c r="G17" s="193"/>
      <c r="H17" s="194"/>
      <c r="I17" s="193">
        <f>SUMIF(F59:F67,A17,I59:I67)</f>
        <v>0</v>
      </c>
      <c r="J17" s="195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193"/>
      <c r="F18" s="194"/>
      <c r="G18" s="193"/>
      <c r="H18" s="194"/>
      <c r="I18" s="193">
        <f>SUMIF(F59:F67,A18,I59:I67)</f>
        <v>0</v>
      </c>
      <c r="J18" s="195"/>
    </row>
    <row r="19" spans="1:10" ht="23.25" customHeight="1" x14ac:dyDescent="0.2">
      <c r="A19" s="139" t="s">
        <v>79</v>
      </c>
      <c r="B19" s="38" t="s">
        <v>27</v>
      </c>
      <c r="C19" s="62"/>
      <c r="D19" s="63"/>
      <c r="E19" s="193"/>
      <c r="F19" s="194"/>
      <c r="G19" s="193"/>
      <c r="H19" s="194"/>
      <c r="I19" s="193">
        <f>SUMIF(F59:F67,A19,I59:I67)</f>
        <v>0</v>
      </c>
      <c r="J19" s="195"/>
    </row>
    <row r="20" spans="1:10" ht="23.25" customHeight="1" x14ac:dyDescent="0.2">
      <c r="A20" s="139" t="s">
        <v>80</v>
      </c>
      <c r="B20" s="38" t="s">
        <v>28</v>
      </c>
      <c r="C20" s="62"/>
      <c r="D20" s="63"/>
      <c r="E20" s="193"/>
      <c r="F20" s="194"/>
      <c r="G20" s="193"/>
      <c r="H20" s="194"/>
      <c r="I20" s="193">
        <f>SUMIF(F59:F67,A20,I59:I67)</f>
        <v>0</v>
      </c>
      <c r="J20" s="195"/>
    </row>
    <row r="21" spans="1:10" ht="23.25" customHeight="1" x14ac:dyDescent="0.2">
      <c r="A21" s="2"/>
      <c r="B21" s="48" t="s">
        <v>29</v>
      </c>
      <c r="C21" s="64"/>
      <c r="D21" s="65"/>
      <c r="E21" s="196"/>
      <c r="F21" s="231"/>
      <c r="G21" s="196"/>
      <c r="H21" s="231"/>
      <c r="I21" s="196">
        <f>SUM(I16:J20)</f>
        <v>0</v>
      </c>
      <c r="J21" s="19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91">
        <f>ZakladDPHSniVypocet</f>
        <v>0</v>
      </c>
      <c r="H23" s="192"/>
      <c r="I23" s="19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89">
        <f>A23</f>
        <v>0</v>
      </c>
      <c r="H24" s="190"/>
      <c r="I24" s="19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91">
        <f>ZakladDPHZaklVypocet</f>
        <v>0</v>
      </c>
      <c r="H25" s="192"/>
      <c r="I25" s="19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18">
        <f>A25</f>
        <v>0</v>
      </c>
      <c r="H26" s="219"/>
      <c r="I26" s="21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0">
        <f>CenaCelkem-(ZakladDPHSni+DPHSni+ZakladDPHZakl+DPHZakl)</f>
        <v>0</v>
      </c>
      <c r="H27" s="220"/>
      <c r="I27" s="220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199">
        <f>ZakladDPHSniVypocet+ZakladDPHZaklVypocet</f>
        <v>0</v>
      </c>
      <c r="H28" s="199"/>
      <c r="I28" s="199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198">
        <f>A27</f>
        <v>0</v>
      </c>
      <c r="H29" s="198"/>
      <c r="I29" s="198"/>
      <c r="J29" s="119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200"/>
      <c r="E34" s="201"/>
      <c r="G34" s="202"/>
      <c r="H34" s="203"/>
      <c r="I34" s="203"/>
      <c r="J34" s="25"/>
    </row>
    <row r="35" spans="1:52" ht="12.75" customHeight="1" x14ac:dyDescent="0.2">
      <c r="A35" s="2"/>
      <c r="B35" s="2"/>
      <c r="D35" s="188" t="s">
        <v>2</v>
      </c>
      <c r="E35" s="188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52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52" ht="25.5" hidden="1" customHeight="1" x14ac:dyDescent="0.2">
      <c r="A39" s="88">
        <v>1</v>
      </c>
      <c r="B39" s="98" t="s">
        <v>43</v>
      </c>
      <c r="C39" s="183"/>
      <c r="D39" s="183"/>
      <c r="E39" s="183"/>
      <c r="F39" s="99">
        <f>'PS 01 01 Pol'!AE28+'PS 01 2 Pol'!AE44+'PS 01 3 Pol'!AE151</f>
        <v>0</v>
      </c>
      <c r="G39" s="100">
        <f>'PS 01 01 Pol'!AF28+'PS 01 2 Pol'!AF44+'PS 01 3 Pol'!AF151</f>
        <v>0</v>
      </c>
      <c r="H39" s="101">
        <f t="shared" ref="H39:H44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52" ht="25.5" customHeight="1" x14ac:dyDescent="0.2">
      <c r="A40" s="88">
        <v>2</v>
      </c>
      <c r="B40" s="103"/>
      <c r="C40" s="187" t="s">
        <v>44</v>
      </c>
      <c r="D40" s="187"/>
      <c r="E40" s="187"/>
      <c r="F40" s="104"/>
      <c r="G40" s="105"/>
      <c r="H40" s="105">
        <f t="shared" si="1"/>
        <v>0</v>
      </c>
      <c r="I40" s="105"/>
      <c r="J40" s="106"/>
    </row>
    <row r="41" spans="1:52" ht="25.5" customHeight="1" x14ac:dyDescent="0.2">
      <c r="A41" s="88">
        <v>2</v>
      </c>
      <c r="B41" s="103" t="s">
        <v>45</v>
      </c>
      <c r="C41" s="187" t="s">
        <v>46</v>
      </c>
      <c r="D41" s="187"/>
      <c r="E41" s="187"/>
      <c r="F41" s="104">
        <f>'PS 01 01 Pol'!AE28+'PS 01 2 Pol'!AE44+'PS 01 3 Pol'!AE151</f>
        <v>0</v>
      </c>
      <c r="G41" s="105">
        <f>'PS 01 01 Pol'!AF28+'PS 01 2 Pol'!AF44+'PS 01 3 Pol'!AF151</f>
        <v>0</v>
      </c>
      <c r="H41" s="105">
        <f t="shared" si="1"/>
        <v>0</v>
      </c>
      <c r="I41" s="105">
        <f>F41+G41+H41</f>
        <v>0</v>
      </c>
      <c r="J41" s="106" t="str">
        <f>IF(CenaCelkemVypocet=0,"",I41/CenaCelkemVypocet*100)</f>
        <v/>
      </c>
    </row>
    <row r="42" spans="1:52" ht="25.5" customHeight="1" x14ac:dyDescent="0.2">
      <c r="A42" s="88">
        <v>3</v>
      </c>
      <c r="B42" s="107" t="s">
        <v>47</v>
      </c>
      <c r="C42" s="183" t="s">
        <v>48</v>
      </c>
      <c r="D42" s="183"/>
      <c r="E42" s="183"/>
      <c r="F42" s="108">
        <f>'PS 01 01 Pol'!AE28</f>
        <v>0</v>
      </c>
      <c r="G42" s="101">
        <f>'PS 01 01 Pol'!AF28</f>
        <v>0</v>
      </c>
      <c r="H42" s="101">
        <f t="shared" si="1"/>
        <v>0</v>
      </c>
      <c r="I42" s="101">
        <f>F42+G42+H42</f>
        <v>0</v>
      </c>
      <c r="J42" s="102" t="str">
        <f>IF(CenaCelkemVypocet=0,"",I42/CenaCelkemVypocet*100)</f>
        <v/>
      </c>
    </row>
    <row r="43" spans="1:52" ht="25.5" customHeight="1" x14ac:dyDescent="0.2">
      <c r="A43" s="88">
        <v>3</v>
      </c>
      <c r="B43" s="107" t="s">
        <v>49</v>
      </c>
      <c r="C43" s="183" t="s">
        <v>50</v>
      </c>
      <c r="D43" s="183"/>
      <c r="E43" s="183"/>
      <c r="F43" s="108">
        <f>'PS 01 2 Pol'!AE44</f>
        <v>0</v>
      </c>
      <c r="G43" s="101">
        <f>'PS 01 2 Pol'!AF44</f>
        <v>0</v>
      </c>
      <c r="H43" s="101">
        <f t="shared" si="1"/>
        <v>0</v>
      </c>
      <c r="I43" s="101">
        <f>F43+G43+H43</f>
        <v>0</v>
      </c>
      <c r="J43" s="102" t="str">
        <f>IF(CenaCelkemVypocet=0,"",I43/CenaCelkemVypocet*100)</f>
        <v/>
      </c>
    </row>
    <row r="44" spans="1:52" ht="25.5" customHeight="1" x14ac:dyDescent="0.2">
      <c r="A44" s="88">
        <v>3</v>
      </c>
      <c r="B44" s="107" t="s">
        <v>51</v>
      </c>
      <c r="C44" s="183" t="s">
        <v>52</v>
      </c>
      <c r="D44" s="183"/>
      <c r="E44" s="183"/>
      <c r="F44" s="108">
        <f>'PS 01 3 Pol'!AE151</f>
        <v>0</v>
      </c>
      <c r="G44" s="101">
        <f>'PS 01 3 Pol'!AF151</f>
        <v>0</v>
      </c>
      <c r="H44" s="101">
        <f t="shared" si="1"/>
        <v>0</v>
      </c>
      <c r="I44" s="101">
        <f>F44+G44+H44</f>
        <v>0</v>
      </c>
      <c r="J44" s="102" t="str">
        <f>IF(CenaCelkemVypocet=0,"",I44/CenaCelkemVypocet*100)</f>
        <v/>
      </c>
    </row>
    <row r="45" spans="1:52" ht="25.5" customHeight="1" x14ac:dyDescent="0.2">
      <c r="A45" s="88"/>
      <c r="B45" s="184" t="s">
        <v>53</v>
      </c>
      <c r="C45" s="185"/>
      <c r="D45" s="185"/>
      <c r="E45" s="186"/>
      <c r="F45" s="109">
        <f>SUMIF(A39:A44,"=1",F39:F44)</f>
        <v>0</v>
      </c>
      <c r="G45" s="110">
        <f>SUMIF(A39:A44,"=1",G39:G44)</f>
        <v>0</v>
      </c>
      <c r="H45" s="110">
        <f>SUMIF(A39:A44,"=1",H39:H44)</f>
        <v>0</v>
      </c>
      <c r="I45" s="110">
        <f>SUMIF(A39:A44,"=1",I39:I44)</f>
        <v>0</v>
      </c>
      <c r="J45" s="111">
        <f>SUMIF(A39:A44,"=1",J39:J44)</f>
        <v>0</v>
      </c>
    </row>
    <row r="46" spans="1:52" ht="19.5" customHeight="1" x14ac:dyDescent="0.2"/>
    <row r="47" spans="1:52" x14ac:dyDescent="0.2">
      <c r="B47" s="182" t="s">
        <v>55</v>
      </c>
      <c r="C47" s="182"/>
      <c r="D47" s="182"/>
      <c r="E47" s="182"/>
      <c r="F47" s="182"/>
      <c r="G47" s="182"/>
      <c r="H47" s="182"/>
      <c r="I47" s="182"/>
      <c r="J47" s="182"/>
      <c r="AZ47" s="120" t="str">
        <f>B47</f>
        <v>CPV kódy:</v>
      </c>
    </row>
    <row r="49" spans="1:52" x14ac:dyDescent="0.2">
      <c r="B49" s="182" t="s">
        <v>56</v>
      </c>
      <c r="C49" s="182"/>
      <c r="D49" s="182"/>
      <c r="E49" s="182"/>
      <c r="F49" s="182"/>
      <c r="G49" s="182"/>
      <c r="H49" s="182"/>
      <c r="I49" s="182"/>
      <c r="J49" s="182"/>
      <c r="AZ49" s="120" t="str">
        <f>B49</f>
        <v>32330000-5         Přístroje pro nahrávání a reprodukci zvuku a obrazu</v>
      </c>
    </row>
    <row r="51" spans="1:52" x14ac:dyDescent="0.2">
      <c r="B51" s="182" t="s">
        <v>57</v>
      </c>
      <c r="C51" s="182"/>
      <c r="D51" s="182"/>
      <c r="E51" s="182"/>
      <c r="F51" s="182"/>
      <c r="G51" s="182"/>
      <c r="H51" s="182"/>
      <c r="I51" s="182"/>
      <c r="J51" s="182"/>
      <c r="AZ51" s="120" t="str">
        <f>B51</f>
        <v>45432000-4         Pokládka podlah a podlahových krytin, obklady stěn a tapetování stěn</v>
      </c>
    </row>
    <row r="53" spans="1:52" x14ac:dyDescent="0.2">
      <c r="B53" s="182" t="s">
        <v>58</v>
      </c>
      <c r="C53" s="182"/>
      <c r="D53" s="182"/>
      <c r="E53" s="182"/>
      <c r="F53" s="182"/>
      <c r="G53" s="182"/>
      <c r="H53" s="182"/>
      <c r="I53" s="182"/>
      <c r="J53" s="182"/>
      <c r="AZ53" s="120" t="str">
        <f>B53</f>
        <v>51000000-9         Instalační a montážní služby (mimo programového vybavení)</v>
      </c>
    </row>
    <row r="56" spans="1:52" ht="15.75" x14ac:dyDescent="0.25">
      <c r="B56" s="121" t="s">
        <v>59</v>
      </c>
    </row>
    <row r="58" spans="1:52" ht="25.5" customHeight="1" x14ac:dyDescent="0.2">
      <c r="A58" s="123"/>
      <c r="B58" s="126" t="s">
        <v>17</v>
      </c>
      <c r="C58" s="126" t="s">
        <v>5</v>
      </c>
      <c r="D58" s="127"/>
      <c r="E58" s="127"/>
      <c r="F58" s="128" t="s">
        <v>60</v>
      </c>
      <c r="G58" s="128"/>
      <c r="H58" s="128"/>
      <c r="I58" s="128" t="s">
        <v>29</v>
      </c>
      <c r="J58" s="128" t="s">
        <v>0</v>
      </c>
    </row>
    <row r="59" spans="1:52" ht="36.75" customHeight="1" x14ac:dyDescent="0.2">
      <c r="A59" s="124"/>
      <c r="B59" s="129" t="s">
        <v>61</v>
      </c>
      <c r="C59" s="180" t="s">
        <v>62</v>
      </c>
      <c r="D59" s="181"/>
      <c r="E59" s="181"/>
      <c r="F59" s="135" t="s">
        <v>24</v>
      </c>
      <c r="G59" s="136"/>
      <c r="H59" s="136"/>
      <c r="I59" s="136">
        <f>'PS 01 3 Pol'!G8</f>
        <v>0</v>
      </c>
      <c r="J59" s="133" t="str">
        <f>IF(I68=0,"",I59/I68*100)</f>
        <v/>
      </c>
    </row>
    <row r="60" spans="1:52" ht="36.75" customHeight="1" x14ac:dyDescent="0.2">
      <c r="A60" s="124"/>
      <c r="B60" s="129" t="s">
        <v>63</v>
      </c>
      <c r="C60" s="180" t="s">
        <v>64</v>
      </c>
      <c r="D60" s="181"/>
      <c r="E60" s="181"/>
      <c r="F60" s="135" t="s">
        <v>24</v>
      </c>
      <c r="G60" s="136"/>
      <c r="H60" s="136"/>
      <c r="I60" s="136">
        <f>'PS 01 3 Pol'!G48</f>
        <v>0</v>
      </c>
      <c r="J60" s="133" t="str">
        <f>IF(I68=0,"",I60/I68*100)</f>
        <v/>
      </c>
    </row>
    <row r="61" spans="1:52" ht="36.75" customHeight="1" x14ac:dyDescent="0.2">
      <c r="A61" s="124"/>
      <c r="B61" s="129" t="s">
        <v>65</v>
      </c>
      <c r="C61" s="180" t="s">
        <v>66</v>
      </c>
      <c r="D61" s="181"/>
      <c r="E61" s="181"/>
      <c r="F61" s="135" t="s">
        <v>24</v>
      </c>
      <c r="G61" s="136"/>
      <c r="H61" s="136"/>
      <c r="I61" s="136">
        <f>'PS 01 3 Pol'!G64</f>
        <v>0</v>
      </c>
      <c r="J61" s="133" t="str">
        <f>IF(I68=0,"",I61/I68*100)</f>
        <v/>
      </c>
    </row>
    <row r="62" spans="1:52" ht="36.75" customHeight="1" x14ac:dyDescent="0.2">
      <c r="A62" s="124"/>
      <c r="B62" s="129" t="s">
        <v>67</v>
      </c>
      <c r="C62" s="180" t="s">
        <v>68</v>
      </c>
      <c r="D62" s="181"/>
      <c r="E62" s="181"/>
      <c r="F62" s="135" t="s">
        <v>24</v>
      </c>
      <c r="G62" s="136"/>
      <c r="H62" s="136"/>
      <c r="I62" s="136">
        <f>'PS 01 3 Pol'!G92</f>
        <v>0</v>
      </c>
      <c r="J62" s="133" t="str">
        <f>IF(I68=0,"",I62/I68*100)</f>
        <v/>
      </c>
    </row>
    <row r="63" spans="1:52" ht="36.75" customHeight="1" x14ac:dyDescent="0.2">
      <c r="A63" s="124"/>
      <c r="B63" s="129" t="s">
        <v>69</v>
      </c>
      <c r="C63" s="180" t="s">
        <v>70</v>
      </c>
      <c r="D63" s="181"/>
      <c r="E63" s="181"/>
      <c r="F63" s="135" t="s">
        <v>24</v>
      </c>
      <c r="G63" s="136"/>
      <c r="H63" s="136"/>
      <c r="I63" s="136">
        <f>'PS 01 3 Pol'!G111</f>
        <v>0</v>
      </c>
      <c r="J63" s="133" t="str">
        <f>IF(I68=0,"",I63/I68*100)</f>
        <v/>
      </c>
    </row>
    <row r="64" spans="1:52" ht="36.75" customHeight="1" x14ac:dyDescent="0.2">
      <c r="A64" s="124"/>
      <c r="B64" s="129" t="s">
        <v>71</v>
      </c>
      <c r="C64" s="180" t="s">
        <v>72</v>
      </c>
      <c r="D64" s="181"/>
      <c r="E64" s="181"/>
      <c r="F64" s="135" t="s">
        <v>24</v>
      </c>
      <c r="G64" s="136"/>
      <c r="H64" s="136"/>
      <c r="I64" s="136">
        <f>'PS 01 3 Pol'!G116</f>
        <v>0</v>
      </c>
      <c r="J64" s="133" t="str">
        <f>IF(I68=0,"",I64/I68*100)</f>
        <v/>
      </c>
    </row>
    <row r="65" spans="1:10" ht="36.75" customHeight="1" x14ac:dyDescent="0.2">
      <c r="A65" s="124"/>
      <c r="B65" s="129" t="s">
        <v>73</v>
      </c>
      <c r="C65" s="180" t="s">
        <v>74</v>
      </c>
      <c r="D65" s="181"/>
      <c r="E65" s="181"/>
      <c r="F65" s="135" t="s">
        <v>25</v>
      </c>
      <c r="G65" s="136"/>
      <c r="H65" s="136"/>
      <c r="I65" s="136">
        <f>'PS 01 2 Pol'!G8</f>
        <v>0</v>
      </c>
      <c r="J65" s="133" t="str">
        <f>IF(I68=0,"",I65/I68*100)</f>
        <v/>
      </c>
    </row>
    <row r="66" spans="1:10" ht="36.75" customHeight="1" x14ac:dyDescent="0.2">
      <c r="A66" s="124"/>
      <c r="B66" s="129" t="s">
        <v>75</v>
      </c>
      <c r="C66" s="180" t="s">
        <v>76</v>
      </c>
      <c r="D66" s="181"/>
      <c r="E66" s="181"/>
      <c r="F66" s="135" t="s">
        <v>25</v>
      </c>
      <c r="G66" s="136"/>
      <c r="H66" s="136"/>
      <c r="I66" s="136">
        <f>'PS 01 2 Pol'!G30</f>
        <v>0</v>
      </c>
      <c r="J66" s="133" t="str">
        <f>IF(I68=0,"",I66/I68*100)</f>
        <v/>
      </c>
    </row>
    <row r="67" spans="1:10" ht="36.75" customHeight="1" x14ac:dyDescent="0.2">
      <c r="A67" s="124"/>
      <c r="B67" s="129" t="s">
        <v>77</v>
      </c>
      <c r="C67" s="180" t="s">
        <v>78</v>
      </c>
      <c r="D67" s="181"/>
      <c r="E67" s="181"/>
      <c r="F67" s="135" t="s">
        <v>79</v>
      </c>
      <c r="G67" s="136"/>
      <c r="H67" s="136"/>
      <c r="I67" s="136">
        <f>'PS 01 01 Pol'!G8</f>
        <v>0</v>
      </c>
      <c r="J67" s="133" t="str">
        <f>IF(I68=0,"",I67/I68*100)</f>
        <v/>
      </c>
    </row>
    <row r="68" spans="1:10" ht="25.5" customHeight="1" x14ac:dyDescent="0.2">
      <c r="A68" s="125"/>
      <c r="B68" s="130" t="s">
        <v>1</v>
      </c>
      <c r="C68" s="131"/>
      <c r="D68" s="132"/>
      <c r="E68" s="132"/>
      <c r="F68" s="137"/>
      <c r="G68" s="138"/>
      <c r="H68" s="138"/>
      <c r="I68" s="138">
        <f>SUM(I59:I67)</f>
        <v>0</v>
      </c>
      <c r="J68" s="134">
        <f>SUM(J59:J67)</f>
        <v>0</v>
      </c>
    </row>
    <row r="69" spans="1:10" x14ac:dyDescent="0.2">
      <c r="F69" s="86"/>
      <c r="G69" s="86"/>
      <c r="H69" s="86"/>
      <c r="I69" s="86"/>
      <c r="J69" s="87"/>
    </row>
    <row r="70" spans="1:10" x14ac:dyDescent="0.2">
      <c r="F70" s="86"/>
      <c r="G70" s="86"/>
      <c r="H70" s="86"/>
      <c r="I70" s="86"/>
      <c r="J70" s="87"/>
    </row>
    <row r="71" spans="1:10" x14ac:dyDescent="0.2">
      <c r="F71" s="86"/>
      <c r="G71" s="86"/>
      <c r="H71" s="86"/>
      <c r="I71" s="86"/>
      <c r="J71" s="87"/>
    </row>
  </sheetData>
  <sheetProtection password="E6A4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B47:J47"/>
    <mergeCell ref="B49:J49"/>
    <mergeCell ref="B51:J51"/>
    <mergeCell ref="B53:J53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2" t="s">
        <v>6</v>
      </c>
      <c r="B1" s="232"/>
      <c r="C1" s="233"/>
      <c r="D1" s="232"/>
      <c r="E1" s="232"/>
      <c r="F1" s="232"/>
      <c r="G1" s="232"/>
    </row>
    <row r="2" spans="1:7" ht="24.95" customHeight="1" x14ac:dyDescent="0.2">
      <c r="A2" s="50" t="s">
        <v>7</v>
      </c>
      <c r="B2" s="49"/>
      <c r="C2" s="234"/>
      <c r="D2" s="234"/>
      <c r="E2" s="234"/>
      <c r="F2" s="234"/>
      <c r="G2" s="235"/>
    </row>
    <row r="3" spans="1:7" ht="24.95" customHeight="1" x14ac:dyDescent="0.2">
      <c r="A3" s="50" t="s">
        <v>8</v>
      </c>
      <c r="B3" s="49"/>
      <c r="C3" s="234"/>
      <c r="D3" s="234"/>
      <c r="E3" s="234"/>
      <c r="F3" s="234"/>
      <c r="G3" s="235"/>
    </row>
    <row r="4" spans="1:7" ht="24.95" customHeight="1" x14ac:dyDescent="0.2">
      <c r="A4" s="50" t="s">
        <v>9</v>
      </c>
      <c r="B4" s="49"/>
      <c r="C4" s="234"/>
      <c r="D4" s="234"/>
      <c r="E4" s="234"/>
      <c r="F4" s="234"/>
      <c r="G4" s="235"/>
    </row>
    <row r="5" spans="1:7" x14ac:dyDescent="0.2">
      <c r="B5" s="4"/>
      <c r="C5" s="5"/>
      <c r="D5" s="6"/>
    </row>
  </sheetData>
  <sheetProtection password="E6A4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2" t="s">
        <v>81</v>
      </c>
      <c r="B1" s="242"/>
      <c r="C1" s="242"/>
      <c r="D1" s="242"/>
      <c r="E1" s="242"/>
      <c r="F1" s="242"/>
      <c r="G1" s="242"/>
      <c r="AG1" t="s">
        <v>82</v>
      </c>
    </row>
    <row r="2" spans="1:60" ht="24.95" customHeight="1" x14ac:dyDescent="0.2">
      <c r="A2" s="140" t="s">
        <v>7</v>
      </c>
      <c r="B2" s="49" t="s">
        <v>41</v>
      </c>
      <c r="C2" s="243" t="s">
        <v>42</v>
      </c>
      <c r="D2" s="244"/>
      <c r="E2" s="244"/>
      <c r="F2" s="244"/>
      <c r="G2" s="245"/>
      <c r="AG2" t="s">
        <v>83</v>
      </c>
    </row>
    <row r="3" spans="1:60" ht="24.95" customHeight="1" x14ac:dyDescent="0.2">
      <c r="A3" s="140" t="s">
        <v>8</v>
      </c>
      <c r="B3" s="49" t="s">
        <v>45</v>
      </c>
      <c r="C3" s="243" t="s">
        <v>46</v>
      </c>
      <c r="D3" s="244"/>
      <c r="E3" s="244"/>
      <c r="F3" s="244"/>
      <c r="G3" s="245"/>
      <c r="AC3" s="122" t="s">
        <v>83</v>
      </c>
      <c r="AG3" t="s">
        <v>84</v>
      </c>
    </row>
    <row r="4" spans="1:60" ht="24.95" customHeight="1" x14ac:dyDescent="0.2">
      <c r="A4" s="141" t="s">
        <v>9</v>
      </c>
      <c r="B4" s="142" t="s">
        <v>47</v>
      </c>
      <c r="C4" s="246" t="s">
        <v>48</v>
      </c>
      <c r="D4" s="247"/>
      <c r="E4" s="247"/>
      <c r="F4" s="247"/>
      <c r="G4" s="248"/>
      <c r="AG4" t="s">
        <v>85</v>
      </c>
    </row>
    <row r="5" spans="1:60" x14ac:dyDescent="0.2">
      <c r="D5" s="10"/>
    </row>
    <row r="6" spans="1:60" ht="38.25" x14ac:dyDescent="0.2">
      <c r="A6" s="144" t="s">
        <v>86</v>
      </c>
      <c r="B6" s="146" t="s">
        <v>87</v>
      </c>
      <c r="C6" s="146" t="s">
        <v>88</v>
      </c>
      <c r="D6" s="145" t="s">
        <v>89</v>
      </c>
      <c r="E6" s="144" t="s">
        <v>90</v>
      </c>
      <c r="F6" s="143" t="s">
        <v>91</v>
      </c>
      <c r="G6" s="144" t="s">
        <v>29</v>
      </c>
      <c r="H6" s="147" t="s">
        <v>30</v>
      </c>
      <c r="I6" s="147" t="s">
        <v>92</v>
      </c>
      <c r="J6" s="147" t="s">
        <v>31</v>
      </c>
      <c r="K6" s="147" t="s">
        <v>93</v>
      </c>
      <c r="L6" s="147" t="s">
        <v>94</v>
      </c>
      <c r="M6" s="147" t="s">
        <v>95</v>
      </c>
      <c r="N6" s="147" t="s">
        <v>96</v>
      </c>
      <c r="O6" s="147" t="s">
        <v>97</v>
      </c>
      <c r="P6" s="147" t="s">
        <v>98</v>
      </c>
      <c r="Q6" s="147" t="s">
        <v>99</v>
      </c>
      <c r="R6" s="147" t="s">
        <v>100</v>
      </c>
      <c r="S6" s="147" t="s">
        <v>101</v>
      </c>
      <c r="T6" s="147" t="s">
        <v>102</v>
      </c>
      <c r="U6" s="147" t="s">
        <v>103</v>
      </c>
      <c r="V6" s="147" t="s">
        <v>104</v>
      </c>
      <c r="W6" s="147" t="s">
        <v>105</v>
      </c>
      <c r="X6" s="147" t="s">
        <v>106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0" t="s">
        <v>107</v>
      </c>
      <c r="B8" s="161" t="s">
        <v>77</v>
      </c>
      <c r="C8" s="174" t="s">
        <v>78</v>
      </c>
      <c r="D8" s="162"/>
      <c r="E8" s="163"/>
      <c r="F8" s="164"/>
      <c r="G8" s="164">
        <f>SUMIF(AG9:AG26,"&lt;&gt;NOR",G9:G26)</f>
        <v>0</v>
      </c>
      <c r="H8" s="164"/>
      <c r="I8" s="164">
        <f>SUM(I9:I26)</f>
        <v>0</v>
      </c>
      <c r="J8" s="164"/>
      <c r="K8" s="164">
        <f>SUM(K9:K26)</f>
        <v>0</v>
      </c>
      <c r="L8" s="164"/>
      <c r="M8" s="164">
        <f>SUM(M9:M26)</f>
        <v>0</v>
      </c>
      <c r="N8" s="163"/>
      <c r="O8" s="163">
        <f>SUM(O9:O26)</f>
        <v>0</v>
      </c>
      <c r="P8" s="163"/>
      <c r="Q8" s="163">
        <f>SUM(Q9:Q26)</f>
        <v>0</v>
      </c>
      <c r="R8" s="164"/>
      <c r="S8" s="164"/>
      <c r="T8" s="165"/>
      <c r="U8" s="159"/>
      <c r="V8" s="159">
        <f>SUM(V9:V26)</f>
        <v>0</v>
      </c>
      <c r="W8" s="159"/>
      <c r="X8" s="159"/>
      <c r="AG8" t="s">
        <v>108</v>
      </c>
    </row>
    <row r="9" spans="1:60" outlineLevel="1" x14ac:dyDescent="0.2">
      <c r="A9" s="166">
        <v>1</v>
      </c>
      <c r="B9" s="167" t="s">
        <v>109</v>
      </c>
      <c r="C9" s="175" t="s">
        <v>110</v>
      </c>
      <c r="D9" s="168" t="s">
        <v>111</v>
      </c>
      <c r="E9" s="169">
        <v>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71"/>
      <c r="S9" s="171" t="s">
        <v>112</v>
      </c>
      <c r="T9" s="172" t="s">
        <v>113</v>
      </c>
      <c r="U9" s="158">
        <v>0</v>
      </c>
      <c r="V9" s="158">
        <f>ROUND(E9*U9,2)</f>
        <v>0</v>
      </c>
      <c r="W9" s="158"/>
      <c r="X9" s="158" t="s">
        <v>114</v>
      </c>
      <c r="Y9" s="148"/>
      <c r="Z9" s="148"/>
      <c r="AA9" s="148"/>
      <c r="AB9" s="148"/>
      <c r="AC9" s="148"/>
      <c r="AD9" s="148"/>
      <c r="AE9" s="148"/>
      <c r="AF9" s="148"/>
      <c r="AG9" s="148" t="s">
        <v>115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36"/>
      <c r="D10" s="237"/>
      <c r="E10" s="237"/>
      <c r="F10" s="237"/>
      <c r="G10" s="23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116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6">
        <v>2</v>
      </c>
      <c r="B11" s="167" t="s">
        <v>117</v>
      </c>
      <c r="C11" s="175" t="s">
        <v>118</v>
      </c>
      <c r="D11" s="168" t="s">
        <v>111</v>
      </c>
      <c r="E11" s="169">
        <v>1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69">
        <v>0</v>
      </c>
      <c r="O11" s="169">
        <f>ROUND(E11*N11,2)</f>
        <v>0</v>
      </c>
      <c r="P11" s="169">
        <v>0</v>
      </c>
      <c r="Q11" s="169">
        <f>ROUND(E11*P11,2)</f>
        <v>0</v>
      </c>
      <c r="R11" s="171"/>
      <c r="S11" s="171" t="s">
        <v>112</v>
      </c>
      <c r="T11" s="172" t="s">
        <v>113</v>
      </c>
      <c r="U11" s="158">
        <v>0</v>
      </c>
      <c r="V11" s="158">
        <f>ROUND(E11*U11,2)</f>
        <v>0</v>
      </c>
      <c r="W11" s="158"/>
      <c r="X11" s="158" t="s">
        <v>114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115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236"/>
      <c r="D12" s="237"/>
      <c r="E12" s="237"/>
      <c r="F12" s="237"/>
      <c r="G12" s="237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116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33.75" outlineLevel="1" x14ac:dyDescent="0.2">
      <c r="A13" s="166">
        <v>3</v>
      </c>
      <c r="B13" s="167" t="s">
        <v>119</v>
      </c>
      <c r="C13" s="175" t="s">
        <v>120</v>
      </c>
      <c r="D13" s="168" t="s">
        <v>111</v>
      </c>
      <c r="E13" s="169">
        <v>1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69">
        <v>0</v>
      </c>
      <c r="O13" s="169">
        <f>ROUND(E13*N13,2)</f>
        <v>0</v>
      </c>
      <c r="P13" s="169">
        <v>0</v>
      </c>
      <c r="Q13" s="169">
        <f>ROUND(E13*P13,2)</f>
        <v>0</v>
      </c>
      <c r="R13" s="171"/>
      <c r="S13" s="171" t="s">
        <v>112</v>
      </c>
      <c r="T13" s="172" t="s">
        <v>113</v>
      </c>
      <c r="U13" s="158">
        <v>0</v>
      </c>
      <c r="V13" s="158">
        <f>ROUND(E13*U13,2)</f>
        <v>0</v>
      </c>
      <c r="W13" s="158"/>
      <c r="X13" s="158" t="s">
        <v>114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238" t="s">
        <v>121</v>
      </c>
      <c r="D14" s="239"/>
      <c r="E14" s="239"/>
      <c r="F14" s="239"/>
      <c r="G14" s="239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122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240"/>
      <c r="D15" s="241"/>
      <c r="E15" s="241"/>
      <c r="F15" s="241"/>
      <c r="G15" s="241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8"/>
      <c r="Z15" s="148"/>
      <c r="AA15" s="148"/>
      <c r="AB15" s="148"/>
      <c r="AC15" s="148"/>
      <c r="AD15" s="148"/>
      <c r="AE15" s="148"/>
      <c r="AF15" s="148"/>
      <c r="AG15" s="148" t="s">
        <v>116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6">
        <v>4</v>
      </c>
      <c r="B16" s="167" t="s">
        <v>123</v>
      </c>
      <c r="C16" s="175" t="s">
        <v>124</v>
      </c>
      <c r="D16" s="168" t="s">
        <v>111</v>
      </c>
      <c r="E16" s="169">
        <v>1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21</v>
      </c>
      <c r="M16" s="171">
        <f>G16*(1+L16/100)</f>
        <v>0</v>
      </c>
      <c r="N16" s="169">
        <v>0</v>
      </c>
      <c r="O16" s="169">
        <f>ROUND(E16*N16,2)</f>
        <v>0</v>
      </c>
      <c r="P16" s="169">
        <v>0</v>
      </c>
      <c r="Q16" s="169">
        <f>ROUND(E16*P16,2)</f>
        <v>0</v>
      </c>
      <c r="R16" s="171"/>
      <c r="S16" s="171" t="s">
        <v>112</v>
      </c>
      <c r="T16" s="172" t="s">
        <v>113</v>
      </c>
      <c r="U16" s="158">
        <v>0</v>
      </c>
      <c r="V16" s="158">
        <f>ROUND(E16*U16,2)</f>
        <v>0</v>
      </c>
      <c r="W16" s="158"/>
      <c r="X16" s="158" t="s">
        <v>114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115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236"/>
      <c r="D17" s="237"/>
      <c r="E17" s="237"/>
      <c r="F17" s="237"/>
      <c r="G17" s="237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116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33.75" outlineLevel="1" x14ac:dyDescent="0.2">
      <c r="A18" s="166">
        <v>5</v>
      </c>
      <c r="B18" s="167" t="s">
        <v>125</v>
      </c>
      <c r="C18" s="175" t="s">
        <v>126</v>
      </c>
      <c r="D18" s="168" t="s">
        <v>111</v>
      </c>
      <c r="E18" s="169">
        <v>1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69">
        <v>0</v>
      </c>
      <c r="O18" s="169">
        <f>ROUND(E18*N18,2)</f>
        <v>0</v>
      </c>
      <c r="P18" s="169">
        <v>0</v>
      </c>
      <c r="Q18" s="169">
        <f>ROUND(E18*P18,2)</f>
        <v>0</v>
      </c>
      <c r="R18" s="171"/>
      <c r="S18" s="171" t="s">
        <v>112</v>
      </c>
      <c r="T18" s="172" t="s">
        <v>113</v>
      </c>
      <c r="U18" s="158">
        <v>0</v>
      </c>
      <c r="V18" s="158">
        <f>ROUND(E18*U18,2)</f>
        <v>0</v>
      </c>
      <c r="W18" s="158"/>
      <c r="X18" s="158" t="s">
        <v>114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115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238" t="s">
        <v>127</v>
      </c>
      <c r="D19" s="239"/>
      <c r="E19" s="239"/>
      <c r="F19" s="239"/>
      <c r="G19" s="239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122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240"/>
      <c r="D20" s="241"/>
      <c r="E20" s="241"/>
      <c r="F20" s="241"/>
      <c r="G20" s="241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116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6">
        <v>6</v>
      </c>
      <c r="B21" s="167" t="s">
        <v>128</v>
      </c>
      <c r="C21" s="175" t="s">
        <v>129</v>
      </c>
      <c r="D21" s="168" t="s">
        <v>111</v>
      </c>
      <c r="E21" s="169">
        <v>1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69">
        <v>0</v>
      </c>
      <c r="O21" s="169">
        <f>ROUND(E21*N21,2)</f>
        <v>0</v>
      </c>
      <c r="P21" s="169">
        <v>0</v>
      </c>
      <c r="Q21" s="169">
        <f>ROUND(E21*P21,2)</f>
        <v>0</v>
      </c>
      <c r="R21" s="171"/>
      <c r="S21" s="171" t="s">
        <v>112</v>
      </c>
      <c r="T21" s="172" t="s">
        <v>113</v>
      </c>
      <c r="U21" s="158">
        <v>0</v>
      </c>
      <c r="V21" s="158">
        <f>ROUND(E21*U21,2)</f>
        <v>0</v>
      </c>
      <c r="W21" s="158"/>
      <c r="X21" s="158" t="s">
        <v>114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236"/>
      <c r="D22" s="237"/>
      <c r="E22" s="237"/>
      <c r="F22" s="237"/>
      <c r="G22" s="237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116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6">
        <v>7</v>
      </c>
      <c r="B23" s="167" t="s">
        <v>130</v>
      </c>
      <c r="C23" s="175" t="s">
        <v>131</v>
      </c>
      <c r="D23" s="168" t="s">
        <v>111</v>
      </c>
      <c r="E23" s="169">
        <v>1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69">
        <v>0</v>
      </c>
      <c r="O23" s="169">
        <f>ROUND(E23*N23,2)</f>
        <v>0</v>
      </c>
      <c r="P23" s="169">
        <v>0</v>
      </c>
      <c r="Q23" s="169">
        <f>ROUND(E23*P23,2)</f>
        <v>0</v>
      </c>
      <c r="R23" s="171"/>
      <c r="S23" s="171" t="s">
        <v>112</v>
      </c>
      <c r="T23" s="172" t="s">
        <v>113</v>
      </c>
      <c r="U23" s="158">
        <v>0</v>
      </c>
      <c r="V23" s="158">
        <f>ROUND(E23*U23,2)</f>
        <v>0</v>
      </c>
      <c r="W23" s="158"/>
      <c r="X23" s="158" t="s">
        <v>114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115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236"/>
      <c r="D24" s="237"/>
      <c r="E24" s="237"/>
      <c r="F24" s="237"/>
      <c r="G24" s="237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116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6">
        <v>8</v>
      </c>
      <c r="B25" s="167" t="s">
        <v>132</v>
      </c>
      <c r="C25" s="175" t="s">
        <v>133</v>
      </c>
      <c r="D25" s="168" t="s">
        <v>111</v>
      </c>
      <c r="E25" s="169">
        <v>1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69">
        <v>0</v>
      </c>
      <c r="O25" s="169">
        <f>ROUND(E25*N25,2)</f>
        <v>0</v>
      </c>
      <c r="P25" s="169">
        <v>0</v>
      </c>
      <c r="Q25" s="169">
        <f>ROUND(E25*P25,2)</f>
        <v>0</v>
      </c>
      <c r="R25" s="171"/>
      <c r="S25" s="171" t="s">
        <v>112</v>
      </c>
      <c r="T25" s="172" t="s">
        <v>113</v>
      </c>
      <c r="U25" s="158">
        <v>0</v>
      </c>
      <c r="V25" s="158">
        <f>ROUND(E25*U25,2)</f>
        <v>0</v>
      </c>
      <c r="W25" s="158"/>
      <c r="X25" s="158" t="s">
        <v>114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236"/>
      <c r="D26" s="237"/>
      <c r="E26" s="237"/>
      <c r="F26" s="237"/>
      <c r="G26" s="237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116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x14ac:dyDescent="0.2">
      <c r="A27" s="3"/>
      <c r="B27" s="4"/>
      <c r="C27" s="176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v>15</v>
      </c>
      <c r="AF27">
        <v>21</v>
      </c>
      <c r="AG27" t="s">
        <v>94</v>
      </c>
    </row>
    <row r="28" spans="1:60" x14ac:dyDescent="0.2">
      <c r="A28" s="151"/>
      <c r="B28" s="152" t="s">
        <v>29</v>
      </c>
      <c r="C28" s="177"/>
      <c r="D28" s="153"/>
      <c r="E28" s="154"/>
      <c r="F28" s="154"/>
      <c r="G28" s="173">
        <f>G8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f>SUMIF(L7:L26,AE27,G7:G26)</f>
        <v>0</v>
      </c>
      <c r="AF28">
        <f>SUMIF(L7:L26,AF27,G7:G26)</f>
        <v>0</v>
      </c>
      <c r="AG28" t="s">
        <v>134</v>
      </c>
    </row>
    <row r="29" spans="1:60" x14ac:dyDescent="0.2">
      <c r="C29" s="178"/>
      <c r="D29" s="10"/>
      <c r="AG29" t="s">
        <v>135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6A4" sheet="1"/>
  <mergeCells count="14">
    <mergeCell ref="C12:G12"/>
    <mergeCell ref="A1:G1"/>
    <mergeCell ref="C2:G2"/>
    <mergeCell ref="C3:G3"/>
    <mergeCell ref="C4:G4"/>
    <mergeCell ref="C10:G10"/>
    <mergeCell ref="C24:G24"/>
    <mergeCell ref="C26:G26"/>
    <mergeCell ref="C14:G14"/>
    <mergeCell ref="C15:G15"/>
    <mergeCell ref="C17:G17"/>
    <mergeCell ref="C19:G19"/>
    <mergeCell ref="C20:G20"/>
    <mergeCell ref="C22:G2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28" sqref="C28:G28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2" t="s">
        <v>81</v>
      </c>
      <c r="B1" s="242"/>
      <c r="C1" s="242"/>
      <c r="D1" s="242"/>
      <c r="E1" s="242"/>
      <c r="F1" s="242"/>
      <c r="G1" s="242"/>
      <c r="AG1" t="s">
        <v>82</v>
      </c>
    </row>
    <row r="2" spans="1:60" ht="24.95" customHeight="1" x14ac:dyDescent="0.2">
      <c r="A2" s="140" t="s">
        <v>7</v>
      </c>
      <c r="B2" s="49" t="s">
        <v>41</v>
      </c>
      <c r="C2" s="243" t="s">
        <v>42</v>
      </c>
      <c r="D2" s="244"/>
      <c r="E2" s="244"/>
      <c r="F2" s="244"/>
      <c r="G2" s="245"/>
      <c r="AG2" t="s">
        <v>83</v>
      </c>
    </row>
    <row r="3" spans="1:60" ht="24.95" customHeight="1" x14ac:dyDescent="0.2">
      <c r="A3" s="140" t="s">
        <v>8</v>
      </c>
      <c r="B3" s="49" t="s">
        <v>45</v>
      </c>
      <c r="C3" s="243" t="s">
        <v>46</v>
      </c>
      <c r="D3" s="244"/>
      <c r="E3" s="244"/>
      <c r="F3" s="244"/>
      <c r="G3" s="245"/>
      <c r="AC3" s="122" t="s">
        <v>83</v>
      </c>
      <c r="AG3" t="s">
        <v>84</v>
      </c>
    </row>
    <row r="4" spans="1:60" ht="24.95" customHeight="1" x14ac:dyDescent="0.2">
      <c r="A4" s="141" t="s">
        <v>9</v>
      </c>
      <c r="B4" s="142" t="s">
        <v>49</v>
      </c>
      <c r="C4" s="246" t="s">
        <v>50</v>
      </c>
      <c r="D4" s="247"/>
      <c r="E4" s="247"/>
      <c r="F4" s="247"/>
      <c r="G4" s="248"/>
      <c r="AG4" t="s">
        <v>85</v>
      </c>
    </row>
    <row r="5" spans="1:60" x14ac:dyDescent="0.2">
      <c r="D5" s="10"/>
    </row>
    <row r="6" spans="1:60" ht="38.25" x14ac:dyDescent="0.2">
      <c r="A6" s="144" t="s">
        <v>86</v>
      </c>
      <c r="B6" s="146" t="s">
        <v>87</v>
      </c>
      <c r="C6" s="146" t="s">
        <v>88</v>
      </c>
      <c r="D6" s="145" t="s">
        <v>89</v>
      </c>
      <c r="E6" s="144" t="s">
        <v>90</v>
      </c>
      <c r="F6" s="143" t="s">
        <v>91</v>
      </c>
      <c r="G6" s="144" t="s">
        <v>29</v>
      </c>
      <c r="H6" s="147" t="s">
        <v>30</v>
      </c>
      <c r="I6" s="147" t="s">
        <v>92</v>
      </c>
      <c r="J6" s="147" t="s">
        <v>31</v>
      </c>
      <c r="K6" s="147" t="s">
        <v>93</v>
      </c>
      <c r="L6" s="147" t="s">
        <v>94</v>
      </c>
      <c r="M6" s="147" t="s">
        <v>95</v>
      </c>
      <c r="N6" s="147" t="s">
        <v>96</v>
      </c>
      <c r="O6" s="147" t="s">
        <v>97</v>
      </c>
      <c r="P6" s="147" t="s">
        <v>98</v>
      </c>
      <c r="Q6" s="147" t="s">
        <v>99</v>
      </c>
      <c r="R6" s="147" t="s">
        <v>100</v>
      </c>
      <c r="S6" s="147" t="s">
        <v>101</v>
      </c>
      <c r="T6" s="147" t="s">
        <v>102</v>
      </c>
      <c r="U6" s="147" t="s">
        <v>103</v>
      </c>
      <c r="V6" s="147" t="s">
        <v>104</v>
      </c>
      <c r="W6" s="147" t="s">
        <v>105</v>
      </c>
      <c r="X6" s="147" t="s">
        <v>106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0" t="s">
        <v>107</v>
      </c>
      <c r="B8" s="161" t="s">
        <v>73</v>
      </c>
      <c r="C8" s="174" t="s">
        <v>74</v>
      </c>
      <c r="D8" s="162"/>
      <c r="E8" s="163"/>
      <c r="F8" s="164"/>
      <c r="G8" s="164">
        <f>SUMIF(AG9:AG29,"&lt;&gt;NOR",G9:G29)</f>
        <v>0</v>
      </c>
      <c r="H8" s="164"/>
      <c r="I8" s="164">
        <f>SUM(I9:I29)</f>
        <v>0</v>
      </c>
      <c r="J8" s="164"/>
      <c r="K8" s="164">
        <f>SUM(K9:K29)</f>
        <v>0</v>
      </c>
      <c r="L8" s="164"/>
      <c r="M8" s="164">
        <f>SUM(M9:M29)</f>
        <v>0</v>
      </c>
      <c r="N8" s="163"/>
      <c r="O8" s="163">
        <f>SUM(O9:O29)</f>
        <v>0</v>
      </c>
      <c r="P8" s="163"/>
      <c r="Q8" s="163">
        <f>SUM(Q9:Q29)</f>
        <v>0</v>
      </c>
      <c r="R8" s="164"/>
      <c r="S8" s="164"/>
      <c r="T8" s="165"/>
      <c r="U8" s="159"/>
      <c r="V8" s="159">
        <f>SUM(V9:V29)</f>
        <v>0</v>
      </c>
      <c r="W8" s="159"/>
      <c r="X8" s="159"/>
      <c r="AG8" t="s">
        <v>108</v>
      </c>
    </row>
    <row r="9" spans="1:60" outlineLevel="1" x14ac:dyDescent="0.2">
      <c r="A9" s="166">
        <v>1</v>
      </c>
      <c r="B9" s="167" t="s">
        <v>136</v>
      </c>
      <c r="C9" s="175" t="s">
        <v>137</v>
      </c>
      <c r="D9" s="168" t="s">
        <v>138</v>
      </c>
      <c r="E9" s="169">
        <v>21.34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71"/>
      <c r="S9" s="171" t="s">
        <v>112</v>
      </c>
      <c r="T9" s="172" t="s">
        <v>113</v>
      </c>
      <c r="U9" s="158">
        <v>0</v>
      </c>
      <c r="V9" s="158">
        <f>ROUND(E9*U9,2)</f>
        <v>0</v>
      </c>
      <c r="W9" s="158"/>
      <c r="X9" s="158" t="s">
        <v>139</v>
      </c>
      <c r="Y9" s="148"/>
      <c r="Z9" s="148"/>
      <c r="AA9" s="148"/>
      <c r="AB9" s="148"/>
      <c r="AC9" s="148"/>
      <c r="AD9" s="148"/>
      <c r="AE9" s="148"/>
      <c r="AF9" s="148"/>
      <c r="AG9" s="148" t="s">
        <v>140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146.25" outlineLevel="1" x14ac:dyDescent="0.2">
      <c r="A10" s="155"/>
      <c r="B10" s="156"/>
      <c r="C10" s="238" t="s">
        <v>303</v>
      </c>
      <c r="D10" s="239"/>
      <c r="E10" s="239"/>
      <c r="F10" s="239"/>
      <c r="G10" s="239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122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9" t="str">
        <f>C10</f>
        <v>jedná se o širokopásmově pohltivý akustický prvek s maximem činitele zvukové pohltivosti na středních kmitočtech; lícová plocha prvku je tvořena vertikálně orientovanými lamelami z materiálu na bázi dřeva šířky 40 mm a výšky 80 mm s nepravidelným rozmístěním (viz výkresová příloha); lamely jsou kotveny k masivnímu, samostojnému vyrovnávacímu nosnému rastru, který je rozepřen mezi konstrukční podlahou a stropem (rastr je součástí položky LAO); rubová strana lamel je celoplošně čalouněna průzvučnou textilií (např. kepr) v barvě dle výběru architekta (bude vzorováno spolu s LDO pro vzájemné vizuální sladění); vzduchová mezera obkladu je v celé ploše doplněna přídavnou absorpční vložkou o tloušťce, objemové hmotnosti a umístění dle požadovaných akustických parametrů; požadovaný činitel zvukové pohltivosti obkladu při skladebné tloušťce 180 mm v oktávových pásmech je: 125 Hz – ? ÷ 0,45; 250 Hz - ? ÷ 0,80; 500 Hz - ? ÷ 0,85; 1 kHz - ? ÷ 0,8; 2 kHz - ? ÷ 0,70; 4 kHz - ? ÷ 0,60; celková skladebná tloušťka obkladu je 180 mm; skryté kotevní prvky; povrchová úprava - lamely masivní modřín hoblovaný, nenapojovaný, nelepený s bílou lazurou - dle výběru architekta z předložených vzorků; Požadavky PBŘ: třída reakce na oheň D-s2,d0, žádná část prvku nesmí při požáru skapávat ani odpadávat; výměra obkladu je dána kolmým průmětem na rovinu stěny; součástí cenové kalkulace obkladu jsou všechny související zakončovací prvky (sokly, obložky, atd.);  ostění a parapety oken včetně konstrukčnípřípravy pro rolety jsou pak dodávkou stavební části; pro tento prvek bude provedeno laboratorní měření činitele zvukové pohltivosti dle ČSN EN ISO 354 (zadavatel připouští rovnocenou normu); celková plocha (6,8 *3,59)-(1,5*2,06) = 21,34 m2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240"/>
      <c r="D11" s="241"/>
      <c r="E11" s="241"/>
      <c r="F11" s="241"/>
      <c r="G11" s="241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8"/>
      <c r="Z11" s="148"/>
      <c r="AA11" s="148"/>
      <c r="AB11" s="148"/>
      <c r="AC11" s="148"/>
      <c r="AD11" s="148"/>
      <c r="AE11" s="148"/>
      <c r="AF11" s="148"/>
      <c r="AG11" s="148" t="s">
        <v>116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66">
        <v>2</v>
      </c>
      <c r="B12" s="167" t="s">
        <v>141</v>
      </c>
      <c r="C12" s="175" t="s">
        <v>142</v>
      </c>
      <c r="D12" s="168" t="s">
        <v>138</v>
      </c>
      <c r="E12" s="169">
        <v>78.94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21</v>
      </c>
      <c r="M12" s="171">
        <f>G12*(1+L12/100)</f>
        <v>0</v>
      </c>
      <c r="N12" s="169">
        <v>0</v>
      </c>
      <c r="O12" s="169">
        <f>ROUND(E12*N12,2)</f>
        <v>0</v>
      </c>
      <c r="P12" s="169">
        <v>0</v>
      </c>
      <c r="Q12" s="169">
        <f>ROUND(E12*P12,2)</f>
        <v>0</v>
      </c>
      <c r="R12" s="171"/>
      <c r="S12" s="171" t="s">
        <v>112</v>
      </c>
      <c r="T12" s="172" t="s">
        <v>113</v>
      </c>
      <c r="U12" s="158">
        <v>0</v>
      </c>
      <c r="V12" s="158">
        <f>ROUND(E12*U12,2)</f>
        <v>0</v>
      </c>
      <c r="W12" s="158"/>
      <c r="X12" s="158" t="s">
        <v>139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140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146.25" outlineLevel="1" x14ac:dyDescent="0.2">
      <c r="A13" s="155"/>
      <c r="B13" s="156"/>
      <c r="C13" s="238" t="s">
        <v>308</v>
      </c>
      <c r="D13" s="239"/>
      <c r="E13" s="239"/>
      <c r="F13" s="239"/>
      <c r="G13" s="239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122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9" t="str">
        <f>C13</f>
        <v>jedná se o difuzní akustický prvek s maximem činitele směrové difuze na středních a vysokých kmitočtech; lícová plocha prvku je tvořena vertikálně orientovanými lamelami z materiálu na bázi dřeva šířky 40 mm a výšky 80 mm s 50% zastoupením plochy lamel z celkové plochy obkladu a jejich nepravidelným rozmístěním (viz výkresová příloha); lamely jsou kotveny k nosné desce z materiálu na bázi dřeva tl. 20 mm, která je dále kotvena k masivnímu samostojnému vyrovnávacímu nosnému rastru, který je rozepřen mezi konstrukční podlahou a stropem (rastr je součástí položky LDO1); obklad musí být proveden v maximálně tuhém provedení; požadovaný činitel zvukové pohltivosti obkladu v oktávových pásmech je: 125 Hz – ? ÷ 0,15; 250 Hz - ? ÷ 0,20; 500 Hz - ? ÷ 0,22; 1 kHz - ? ÷ 0,23; 2 kHz - ? ÷ 0,23; 4 kHz - ? ÷ 0,20; celková skladebná tloušťka obkladu je 180 mm, resp. 440 mm resp. 630 mm dle umístění; skryté kotevní prvky; povrchová úprava lamel - masivní hranoly z modřínu  - hoblovaný, nenapojovaný, nelepený s bílou lazurou; povrchová úprava podkladní desky – barva RAL/NCS dle výběru architekta z předložených vzorků; požadavky PBŘ: třída reakce na oheň D-s2,d0, žádná část prvku nesmí při požáru skapávat ani odpadávat; výměra obkladu je dána kolmým průmětem na rovinu stěny; součástí cenové kalkulace obkladu jsou všechny související zakončovací prvky (sokly, obložky, atd.); ostění a parapety oken včetně konstrukčnípřípravy pro rolety jsou dodávkou stavební části; pro tento prvek bude provedeno laboratorní měření činitele zvukové pohltivosti dle ČSN EN ISO 354 (zadavatel připouští rovnocenou normu); celková plocha (11,35*4,5)+(4*5*2)-(1,49*2,9*2)-(1,49*2)-(0,25*0,25*5)-(0,36*1,3)-(1,5*0,9)-(0,42*1*2)= 78,94 m2</v>
      </c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240"/>
      <c r="D14" s="241"/>
      <c r="E14" s="241"/>
      <c r="F14" s="241"/>
      <c r="G14" s="241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116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6">
        <v>3</v>
      </c>
      <c r="B15" s="167" t="s">
        <v>143</v>
      </c>
      <c r="C15" s="175" t="s">
        <v>144</v>
      </c>
      <c r="D15" s="168" t="s">
        <v>138</v>
      </c>
      <c r="E15" s="169">
        <v>47.68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69">
        <v>0</v>
      </c>
      <c r="O15" s="169">
        <f>ROUND(E15*N15,2)</f>
        <v>0</v>
      </c>
      <c r="P15" s="169">
        <v>0</v>
      </c>
      <c r="Q15" s="169">
        <f>ROUND(E15*P15,2)</f>
        <v>0</v>
      </c>
      <c r="R15" s="171"/>
      <c r="S15" s="171" t="s">
        <v>112</v>
      </c>
      <c r="T15" s="172" t="s">
        <v>113</v>
      </c>
      <c r="U15" s="158">
        <v>0</v>
      </c>
      <c r="V15" s="158">
        <f>ROUND(E15*U15,2)</f>
        <v>0</v>
      </c>
      <c r="W15" s="158"/>
      <c r="X15" s="158" t="s">
        <v>139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140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135" outlineLevel="1" x14ac:dyDescent="0.2">
      <c r="A16" s="155"/>
      <c r="B16" s="156"/>
      <c r="C16" s="238" t="s">
        <v>145</v>
      </c>
      <c r="D16" s="239"/>
      <c r="E16" s="239"/>
      <c r="F16" s="239"/>
      <c r="G16" s="239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122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79" t="str">
        <f>C16</f>
        <v>jedná se o difuzní akustický prvek s maximem činitele směrové difuze na středních a vysokých kmitočtech; lícová plocha prvku je tvořena vertikálně orientovanými lamelami z materiálu na bázi dřeva šířky 40 mm a výšky 80 mm s 38% zastoupením plochy lamel z celkové plochy obkladu a jejich nepravidelným rozmístěním (viz výkresová příloha); lamely jsou kotveny k nosné desce z materiálu na bázi dřeva tl. 20 mm, která je dále kotvena k masivnímu samostojnému vyrovnávacímu nosnému rastru, který je rozepřen mezi konstrukční podlahou a stropem (rastr je součástí položky LDO2); obklad musí být proveden v maximálně tuhém provedení; požadovaný činitel zvukové pohltivosti obkladu v oktávových pásmech je: 125 Hz – ? ÷ 0,14; 250 Hz - ? ÷ 0,18; 500 Hz - ? ÷ 0,19; 1 kHz - ? ÷ 0,19; 2 kHz - ? ÷ 0,19; 4 kHz - ? ÷ 0,18; celková skladebná tloušťka obkladu je 180 mm, resp. 630 mm dle umístění; skryté kotevní prvky; povrchová úprava lamel - masivní hranoly z modřínu - hoblovaný, nenapojovaný, nelepenýs bílou lazurou; povrchová úprava podkladní desky – barva RAL/NCS dle výběru architekta z předložených vzorků; požadavky PBŘ: třída reakce na oheň D-s2,d0, žádná část prvku nesmí při požáru skapávat ani odpadávat; výměra obkladu je dána kolmým průmětem na rovinu stěny; součástí cenové kalkulace obkladu jsou všechny související zakončovací prvky (sokly, obložky, atd.);  ostění a parapety oken včetně konstrukčnípřípravy pro rolety jsou dodávkou stavební části; celková plocha (2,5*3,14)+(2,3*6,33)+(2,5*3,3)+(2,3+6,48)+(3,2*0,58*2)-(0,225*1,6*2)-(0,41*1,72)-(0,25*0,25*2)= 47,68 m2</v>
      </c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240"/>
      <c r="D17" s="241"/>
      <c r="E17" s="241"/>
      <c r="F17" s="241"/>
      <c r="G17" s="241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116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6">
        <v>4</v>
      </c>
      <c r="B18" s="167" t="s">
        <v>146</v>
      </c>
      <c r="C18" s="175" t="s">
        <v>147</v>
      </c>
      <c r="D18" s="168" t="s">
        <v>138</v>
      </c>
      <c r="E18" s="169">
        <v>50.28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69">
        <v>0</v>
      </c>
      <c r="O18" s="169">
        <f>ROUND(E18*N18,2)</f>
        <v>0</v>
      </c>
      <c r="P18" s="169">
        <v>0</v>
      </c>
      <c r="Q18" s="169">
        <f>ROUND(E18*P18,2)</f>
        <v>0</v>
      </c>
      <c r="R18" s="171"/>
      <c r="S18" s="171" t="s">
        <v>112</v>
      </c>
      <c r="T18" s="172" t="s">
        <v>113</v>
      </c>
      <c r="U18" s="158">
        <v>0</v>
      </c>
      <c r="V18" s="158">
        <f>ROUND(E18*U18,2)</f>
        <v>0</v>
      </c>
      <c r="W18" s="158"/>
      <c r="X18" s="158" t="s">
        <v>139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140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157.5" outlineLevel="1" x14ac:dyDescent="0.2">
      <c r="A19" s="155"/>
      <c r="B19" s="156"/>
      <c r="C19" s="238" t="s">
        <v>148</v>
      </c>
      <c r="D19" s="239"/>
      <c r="E19" s="239"/>
      <c r="F19" s="239"/>
      <c r="G19" s="239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122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79" t="str">
        <f>C19</f>
        <v>jedná se o difuzní akustický prvek s maximem činitele směrové difuze na středních a vysokých kmitočtech; lícová plocha prvku je tvořena vertikálně orientovanými lamelami z materiálu na bázi dřeva šířky 40 mm a výšky 80 mm s 28% zastoupením plochy lamel z celkové plochy obkladu a jejich nepravidelným rozmístěním (viz výkresová příloha); lamely jsou kotveny k nosné desce z materiálu na bázi dřeva tl. 20 mm, která je dále kotvena k masivnímu samostojnému vyrovnávacímu nosnému rastru, který je rozepřen mezi konstrukční podlahou a stropem (rastr je součástí položky LDO3); část obkladu je vyhotovena nez lícových lamel a zádové desky (jedná se o přípravu pro umístění skříně viz výkres. dokumentace); obklad musí být proveden v maximálně tuhém provedení; požadovaný činitel zvukové pohltivosti obkladu v oktávových pásmech je: 125 Hz – ? ÷ 0,13; 250 Hz - ? ÷ 0,15; 500 Hz - ? ÷ 0,15; 1 kHz - ? ÷ 0,15; 2 kHz - ? ÷ 0,15; 4 kHz - ? ÷ 0,13; celková skladebná tloušťka obkladu je 180 mm, resp. 630 mm dle umístění; skryté kotevní prvky; povrchová úprava lamel - masivní hranoly z modřínu - hoblovaný, nenapojovaný, nelepený s bílou lazurou; povrchová úprava podkladní desky – barva RAL/NCS dle výběru architekta z předložených vzorků; požadavky PBŘ: třída reakce na oheň D-s2,d0, žádná část prvku nesmí při požáru skapávat ani odpadávat; výměra obkladu je dána kolmým průmětem na rovinu stěny; součástí cenové kalkulace obkladu jsou všechny související zakončovací prvky (sokly, obložky, atd.); ostění a parapety oken včetně konstrukčnípřípravy pro rolety jsou dodávkou stavební části; (4,73*1,55)+(4,73*1,65)+(2,47*1,72)+(2,33*1,8)+(2,2*3,6)+(2,47*0,47)+(0,85*0,415)+(1,12*0,415)*(1,22*0,415*6)+(3,2*0,47)+(3,2*1)+(0,47*6,78)+(0,66*8,9)= 50,28 m2</v>
      </c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240"/>
      <c r="D20" s="241"/>
      <c r="E20" s="241"/>
      <c r="F20" s="241"/>
      <c r="G20" s="241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116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6">
        <v>5</v>
      </c>
      <c r="B21" s="167" t="s">
        <v>149</v>
      </c>
      <c r="C21" s="175" t="s">
        <v>150</v>
      </c>
      <c r="D21" s="168" t="s">
        <v>151</v>
      </c>
      <c r="E21" s="169">
        <v>19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69">
        <v>0</v>
      </c>
      <c r="O21" s="169">
        <f>ROUND(E21*N21,2)</f>
        <v>0</v>
      </c>
      <c r="P21" s="169">
        <v>0</v>
      </c>
      <c r="Q21" s="169">
        <f>ROUND(E21*P21,2)</f>
        <v>0</v>
      </c>
      <c r="R21" s="171"/>
      <c r="S21" s="171" t="s">
        <v>112</v>
      </c>
      <c r="T21" s="172" t="s">
        <v>113</v>
      </c>
      <c r="U21" s="158">
        <v>0</v>
      </c>
      <c r="V21" s="158">
        <f>ROUND(E21*U21,2)</f>
        <v>0</v>
      </c>
      <c r="W21" s="158"/>
      <c r="X21" s="158" t="s">
        <v>139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140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67.5" outlineLevel="1" x14ac:dyDescent="0.2">
      <c r="A22" s="155"/>
      <c r="B22" s="156"/>
      <c r="C22" s="238" t="s">
        <v>152</v>
      </c>
      <c r="D22" s="239"/>
      <c r="E22" s="239"/>
      <c r="F22" s="239"/>
      <c r="G22" s="239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122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79" t="str">
        <f>C22</f>
        <v>jedná se o otevíravou část lamelového obkladu; dvířka skříněk otevíratelná systémem TIP-ON (včetně pantů, magnetického uzávěru a skryté úchytky); rozměry 250*250 mm (9 ks), 350* 290 mm (8 ks), 360*1300 mm (1 ks) a 1000*1500 mm (1 ks) - celková výměra 3,34 m2 ; přesné umistění dvířek dle lamel akust. obkladu pro zachovájní jejich návaznosti; povrchová úprava  a materiálová skladba (vč. lamel) - viz prvky LDO a LAO; požadavky PBŘ: třída reakce na oheň D-s2,d0, žádná část prvku nesmí při požáru skapávat ani odpadávat; součástí cenové kalkulace jsou všechny související zakončovací je i vnitřní úprava niky za dvířky pro osazení ovládacích prvků a přípojných míst (boky a zadní deska)</v>
      </c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40"/>
      <c r="D23" s="241"/>
      <c r="E23" s="241"/>
      <c r="F23" s="241"/>
      <c r="G23" s="241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116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6">
        <v>6</v>
      </c>
      <c r="B24" s="167" t="s">
        <v>153</v>
      </c>
      <c r="C24" s="175" t="s">
        <v>154</v>
      </c>
      <c r="D24" s="168" t="s">
        <v>138</v>
      </c>
      <c r="E24" s="169">
        <v>7.3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69">
        <v>0</v>
      </c>
      <c r="O24" s="169">
        <f>ROUND(E24*N24,2)</f>
        <v>0</v>
      </c>
      <c r="P24" s="169">
        <v>0</v>
      </c>
      <c r="Q24" s="169">
        <f>ROUND(E24*P24,2)</f>
        <v>0</v>
      </c>
      <c r="R24" s="171"/>
      <c r="S24" s="171" t="s">
        <v>112</v>
      </c>
      <c r="T24" s="172" t="s">
        <v>113</v>
      </c>
      <c r="U24" s="158">
        <v>0</v>
      </c>
      <c r="V24" s="158">
        <f>ROUND(E24*U24,2)</f>
        <v>0</v>
      </c>
      <c r="W24" s="158"/>
      <c r="X24" s="158" t="s">
        <v>139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140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67.5" outlineLevel="1" x14ac:dyDescent="0.2">
      <c r="A25" s="155"/>
      <c r="B25" s="156"/>
      <c r="C25" s="238" t="s">
        <v>155</v>
      </c>
      <c r="D25" s="239"/>
      <c r="E25" s="239"/>
      <c r="F25" s="239"/>
      <c r="G25" s="239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122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79" t="str">
        <f>C25</f>
        <v>jedná se o odnímatelnou část lamelového obkladu; přímé kotvení; rozměry viz výkresová dokumentace; přesné umístění krytu dle lamel akust. obkladu pro zachovájní jejich návaznosti;  rozměry 1490*855 mm (2 ks), 700*290 mm (1 ks), 870*290 mm (6 ks) a 240*290 mm (1 ks) 225*1600 mm (2ks), 1720*410 mm (1ks), 570*1200 mm (1ks) a 1000*420 (2ks) - celková výměra 7,3 m2; povrchová úprava  a materiálová skladba (vč. lamel) - viz prvky LDO a LAO; požadavky PBŘ: třída reakce na oheň D-s2,d0, žádná část prvku nesmí při požáru skapávat ani odpadávat; výměra krytů je dána kolmým průmětem na rovinu stěny; součástí cenové kalkulace obkladu jsou všechny související zakončovací prvky</v>
      </c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240"/>
      <c r="D26" s="241"/>
      <c r="E26" s="241"/>
      <c r="F26" s="241"/>
      <c r="G26" s="241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116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6">
        <v>7</v>
      </c>
      <c r="B27" s="167" t="s">
        <v>156</v>
      </c>
      <c r="C27" s="175" t="s">
        <v>157</v>
      </c>
      <c r="D27" s="168" t="s">
        <v>138</v>
      </c>
      <c r="E27" s="169">
        <v>20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69">
        <v>0</v>
      </c>
      <c r="O27" s="169">
        <f>ROUND(E27*N27,2)</f>
        <v>0</v>
      </c>
      <c r="P27" s="169">
        <v>0</v>
      </c>
      <c r="Q27" s="169">
        <f>ROUND(E27*P27,2)</f>
        <v>0</v>
      </c>
      <c r="R27" s="171"/>
      <c r="S27" s="171" t="s">
        <v>112</v>
      </c>
      <c r="T27" s="172" t="s">
        <v>113</v>
      </c>
      <c r="U27" s="158">
        <v>0</v>
      </c>
      <c r="V27" s="158">
        <f>ROUND(E27*U27,2)</f>
        <v>0</v>
      </c>
      <c r="W27" s="158"/>
      <c r="X27" s="158" t="s">
        <v>158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159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56.25" outlineLevel="1" x14ac:dyDescent="0.2">
      <c r="A28" s="155"/>
      <c r="B28" s="156"/>
      <c r="C28" s="238" t="s">
        <v>307</v>
      </c>
      <c r="D28" s="239"/>
      <c r="E28" s="239"/>
      <c r="F28" s="239"/>
      <c r="G28" s="239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8"/>
      <c r="Z28" s="148"/>
      <c r="AA28" s="148"/>
      <c r="AB28" s="148"/>
      <c r="AC28" s="148"/>
      <c r="AD28" s="148"/>
      <c r="AE28" s="148"/>
      <c r="AF28" s="148"/>
      <c r="AG28" s="148" t="s">
        <v>122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79" t="str">
        <f>C28</f>
        <v>jedná se o zhotovení/dodání vzorků akustických prvkůLAOaLDO1pro měření činitele zvukové pohltivosti dle normy ČSN EN ISO 354 viz položkaM-AK (zadavatel připouští rovnocenou normu); případné druhé opakované vzorkování je automatickou součástí díla a nelze jej považovat za vícepráci; součástí položky je doprava do zkušební laboratoře, odvoz z laboratoře a kompletní likvidace;Požadavky na zkušební vzorek: vzorek obkladu musí mít plochu 10-12 m2a pravoúhlý tvar s poměrem stran 0,7-1 (šířka ku délce); podrobnosti viz ČSN EN ISO 354 kapitola 6.2. (zadavatel připouští rovnocenou normu) U vzorku není vyžadována finální povrchová úprava lamel.</v>
      </c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240"/>
      <c r="D29" s="241"/>
      <c r="E29" s="241"/>
      <c r="F29" s="241"/>
      <c r="G29" s="241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116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x14ac:dyDescent="0.2">
      <c r="A30" s="160" t="s">
        <v>107</v>
      </c>
      <c r="B30" s="161" t="s">
        <v>75</v>
      </c>
      <c r="C30" s="174" t="s">
        <v>76</v>
      </c>
      <c r="D30" s="162"/>
      <c r="E30" s="163"/>
      <c r="F30" s="164"/>
      <c r="G30" s="164">
        <f>SUMIF(AG31:AG42,"&lt;&gt;NOR",G31:G42)</f>
        <v>0</v>
      </c>
      <c r="H30" s="164"/>
      <c r="I30" s="164">
        <f>SUM(I31:I42)</f>
        <v>0</v>
      </c>
      <c r="J30" s="164"/>
      <c r="K30" s="164">
        <f>SUM(K31:K42)</f>
        <v>0</v>
      </c>
      <c r="L30" s="164"/>
      <c r="M30" s="164">
        <f>SUM(M31:M42)</f>
        <v>0</v>
      </c>
      <c r="N30" s="163"/>
      <c r="O30" s="163">
        <f>SUM(O31:O42)</f>
        <v>0</v>
      </c>
      <c r="P30" s="163"/>
      <c r="Q30" s="163">
        <f>SUM(Q31:Q42)</f>
        <v>0</v>
      </c>
      <c r="R30" s="164"/>
      <c r="S30" s="164"/>
      <c r="T30" s="165"/>
      <c r="U30" s="159"/>
      <c r="V30" s="159">
        <f>SUM(V31:V42)</f>
        <v>0</v>
      </c>
      <c r="W30" s="159"/>
      <c r="X30" s="159"/>
      <c r="AG30" t="s">
        <v>108</v>
      </c>
    </row>
    <row r="31" spans="1:60" outlineLevel="1" x14ac:dyDescent="0.2">
      <c r="A31" s="166">
        <v>8</v>
      </c>
      <c r="B31" s="167" t="s">
        <v>160</v>
      </c>
      <c r="C31" s="175" t="s">
        <v>161</v>
      </c>
      <c r="D31" s="168" t="s">
        <v>151</v>
      </c>
      <c r="E31" s="169">
        <v>2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69">
        <v>0</v>
      </c>
      <c r="O31" s="169">
        <f>ROUND(E31*N31,2)</f>
        <v>0</v>
      </c>
      <c r="P31" s="169">
        <v>0</v>
      </c>
      <c r="Q31" s="169">
        <f>ROUND(E31*P31,2)</f>
        <v>0</v>
      </c>
      <c r="R31" s="171"/>
      <c r="S31" s="171" t="s">
        <v>112</v>
      </c>
      <c r="T31" s="172" t="s">
        <v>113</v>
      </c>
      <c r="U31" s="158">
        <v>0</v>
      </c>
      <c r="V31" s="158">
        <f>ROUND(E31*U31,2)</f>
        <v>0</v>
      </c>
      <c r="W31" s="158"/>
      <c r="X31" s="158" t="s">
        <v>139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140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90" outlineLevel="1" x14ac:dyDescent="0.2">
      <c r="A32" s="155"/>
      <c r="B32" s="156"/>
      <c r="C32" s="238" t="s">
        <v>306</v>
      </c>
      <c r="D32" s="239"/>
      <c r="E32" s="239"/>
      <c r="F32" s="239"/>
      <c r="G32" s="239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8"/>
      <c r="Z32" s="148"/>
      <c r="AA32" s="148"/>
      <c r="AB32" s="148"/>
      <c r="AC32" s="148"/>
      <c r="AD32" s="148"/>
      <c r="AE32" s="148"/>
      <c r="AF32" s="148"/>
      <c r="AG32" s="148" t="s">
        <v>122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79" t="str">
        <f>C32</f>
        <v>jedná se o měření činitele zvukové pohltivosti dle normy ČSN EN ISO 354 (zadavatel připouští rovnocenou normu); měřeny budou vzorkyLAOaLDO1; součástí měření je také vyhodnocení a protokolární zpracování výsledků s příslušnými závěry v komplexní vazbě na akustiku sálu jako celku; součástí položky není zhotovení vzorků a jejich doprava do zkušební laboratoře; případné opakované měření (nad rámec výkazu výměr) je automatickou součástí díla a nelze jej považovat za vícepráci; požadavky na zkušební zařízení viz ČSN EN ISO 354 kapitola 6.1. (zadavatel připouští rovnocenou normu) Pozn.: pokud se naměřené hodnoty vzorkůLAOaLDO1budou v jednotlivých oktávových pásmech lišit o více než 10 % od požadovaných hodnot uvedených ve SPEC, je nutno tento rozdíl promítnout do celkového výpočtu a na vzorku případně provést korekci vedoucí ke splnění požadovaných hodnot. Bez ohledu na změřený rozdíl musí být výsledky měření promítnuty do korekčního výpočtu a vyhodnocen dopad na akustiku sálu.</v>
      </c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240"/>
      <c r="D33" s="241"/>
      <c r="E33" s="241"/>
      <c r="F33" s="241"/>
      <c r="G33" s="241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116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66">
        <v>9</v>
      </c>
      <c r="B34" s="167" t="s">
        <v>162</v>
      </c>
      <c r="C34" s="175" t="s">
        <v>163</v>
      </c>
      <c r="D34" s="168" t="s">
        <v>111</v>
      </c>
      <c r="E34" s="169">
        <v>2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21</v>
      </c>
      <c r="M34" s="171">
        <f>G34*(1+L34/100)</f>
        <v>0</v>
      </c>
      <c r="N34" s="169">
        <v>0</v>
      </c>
      <c r="O34" s="169">
        <f>ROUND(E34*N34,2)</f>
        <v>0</v>
      </c>
      <c r="P34" s="169">
        <v>0</v>
      </c>
      <c r="Q34" s="169">
        <f>ROUND(E34*P34,2)</f>
        <v>0</v>
      </c>
      <c r="R34" s="171"/>
      <c r="S34" s="171" t="s">
        <v>112</v>
      </c>
      <c r="T34" s="172" t="s">
        <v>113</v>
      </c>
      <c r="U34" s="158">
        <v>0</v>
      </c>
      <c r="V34" s="158">
        <f>ROUND(E34*U34,2)</f>
        <v>0</v>
      </c>
      <c r="W34" s="158"/>
      <c r="X34" s="158" t="s">
        <v>139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140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3.25" customHeight="1" outlineLevel="1" x14ac:dyDescent="0.2">
      <c r="A35" s="155"/>
      <c r="B35" s="156"/>
      <c r="C35" s="238" t="s">
        <v>304</v>
      </c>
      <c r="D35" s="239"/>
      <c r="E35" s="239"/>
      <c r="F35" s="239"/>
      <c r="G35" s="239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8"/>
      <c r="Z35" s="148"/>
      <c r="AA35" s="148"/>
      <c r="AB35" s="148"/>
      <c r="AC35" s="148"/>
      <c r="AD35" s="148"/>
      <c r="AE35" s="148"/>
      <c r="AF35" s="148"/>
      <c r="AG35" s="148" t="s">
        <v>122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79" t="str">
        <f>C35</f>
        <v>etapové měření doby dozvuku dle ČSN EN ISO 3382-1 (zadavatel připouští rovnocenou normu), vyhodnocení výsledků, zpětná vazba k vlastnímu řešení</v>
      </c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240"/>
      <c r="D36" s="241"/>
      <c r="E36" s="241"/>
      <c r="F36" s="241"/>
      <c r="G36" s="241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116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66">
        <v>10</v>
      </c>
      <c r="B37" s="167" t="s">
        <v>164</v>
      </c>
      <c r="C37" s="175" t="s">
        <v>165</v>
      </c>
      <c r="D37" s="168" t="s">
        <v>111</v>
      </c>
      <c r="E37" s="169">
        <v>1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69">
        <v>0</v>
      </c>
      <c r="O37" s="169">
        <f>ROUND(E37*N37,2)</f>
        <v>0</v>
      </c>
      <c r="P37" s="169">
        <v>0</v>
      </c>
      <c r="Q37" s="169">
        <f>ROUND(E37*P37,2)</f>
        <v>0</v>
      </c>
      <c r="R37" s="171"/>
      <c r="S37" s="171" t="s">
        <v>112</v>
      </c>
      <c r="T37" s="172" t="s">
        <v>113</v>
      </c>
      <c r="U37" s="158">
        <v>0</v>
      </c>
      <c r="V37" s="158">
        <f>ROUND(E37*U37,2)</f>
        <v>0</v>
      </c>
      <c r="W37" s="158"/>
      <c r="X37" s="158" t="s">
        <v>139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140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238" t="s">
        <v>305</v>
      </c>
      <c r="D38" s="239"/>
      <c r="E38" s="239"/>
      <c r="F38" s="239"/>
      <c r="G38" s="239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122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240"/>
      <c r="D39" s="241"/>
      <c r="E39" s="241"/>
      <c r="F39" s="241"/>
      <c r="G39" s="241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8"/>
      <c r="Z39" s="148"/>
      <c r="AA39" s="148"/>
      <c r="AB39" s="148"/>
      <c r="AC39" s="148"/>
      <c r="AD39" s="148"/>
      <c r="AE39" s="148"/>
      <c r="AF39" s="148"/>
      <c r="AG39" s="148" t="s">
        <v>116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66">
        <v>11</v>
      </c>
      <c r="B40" s="167" t="s">
        <v>166</v>
      </c>
      <c r="C40" s="175" t="s">
        <v>167</v>
      </c>
      <c r="D40" s="168" t="s">
        <v>111</v>
      </c>
      <c r="E40" s="169">
        <v>1</v>
      </c>
      <c r="F40" s="170"/>
      <c r="G40" s="171">
        <f>ROUND(E40*F40,2)</f>
        <v>0</v>
      </c>
      <c r="H40" s="170"/>
      <c r="I40" s="171">
        <f>ROUND(E40*H40,2)</f>
        <v>0</v>
      </c>
      <c r="J40" s="170"/>
      <c r="K40" s="171">
        <f>ROUND(E40*J40,2)</f>
        <v>0</v>
      </c>
      <c r="L40" s="171">
        <v>21</v>
      </c>
      <c r="M40" s="171">
        <f>G40*(1+L40/100)</f>
        <v>0</v>
      </c>
      <c r="N40" s="169">
        <v>0</v>
      </c>
      <c r="O40" s="169">
        <f>ROUND(E40*N40,2)</f>
        <v>0</v>
      </c>
      <c r="P40" s="169">
        <v>0</v>
      </c>
      <c r="Q40" s="169">
        <f>ROUND(E40*P40,2)</f>
        <v>0</v>
      </c>
      <c r="R40" s="171"/>
      <c r="S40" s="171" t="s">
        <v>112</v>
      </c>
      <c r="T40" s="172" t="s">
        <v>113</v>
      </c>
      <c r="U40" s="158">
        <v>0</v>
      </c>
      <c r="V40" s="158">
        <f>ROUND(E40*U40,2)</f>
        <v>0</v>
      </c>
      <c r="W40" s="158"/>
      <c r="X40" s="158" t="s">
        <v>158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159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33.75" outlineLevel="1" x14ac:dyDescent="0.2">
      <c r="A41" s="155"/>
      <c r="B41" s="156"/>
      <c r="C41" s="238" t="s">
        <v>168</v>
      </c>
      <c r="D41" s="239"/>
      <c r="E41" s="239"/>
      <c r="F41" s="239"/>
      <c r="G41" s="239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122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79" t="str">
        <f>C41</f>
        <v>dílenská dokumentace profese prostorová akustika; jedná se zejména o dílenské detaily provedení atypických akustických prvků a zpracování koordinačních výkresů v provázanosti s ostatními profesemi; tato bude předložena k odsouhlasení projektantu akustiky, architektovi a zástupci investora</v>
      </c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240"/>
      <c r="D42" s="241"/>
      <c r="E42" s="241"/>
      <c r="F42" s="241"/>
      <c r="G42" s="241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8"/>
      <c r="Z42" s="148"/>
      <c r="AA42" s="148"/>
      <c r="AB42" s="148"/>
      <c r="AC42" s="148"/>
      <c r="AD42" s="148"/>
      <c r="AE42" s="148"/>
      <c r="AF42" s="148"/>
      <c r="AG42" s="148" t="s">
        <v>116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">
      <c r="A43" s="3"/>
      <c r="B43" s="4"/>
      <c r="C43" s="176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v>15</v>
      </c>
      <c r="AF43">
        <v>21</v>
      </c>
      <c r="AG43" t="s">
        <v>94</v>
      </c>
    </row>
    <row r="44" spans="1:60" x14ac:dyDescent="0.2">
      <c r="A44" s="151"/>
      <c r="B44" s="152" t="s">
        <v>29</v>
      </c>
      <c r="C44" s="177"/>
      <c r="D44" s="153"/>
      <c r="E44" s="154"/>
      <c r="F44" s="154"/>
      <c r="G44" s="173">
        <f>G8+G30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f>SUMIF(L7:L42,AE43,G7:G42)</f>
        <v>0</v>
      </c>
      <c r="AF44">
        <f>SUMIF(L7:L42,AF43,G7:G42)</f>
        <v>0</v>
      </c>
      <c r="AG44" t="s">
        <v>134</v>
      </c>
    </row>
    <row r="45" spans="1:60" x14ac:dyDescent="0.2">
      <c r="C45" s="178"/>
      <c r="D45" s="10"/>
      <c r="AG45" t="s">
        <v>135</v>
      </c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YJlkaXK80hLLHMHh9Jjide+HiudzyYNlL1auPA/Laj7Er9rjvkYARSQmIeg1wXjxnxFb2COnymS+HOmtwaKoA==" saltValue="6LM9UfXSAl4r+xddGaeU5A==" spinCount="100000" sheet="1" objects="1" scenarios="1"/>
  <mergeCells count="26">
    <mergeCell ref="C11:G11"/>
    <mergeCell ref="A1:G1"/>
    <mergeCell ref="C2:G2"/>
    <mergeCell ref="C3:G3"/>
    <mergeCell ref="C4:G4"/>
    <mergeCell ref="C10:G10"/>
    <mergeCell ref="C29:G29"/>
    <mergeCell ref="C13:G13"/>
    <mergeCell ref="C14:G14"/>
    <mergeCell ref="C16:G16"/>
    <mergeCell ref="C17:G17"/>
    <mergeCell ref="C19:G19"/>
    <mergeCell ref="C20:G20"/>
    <mergeCell ref="C22:G22"/>
    <mergeCell ref="C23:G23"/>
    <mergeCell ref="C25:G25"/>
    <mergeCell ref="C26:G26"/>
    <mergeCell ref="C28:G28"/>
    <mergeCell ref="C41:G41"/>
    <mergeCell ref="C42:G42"/>
    <mergeCell ref="C32:G32"/>
    <mergeCell ref="C33:G33"/>
    <mergeCell ref="C35:G35"/>
    <mergeCell ref="C36:G36"/>
    <mergeCell ref="C38:G38"/>
    <mergeCell ref="C39:G3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2" t="s">
        <v>81</v>
      </c>
      <c r="B1" s="242"/>
      <c r="C1" s="242"/>
      <c r="D1" s="242"/>
      <c r="E1" s="242"/>
      <c r="F1" s="242"/>
      <c r="G1" s="242"/>
      <c r="AG1" t="s">
        <v>82</v>
      </c>
    </row>
    <row r="2" spans="1:60" ht="24.95" customHeight="1" x14ac:dyDescent="0.2">
      <c r="A2" s="140" t="s">
        <v>7</v>
      </c>
      <c r="B2" s="49" t="s">
        <v>41</v>
      </c>
      <c r="C2" s="243" t="s">
        <v>42</v>
      </c>
      <c r="D2" s="244"/>
      <c r="E2" s="244"/>
      <c r="F2" s="244"/>
      <c r="G2" s="245"/>
      <c r="AG2" t="s">
        <v>83</v>
      </c>
    </row>
    <row r="3" spans="1:60" ht="24.95" customHeight="1" x14ac:dyDescent="0.2">
      <c r="A3" s="140" t="s">
        <v>8</v>
      </c>
      <c r="B3" s="49" t="s">
        <v>45</v>
      </c>
      <c r="C3" s="243" t="s">
        <v>46</v>
      </c>
      <c r="D3" s="244"/>
      <c r="E3" s="244"/>
      <c r="F3" s="244"/>
      <c r="G3" s="245"/>
      <c r="AC3" s="122" t="s">
        <v>83</v>
      </c>
      <c r="AG3" t="s">
        <v>84</v>
      </c>
    </row>
    <row r="4" spans="1:60" ht="24.95" customHeight="1" x14ac:dyDescent="0.2">
      <c r="A4" s="141" t="s">
        <v>9</v>
      </c>
      <c r="B4" s="142" t="s">
        <v>51</v>
      </c>
      <c r="C4" s="246" t="s">
        <v>52</v>
      </c>
      <c r="D4" s="247"/>
      <c r="E4" s="247"/>
      <c r="F4" s="247"/>
      <c r="G4" s="248"/>
      <c r="AG4" t="s">
        <v>85</v>
      </c>
    </row>
    <row r="5" spans="1:60" x14ac:dyDescent="0.2">
      <c r="D5" s="10"/>
    </row>
    <row r="6" spans="1:60" ht="38.25" x14ac:dyDescent="0.2">
      <c r="A6" s="144" t="s">
        <v>86</v>
      </c>
      <c r="B6" s="146" t="s">
        <v>87</v>
      </c>
      <c r="C6" s="146" t="s">
        <v>88</v>
      </c>
      <c r="D6" s="145" t="s">
        <v>89</v>
      </c>
      <c r="E6" s="144" t="s">
        <v>90</v>
      </c>
      <c r="F6" s="143" t="s">
        <v>91</v>
      </c>
      <c r="G6" s="144" t="s">
        <v>29</v>
      </c>
      <c r="H6" s="147" t="s">
        <v>30</v>
      </c>
      <c r="I6" s="147" t="s">
        <v>92</v>
      </c>
      <c r="J6" s="147" t="s">
        <v>31</v>
      </c>
      <c r="K6" s="147" t="s">
        <v>93</v>
      </c>
      <c r="L6" s="147" t="s">
        <v>94</v>
      </c>
      <c r="M6" s="147" t="s">
        <v>95</v>
      </c>
      <c r="N6" s="147" t="s">
        <v>96</v>
      </c>
      <c r="O6" s="147" t="s">
        <v>97</v>
      </c>
      <c r="P6" s="147" t="s">
        <v>98</v>
      </c>
      <c r="Q6" s="147" t="s">
        <v>99</v>
      </c>
      <c r="R6" s="147" t="s">
        <v>100</v>
      </c>
      <c r="S6" s="147" t="s">
        <v>101</v>
      </c>
      <c r="T6" s="147" t="s">
        <v>102</v>
      </c>
      <c r="U6" s="147" t="s">
        <v>103</v>
      </c>
      <c r="V6" s="147" t="s">
        <v>104</v>
      </c>
      <c r="W6" s="147" t="s">
        <v>105</v>
      </c>
      <c r="X6" s="147" t="s">
        <v>106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0" t="s">
        <v>107</v>
      </c>
      <c r="B8" s="161" t="s">
        <v>61</v>
      </c>
      <c r="C8" s="174" t="s">
        <v>62</v>
      </c>
      <c r="D8" s="162"/>
      <c r="E8" s="163"/>
      <c r="F8" s="164"/>
      <c r="G8" s="164">
        <f>SUMIF(AG9:AG47,"&lt;&gt;NOR",G9:G47)</f>
        <v>0</v>
      </c>
      <c r="H8" s="164"/>
      <c r="I8" s="164">
        <f>SUM(I9:I47)</f>
        <v>0</v>
      </c>
      <c r="J8" s="164"/>
      <c r="K8" s="164">
        <f>SUM(K9:K47)</f>
        <v>0</v>
      </c>
      <c r="L8" s="164"/>
      <c r="M8" s="164">
        <f>SUM(M9:M47)</f>
        <v>0</v>
      </c>
      <c r="N8" s="163"/>
      <c r="O8" s="163">
        <f>SUM(O9:O47)</f>
        <v>0</v>
      </c>
      <c r="P8" s="163"/>
      <c r="Q8" s="163">
        <f>SUM(Q9:Q47)</f>
        <v>0</v>
      </c>
      <c r="R8" s="164"/>
      <c r="S8" s="164"/>
      <c r="T8" s="165"/>
      <c r="U8" s="159"/>
      <c r="V8" s="159">
        <f>SUM(V9:V47)</f>
        <v>0</v>
      </c>
      <c r="W8" s="159"/>
      <c r="X8" s="159"/>
      <c r="AG8" t="s">
        <v>108</v>
      </c>
    </row>
    <row r="9" spans="1:60" outlineLevel="1" x14ac:dyDescent="0.2">
      <c r="A9" s="166">
        <v>1</v>
      </c>
      <c r="B9" s="167" t="s">
        <v>169</v>
      </c>
      <c r="C9" s="175" t="s">
        <v>170</v>
      </c>
      <c r="D9" s="168" t="s">
        <v>151</v>
      </c>
      <c r="E9" s="169">
        <v>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71"/>
      <c r="S9" s="171" t="s">
        <v>112</v>
      </c>
      <c r="T9" s="172" t="s">
        <v>113</v>
      </c>
      <c r="U9" s="158">
        <v>0</v>
      </c>
      <c r="V9" s="158">
        <f>ROUND(E9*U9,2)</f>
        <v>0</v>
      </c>
      <c r="W9" s="158"/>
      <c r="X9" s="158" t="s">
        <v>139</v>
      </c>
      <c r="Y9" s="148"/>
      <c r="Z9" s="148"/>
      <c r="AA9" s="148"/>
      <c r="AB9" s="148"/>
      <c r="AC9" s="148"/>
      <c r="AD9" s="148"/>
      <c r="AE9" s="148"/>
      <c r="AF9" s="148"/>
      <c r="AG9" s="148" t="s">
        <v>140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78.75" outlineLevel="1" x14ac:dyDescent="0.2">
      <c r="A10" s="155"/>
      <c r="B10" s="156"/>
      <c r="C10" s="238" t="s">
        <v>171</v>
      </c>
      <c r="D10" s="239"/>
      <c r="E10" s="239"/>
      <c r="F10" s="239"/>
      <c r="G10" s="239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122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9" t="str">
        <f>C10</f>
        <v>kompaktní digitální mixpult s možností ovládání bezdrátovým zařízením; počet mikrofonních/line vstupů minimálně 24; Počet vstupů celkem minimálně 32; Počet AUX minimálně 14; počet výstupů minimálně 16; minimálně 10" dotykový displej; EQ mikrofonních kanálů minimálně 4 pásma plně parametrická minimálně 24 dB/oct; možnost montáže do racku s příslušenstvím; multiefekt; Kompresor; USB; DSP efekty (reverb, echo, delay, chorus); minimálně 50 továrních a 50 uživatelských presetů; vstupní kanály s gate, kompresorem, EQ, HPF + LPF; výstupní kanály s EQ, minimálně 4x notch filter, HPF+LPF minimálně 24dB/oct, limiter, delay; multitrack recording; přepínatelná vzorkovací frekvence minimálně 44,1/48 kHz; interní processing minimálně 32-bit s plovoucí čárkou; dynamický rozsah minimálně 105dB; ekvivalentní vstupní šum maximálně -128dBu; SNR &lt; -94dB; 12ti pásmové anti-feedback filttry; výstup pro monitor minimálně 2x stereo/XLR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240"/>
      <c r="D11" s="241"/>
      <c r="E11" s="241"/>
      <c r="F11" s="241"/>
      <c r="G11" s="241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8"/>
      <c r="Z11" s="148"/>
      <c r="AA11" s="148"/>
      <c r="AB11" s="148"/>
      <c r="AC11" s="148"/>
      <c r="AD11" s="148"/>
      <c r="AE11" s="148"/>
      <c r="AF11" s="148"/>
      <c r="AG11" s="148" t="s">
        <v>116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66">
        <v>2</v>
      </c>
      <c r="B12" s="167" t="s">
        <v>172</v>
      </c>
      <c r="C12" s="175" t="s">
        <v>173</v>
      </c>
      <c r="D12" s="168" t="s">
        <v>151</v>
      </c>
      <c r="E12" s="169">
        <v>2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21</v>
      </c>
      <c r="M12" s="171">
        <f>G12*(1+L12/100)</f>
        <v>0</v>
      </c>
      <c r="N12" s="169">
        <v>0</v>
      </c>
      <c r="O12" s="169">
        <f>ROUND(E12*N12,2)</f>
        <v>0</v>
      </c>
      <c r="P12" s="169">
        <v>0</v>
      </c>
      <c r="Q12" s="169">
        <f>ROUND(E12*P12,2)</f>
        <v>0</v>
      </c>
      <c r="R12" s="171"/>
      <c r="S12" s="171" t="s">
        <v>112</v>
      </c>
      <c r="T12" s="172" t="s">
        <v>113</v>
      </c>
      <c r="U12" s="158">
        <v>0</v>
      </c>
      <c r="V12" s="158">
        <f>ROUND(E12*U12,2)</f>
        <v>0</v>
      </c>
      <c r="W12" s="158"/>
      <c r="X12" s="158" t="s">
        <v>139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140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45" outlineLevel="1" x14ac:dyDescent="0.2">
      <c r="A13" s="155"/>
      <c r="B13" s="156"/>
      <c r="C13" s="238" t="s">
        <v>174</v>
      </c>
      <c r="D13" s="239"/>
      <c r="E13" s="239"/>
      <c r="F13" s="239"/>
      <c r="G13" s="239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122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9" t="str">
        <f>C13</f>
        <v>koaxiální dvoupásmový reprobox s minimálně 12" LF měničem a 3" HF měničem, vyzařovací charakteristika Axi symetrická 90°, frekvenční rozsah minimálně 50Hz až 20 kHz, příkon RMS minimálně 1000W/8ohm, max SPL minimálně 133 dB/m; 120 nebo 230V volitelné pomocí přepínače; DSP procesor se speaker managementem; DSP zajišťující výhybku, časování měničů a samostatnou ochranu každého měniče; maximálně 32kg; rozměr minimálně 540x410x390</v>
      </c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240"/>
      <c r="D14" s="241"/>
      <c r="E14" s="241"/>
      <c r="F14" s="241"/>
      <c r="G14" s="241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116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6">
        <v>3</v>
      </c>
      <c r="B15" s="167" t="s">
        <v>175</v>
      </c>
      <c r="C15" s="175" t="s">
        <v>176</v>
      </c>
      <c r="D15" s="168" t="s">
        <v>151</v>
      </c>
      <c r="E15" s="169">
        <v>2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69">
        <v>0</v>
      </c>
      <c r="O15" s="169">
        <f>ROUND(E15*N15,2)</f>
        <v>0</v>
      </c>
      <c r="P15" s="169">
        <v>0</v>
      </c>
      <c r="Q15" s="169">
        <f>ROUND(E15*P15,2)</f>
        <v>0</v>
      </c>
      <c r="R15" s="171"/>
      <c r="S15" s="171" t="s">
        <v>112</v>
      </c>
      <c r="T15" s="172" t="s">
        <v>113</v>
      </c>
      <c r="U15" s="158">
        <v>0</v>
      </c>
      <c r="V15" s="158">
        <f>ROUND(E15*U15,2)</f>
        <v>0</v>
      </c>
      <c r="W15" s="158"/>
      <c r="X15" s="158" t="s">
        <v>139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140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238" t="s">
        <v>177</v>
      </c>
      <c r="D16" s="239"/>
      <c r="E16" s="239"/>
      <c r="F16" s="239"/>
      <c r="G16" s="239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122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240"/>
      <c r="D17" s="241"/>
      <c r="E17" s="241"/>
      <c r="F17" s="241"/>
      <c r="G17" s="241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116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6">
        <v>4</v>
      </c>
      <c r="B18" s="167" t="s">
        <v>178</v>
      </c>
      <c r="C18" s="175" t="s">
        <v>179</v>
      </c>
      <c r="D18" s="168" t="s">
        <v>151</v>
      </c>
      <c r="E18" s="169">
        <v>2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69">
        <v>0</v>
      </c>
      <c r="O18" s="169">
        <f>ROUND(E18*N18,2)</f>
        <v>0</v>
      </c>
      <c r="P18" s="169">
        <v>0</v>
      </c>
      <c r="Q18" s="169">
        <f>ROUND(E18*P18,2)</f>
        <v>0</v>
      </c>
      <c r="R18" s="171"/>
      <c r="S18" s="171" t="s">
        <v>112</v>
      </c>
      <c r="T18" s="172" t="s">
        <v>113</v>
      </c>
      <c r="U18" s="158">
        <v>0</v>
      </c>
      <c r="V18" s="158">
        <f>ROUND(E18*U18,2)</f>
        <v>0</v>
      </c>
      <c r="W18" s="158"/>
      <c r="X18" s="158" t="s">
        <v>139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140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56.25" outlineLevel="1" x14ac:dyDescent="0.2">
      <c r="A19" s="155"/>
      <c r="B19" s="156"/>
      <c r="C19" s="238" t="s">
        <v>180</v>
      </c>
      <c r="D19" s="239"/>
      <c r="E19" s="239"/>
      <c r="F19" s="239"/>
      <c r="G19" s="239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122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79" t="str">
        <f>C19</f>
        <v>Bezdrátový ruční mikrofonní set; Použití: Mluvené slovo; Modulace FM 570.100-600.500 MHz; Šířka pásma minimálně 30MHz; minimálně 8 kanálů; fekvenční rozsah přenášeného audio signálu minimálně 40Hz - 20kHz; ruční provedení vysílače; THD (1kHz)maximálně 0,8%; RF výkon 10mW; Odstup signálu od šumu minimálně 105dB (A); Napájení 1x AA baterie; Životnost baterie až minimálně 14 hodin; Displej; Přepínač kanálů a nastavení vstupní úrovně pod krytkou baterie; mini-XLR; Hmotnost vysílače 195 g; Rozměry vysílače 237 x 51 mm; Indikace RF a clippingu; Výstupy přijímače XLR, 1“ Jack; Rozměr přijímače 200 x 190 x 44mm; hmotnost přijímače maximálně 360g</v>
      </c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240"/>
      <c r="D20" s="241"/>
      <c r="E20" s="241"/>
      <c r="F20" s="241"/>
      <c r="G20" s="241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116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6">
        <v>5</v>
      </c>
      <c r="B21" s="167" t="s">
        <v>181</v>
      </c>
      <c r="C21" s="175" t="s">
        <v>182</v>
      </c>
      <c r="D21" s="168" t="s">
        <v>151</v>
      </c>
      <c r="E21" s="169">
        <v>2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69">
        <v>0</v>
      </c>
      <c r="O21" s="169">
        <f>ROUND(E21*N21,2)</f>
        <v>0</v>
      </c>
      <c r="P21" s="169">
        <v>0</v>
      </c>
      <c r="Q21" s="169">
        <f>ROUND(E21*P21,2)</f>
        <v>0</v>
      </c>
      <c r="R21" s="171"/>
      <c r="S21" s="171" t="s">
        <v>112</v>
      </c>
      <c r="T21" s="172" t="s">
        <v>113</v>
      </c>
      <c r="U21" s="158">
        <v>0</v>
      </c>
      <c r="V21" s="158">
        <f>ROUND(E21*U21,2)</f>
        <v>0</v>
      </c>
      <c r="W21" s="158"/>
      <c r="X21" s="158" t="s">
        <v>139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140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56.25" outlineLevel="1" x14ac:dyDescent="0.2">
      <c r="A22" s="155"/>
      <c r="B22" s="156"/>
      <c r="C22" s="238" t="s">
        <v>183</v>
      </c>
      <c r="D22" s="239"/>
      <c r="E22" s="239"/>
      <c r="F22" s="239"/>
      <c r="G22" s="239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122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79" t="str">
        <f>C22</f>
        <v>Bezdrátový hlavový mikrofonní set včetně klopového mikrofonu; Použití: Mluvené slovo; Modulace FM 570.100-600.500 MHz; minimálně 16kanálů; fekvenční rozsah přenášeného audio signálu minimálně 35Hz - 20kHz; bodypack provedení vysílače; THD (1kHz)maximálně 0,7%; RF výkon 50mW; Odstup signálu od šumu minimálně 120dB (A); Napájení 1x AA baterie; Životnost baterie až minimálně 14 hodin; Displej; Přepínač kanálů a nastavení vstupní úrovně pod krytkou baterie; mini-XLR; Hmotnost vysílače maximálně 90 g; Indikace RF a clippingu; Výstupy přijímače XLR, 1“ Jack</v>
      </c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40"/>
      <c r="D23" s="241"/>
      <c r="E23" s="241"/>
      <c r="F23" s="241"/>
      <c r="G23" s="241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116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6">
        <v>6</v>
      </c>
      <c r="B24" s="167" t="s">
        <v>184</v>
      </c>
      <c r="C24" s="175" t="s">
        <v>185</v>
      </c>
      <c r="D24" s="168" t="s">
        <v>151</v>
      </c>
      <c r="E24" s="169">
        <v>2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69">
        <v>0</v>
      </c>
      <c r="O24" s="169">
        <f>ROUND(E24*N24,2)</f>
        <v>0</v>
      </c>
      <c r="P24" s="169">
        <v>0</v>
      </c>
      <c r="Q24" s="169">
        <f>ROUND(E24*P24,2)</f>
        <v>0</v>
      </c>
      <c r="R24" s="171"/>
      <c r="S24" s="171" t="s">
        <v>112</v>
      </c>
      <c r="T24" s="172" t="s">
        <v>113</v>
      </c>
      <c r="U24" s="158">
        <v>0</v>
      </c>
      <c r="V24" s="158">
        <f>ROUND(E24*U24,2)</f>
        <v>0</v>
      </c>
      <c r="W24" s="158"/>
      <c r="X24" s="158" t="s">
        <v>139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140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55"/>
      <c r="B25" s="156"/>
      <c r="C25" s="238" t="s">
        <v>186</v>
      </c>
      <c r="D25" s="239"/>
      <c r="E25" s="239"/>
      <c r="F25" s="239"/>
      <c r="G25" s="239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122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79" t="str">
        <f>C25</f>
        <v>dvoukanálový omezovač zpětné vazby, minimálně 24 filtrů pro každý kanál, 1U; displej; vybrané módy, live filtr a další přednastavené filtry (Speech/Music Low, Med a High); nezávislé stereo nebo duální zpracování kanálů; XLR a TRS vstupy a výstupy</v>
      </c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240"/>
      <c r="D26" s="241"/>
      <c r="E26" s="241"/>
      <c r="F26" s="241"/>
      <c r="G26" s="241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116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6">
        <v>7</v>
      </c>
      <c r="B27" s="167" t="s">
        <v>187</v>
      </c>
      <c r="C27" s="175" t="s">
        <v>188</v>
      </c>
      <c r="D27" s="168" t="s">
        <v>189</v>
      </c>
      <c r="E27" s="169">
        <v>1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69">
        <v>0</v>
      </c>
      <c r="O27" s="169">
        <f>ROUND(E27*N27,2)</f>
        <v>0</v>
      </c>
      <c r="P27" s="169">
        <v>0</v>
      </c>
      <c r="Q27" s="169">
        <f>ROUND(E27*P27,2)</f>
        <v>0</v>
      </c>
      <c r="R27" s="171"/>
      <c r="S27" s="171" t="s">
        <v>112</v>
      </c>
      <c r="T27" s="172" t="s">
        <v>113</v>
      </c>
      <c r="U27" s="158">
        <v>0</v>
      </c>
      <c r="V27" s="158">
        <f>ROUND(E27*U27,2)</f>
        <v>0</v>
      </c>
      <c r="W27" s="158"/>
      <c r="X27" s="158" t="s">
        <v>139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140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238" t="s">
        <v>190</v>
      </c>
      <c r="D28" s="239"/>
      <c r="E28" s="239"/>
      <c r="F28" s="239"/>
      <c r="G28" s="239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8"/>
      <c r="Z28" s="148"/>
      <c r="AA28" s="148"/>
      <c r="AB28" s="148"/>
      <c r="AC28" s="148"/>
      <c r="AD28" s="148"/>
      <c r="AE28" s="148"/>
      <c r="AF28" s="148"/>
      <c r="AG28" s="148" t="s">
        <v>122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240"/>
      <c r="D29" s="241"/>
      <c r="E29" s="241"/>
      <c r="F29" s="241"/>
      <c r="G29" s="241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116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66">
        <v>8</v>
      </c>
      <c r="B30" s="167" t="s">
        <v>191</v>
      </c>
      <c r="C30" s="175" t="s">
        <v>192</v>
      </c>
      <c r="D30" s="168" t="s">
        <v>151</v>
      </c>
      <c r="E30" s="169">
        <v>1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1">
        <f>G30*(1+L30/100)</f>
        <v>0</v>
      </c>
      <c r="N30" s="169">
        <v>0</v>
      </c>
      <c r="O30" s="169">
        <f>ROUND(E30*N30,2)</f>
        <v>0</v>
      </c>
      <c r="P30" s="169">
        <v>0</v>
      </c>
      <c r="Q30" s="169">
        <f>ROUND(E30*P30,2)</f>
        <v>0</v>
      </c>
      <c r="R30" s="171"/>
      <c r="S30" s="171" t="s">
        <v>112</v>
      </c>
      <c r="T30" s="172" t="s">
        <v>113</v>
      </c>
      <c r="U30" s="158">
        <v>0</v>
      </c>
      <c r="V30" s="158">
        <f>ROUND(E30*U30,2)</f>
        <v>0</v>
      </c>
      <c r="W30" s="158"/>
      <c r="X30" s="158" t="s">
        <v>139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140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56.25" outlineLevel="1" x14ac:dyDescent="0.2">
      <c r="A31" s="155"/>
      <c r="B31" s="156"/>
      <c r="C31" s="238" t="s">
        <v>193</v>
      </c>
      <c r="D31" s="239"/>
      <c r="E31" s="239"/>
      <c r="F31" s="239"/>
      <c r="G31" s="239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122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79" t="str">
        <f>C31</f>
        <v>Zesilovač pro indukční smyčku, výstupní napětí minimálně 31Vpp/11Vrms; výstupní proud minimálně 6,5Arms; minimálně 1x symetrický vstup Mic/Line s konektorem XLR; volitelný řečový filtr; phantomové napájení;minimálně 1x symetrický vstup 100V/50V//Line; minimálně 1x nesymetrický vstup Line; minimálně 1x zesílený výstup pro minimálně 10W odposlechový reproduktor; sluchátkový výstup; korekce ztrát v kovech s volitelnou frekvencí 100/500/1k/2kHz a nastavitelnou strmostí od 0 do 4dB/okt.; automatická regulace zesílení; integrovaný generátor testovacího signálu; LED indikace vybuzení nezávisle pro vstupy a výstupy</v>
      </c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240"/>
      <c r="D32" s="241"/>
      <c r="E32" s="241"/>
      <c r="F32" s="241"/>
      <c r="G32" s="241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8"/>
      <c r="Z32" s="148"/>
      <c r="AA32" s="148"/>
      <c r="AB32" s="148"/>
      <c r="AC32" s="148"/>
      <c r="AD32" s="148"/>
      <c r="AE32" s="148"/>
      <c r="AF32" s="148"/>
      <c r="AG32" s="148" t="s">
        <v>116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6">
        <v>9</v>
      </c>
      <c r="B33" s="167" t="s">
        <v>194</v>
      </c>
      <c r="C33" s="175" t="s">
        <v>195</v>
      </c>
      <c r="D33" s="168" t="s">
        <v>151</v>
      </c>
      <c r="E33" s="169">
        <v>1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69">
        <v>0</v>
      </c>
      <c r="O33" s="169">
        <f>ROUND(E33*N33,2)</f>
        <v>0</v>
      </c>
      <c r="P33" s="169">
        <v>0</v>
      </c>
      <c r="Q33" s="169">
        <f>ROUND(E33*P33,2)</f>
        <v>0</v>
      </c>
      <c r="R33" s="171"/>
      <c r="S33" s="171" t="s">
        <v>112</v>
      </c>
      <c r="T33" s="172" t="s">
        <v>113</v>
      </c>
      <c r="U33" s="158">
        <v>0</v>
      </c>
      <c r="V33" s="158">
        <f>ROUND(E33*U33,2)</f>
        <v>0</v>
      </c>
      <c r="W33" s="158"/>
      <c r="X33" s="158" t="s">
        <v>139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140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2.5" outlineLevel="1" x14ac:dyDescent="0.2">
      <c r="A34" s="155"/>
      <c r="B34" s="156"/>
      <c r="C34" s="238" t="s">
        <v>196</v>
      </c>
      <c r="D34" s="239"/>
      <c r="E34" s="239"/>
      <c r="F34" s="239"/>
      <c r="G34" s="239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122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79" t="str">
        <f>C34</f>
        <v>Automatický tříkanálový stereo audiomixer; minimální rozsah 20 Hz až 20 kHz, ±0.05 dB; CMRR  &gt;70 dB @ 60 Hz to 20 kHz; THD + Noise  0.05% @ 1 kHz; S/N  &gt;90 dB; konfigurovatelný prostřednictvím síťového protokolu</v>
      </c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240"/>
      <c r="D35" s="241"/>
      <c r="E35" s="241"/>
      <c r="F35" s="241"/>
      <c r="G35" s="241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8"/>
      <c r="Z35" s="148"/>
      <c r="AA35" s="148"/>
      <c r="AB35" s="148"/>
      <c r="AC35" s="148"/>
      <c r="AD35" s="148"/>
      <c r="AE35" s="148"/>
      <c r="AF35" s="148"/>
      <c r="AG35" s="148" t="s">
        <v>116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66">
        <v>10</v>
      </c>
      <c r="B36" s="167" t="s">
        <v>197</v>
      </c>
      <c r="C36" s="175" t="s">
        <v>198</v>
      </c>
      <c r="D36" s="168" t="s">
        <v>151</v>
      </c>
      <c r="E36" s="169">
        <v>1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21</v>
      </c>
      <c r="M36" s="171">
        <f>G36*(1+L36/100)</f>
        <v>0</v>
      </c>
      <c r="N36" s="169">
        <v>0</v>
      </c>
      <c r="O36" s="169">
        <f>ROUND(E36*N36,2)</f>
        <v>0</v>
      </c>
      <c r="P36" s="169">
        <v>0</v>
      </c>
      <c r="Q36" s="169">
        <f>ROUND(E36*P36,2)</f>
        <v>0</v>
      </c>
      <c r="R36" s="171"/>
      <c r="S36" s="171" t="s">
        <v>112</v>
      </c>
      <c r="T36" s="172" t="s">
        <v>113</v>
      </c>
      <c r="U36" s="158">
        <v>0</v>
      </c>
      <c r="V36" s="158">
        <f>ROUND(E36*U36,2)</f>
        <v>0</v>
      </c>
      <c r="W36" s="158"/>
      <c r="X36" s="158" t="s">
        <v>139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140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55"/>
      <c r="B37" s="156"/>
      <c r="C37" s="238" t="s">
        <v>199</v>
      </c>
      <c r="D37" s="239"/>
      <c r="E37" s="239"/>
      <c r="F37" s="239"/>
      <c r="G37" s="239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8"/>
      <c r="Z37" s="148"/>
      <c r="AA37" s="148"/>
      <c r="AB37" s="148"/>
      <c r="AC37" s="148"/>
      <c r="AD37" s="148"/>
      <c r="AE37" s="148"/>
      <c r="AF37" s="148"/>
      <c r="AG37" s="148" t="s">
        <v>122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79" t="str">
        <f>C37</f>
        <v>solid state player, přehrává SD/SDHC, USB a CD-R, WAV/MP3, Bluetooth, FM/DAB+, symetrické XLR výstupy, dálkový ovladač, 19" rack 1U</v>
      </c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240"/>
      <c r="D38" s="241"/>
      <c r="E38" s="241"/>
      <c r="F38" s="241"/>
      <c r="G38" s="241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116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6">
        <v>11</v>
      </c>
      <c r="B39" s="167" t="s">
        <v>200</v>
      </c>
      <c r="C39" s="175" t="s">
        <v>201</v>
      </c>
      <c r="D39" s="168" t="s">
        <v>151</v>
      </c>
      <c r="E39" s="169">
        <v>1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21</v>
      </c>
      <c r="M39" s="171">
        <f>G39*(1+L39/100)</f>
        <v>0</v>
      </c>
      <c r="N39" s="169">
        <v>0</v>
      </c>
      <c r="O39" s="169">
        <f>ROUND(E39*N39,2)</f>
        <v>0</v>
      </c>
      <c r="P39" s="169">
        <v>0</v>
      </c>
      <c r="Q39" s="169">
        <f>ROUND(E39*P39,2)</f>
        <v>0</v>
      </c>
      <c r="R39" s="171"/>
      <c r="S39" s="171" t="s">
        <v>112</v>
      </c>
      <c r="T39" s="172" t="s">
        <v>113</v>
      </c>
      <c r="U39" s="158">
        <v>0</v>
      </c>
      <c r="V39" s="158">
        <f>ROUND(E39*U39,2)</f>
        <v>0</v>
      </c>
      <c r="W39" s="158"/>
      <c r="X39" s="158" t="s">
        <v>139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140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238" t="s">
        <v>202</v>
      </c>
      <c r="D40" s="239"/>
      <c r="E40" s="239"/>
      <c r="F40" s="239"/>
      <c r="G40" s="239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8"/>
      <c r="Z40" s="148"/>
      <c r="AA40" s="148"/>
      <c r="AB40" s="148"/>
      <c r="AC40" s="148"/>
      <c r="AD40" s="148"/>
      <c r="AE40" s="148"/>
      <c r="AF40" s="148"/>
      <c r="AG40" s="148" t="s">
        <v>122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240"/>
      <c r="D41" s="241"/>
      <c r="E41" s="241"/>
      <c r="F41" s="241"/>
      <c r="G41" s="241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116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66">
        <v>12</v>
      </c>
      <c r="B42" s="167" t="s">
        <v>203</v>
      </c>
      <c r="C42" s="175" t="s">
        <v>204</v>
      </c>
      <c r="D42" s="168" t="s">
        <v>151</v>
      </c>
      <c r="E42" s="169">
        <v>1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69">
        <v>0</v>
      </c>
      <c r="O42" s="169">
        <f>ROUND(E42*N42,2)</f>
        <v>0</v>
      </c>
      <c r="P42" s="169">
        <v>0</v>
      </c>
      <c r="Q42" s="169">
        <f>ROUND(E42*P42,2)</f>
        <v>0</v>
      </c>
      <c r="R42" s="171"/>
      <c r="S42" s="171" t="s">
        <v>112</v>
      </c>
      <c r="T42" s="172" t="s">
        <v>113</v>
      </c>
      <c r="U42" s="158">
        <v>0</v>
      </c>
      <c r="V42" s="158">
        <f>ROUND(E42*U42,2)</f>
        <v>0</v>
      </c>
      <c r="W42" s="158"/>
      <c r="X42" s="158" t="s">
        <v>139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140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55"/>
      <c r="B43" s="156"/>
      <c r="C43" s="238" t="s">
        <v>205</v>
      </c>
      <c r="D43" s="239"/>
      <c r="E43" s="239"/>
      <c r="F43" s="239"/>
      <c r="G43" s="239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8"/>
      <c r="Z43" s="148"/>
      <c r="AA43" s="148"/>
      <c r="AB43" s="148"/>
      <c r="AC43" s="148"/>
      <c r="AD43" s="148"/>
      <c r="AE43" s="148"/>
      <c r="AF43" s="148"/>
      <c r="AG43" s="148" t="s">
        <v>122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79" t="str">
        <f>C43</f>
        <v>Přípojné místo HDMI 4K při 60 Hz; podpora HDR, HD losless, CEC, HDCP 2.2; nástěnné provedení pro zapuštění do obkladu; STEREO JACK; 4x XLR-F, 2x XLR-M, 2x LAN, barevné provedení dle obkladu</v>
      </c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240"/>
      <c r="D44" s="241"/>
      <c r="E44" s="241"/>
      <c r="F44" s="241"/>
      <c r="G44" s="241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8"/>
      <c r="Z44" s="148"/>
      <c r="AA44" s="148"/>
      <c r="AB44" s="148"/>
      <c r="AC44" s="148"/>
      <c r="AD44" s="148"/>
      <c r="AE44" s="148"/>
      <c r="AF44" s="148"/>
      <c r="AG44" s="148" t="s">
        <v>116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66">
        <v>13</v>
      </c>
      <c r="B45" s="167" t="s">
        <v>206</v>
      </c>
      <c r="C45" s="175" t="s">
        <v>207</v>
      </c>
      <c r="D45" s="168" t="s">
        <v>151</v>
      </c>
      <c r="E45" s="169">
        <v>1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21</v>
      </c>
      <c r="M45" s="171">
        <f>G45*(1+L45/100)</f>
        <v>0</v>
      </c>
      <c r="N45" s="169">
        <v>0</v>
      </c>
      <c r="O45" s="169">
        <f>ROUND(E45*N45,2)</f>
        <v>0</v>
      </c>
      <c r="P45" s="169">
        <v>0</v>
      </c>
      <c r="Q45" s="169">
        <f>ROUND(E45*P45,2)</f>
        <v>0</v>
      </c>
      <c r="R45" s="171"/>
      <c r="S45" s="171" t="s">
        <v>112</v>
      </c>
      <c r="T45" s="172" t="s">
        <v>113</v>
      </c>
      <c r="U45" s="158">
        <v>0</v>
      </c>
      <c r="V45" s="158">
        <f>ROUND(E45*U45,2)</f>
        <v>0</v>
      </c>
      <c r="W45" s="158"/>
      <c r="X45" s="158" t="s">
        <v>139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140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238" t="s">
        <v>208</v>
      </c>
      <c r="D46" s="239"/>
      <c r="E46" s="239"/>
      <c r="F46" s="239"/>
      <c r="G46" s="239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8"/>
      <c r="Z46" s="148"/>
      <c r="AA46" s="148"/>
      <c r="AB46" s="148"/>
      <c r="AC46" s="148"/>
      <c r="AD46" s="148"/>
      <c r="AE46" s="148"/>
      <c r="AF46" s="148"/>
      <c r="AG46" s="148" t="s">
        <v>122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79" t="str">
        <f>C46</f>
        <v>Přípojné místo pro zapuštění do obkladu, osazení 6x XLR-F, 2x XLR-M, standard Neutrik; barevné provedení dle obkladu</v>
      </c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240"/>
      <c r="D47" s="241"/>
      <c r="E47" s="241"/>
      <c r="F47" s="241"/>
      <c r="G47" s="241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8"/>
      <c r="Z47" s="148"/>
      <c r="AA47" s="148"/>
      <c r="AB47" s="148"/>
      <c r="AC47" s="148"/>
      <c r="AD47" s="148"/>
      <c r="AE47" s="148"/>
      <c r="AF47" s="148"/>
      <c r="AG47" s="148" t="s">
        <v>116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x14ac:dyDescent="0.2">
      <c r="A48" s="160" t="s">
        <v>107</v>
      </c>
      <c r="B48" s="161" t="s">
        <v>63</v>
      </c>
      <c r="C48" s="174" t="s">
        <v>64</v>
      </c>
      <c r="D48" s="162"/>
      <c r="E48" s="163"/>
      <c r="F48" s="164"/>
      <c r="G48" s="164">
        <f>SUMIF(AG49:AG63,"&lt;&gt;NOR",G49:G63)</f>
        <v>0</v>
      </c>
      <c r="H48" s="164"/>
      <c r="I48" s="164">
        <f>SUM(I49:I63)</f>
        <v>0</v>
      </c>
      <c r="J48" s="164"/>
      <c r="K48" s="164">
        <f>SUM(K49:K63)</f>
        <v>0</v>
      </c>
      <c r="L48" s="164"/>
      <c r="M48" s="164">
        <f>SUM(M49:M63)</f>
        <v>0</v>
      </c>
      <c r="N48" s="163"/>
      <c r="O48" s="163">
        <f>SUM(O49:O63)</f>
        <v>0</v>
      </c>
      <c r="P48" s="163"/>
      <c r="Q48" s="163">
        <f>SUM(Q49:Q63)</f>
        <v>0</v>
      </c>
      <c r="R48" s="164"/>
      <c r="S48" s="164"/>
      <c r="T48" s="165"/>
      <c r="U48" s="159"/>
      <c r="V48" s="159">
        <f>SUM(V49:V63)</f>
        <v>0</v>
      </c>
      <c r="W48" s="159"/>
      <c r="X48" s="159"/>
      <c r="AG48" t="s">
        <v>108</v>
      </c>
    </row>
    <row r="49" spans="1:60" outlineLevel="1" x14ac:dyDescent="0.2">
      <c r="A49" s="166">
        <v>14</v>
      </c>
      <c r="B49" s="167" t="s">
        <v>209</v>
      </c>
      <c r="C49" s="175" t="s">
        <v>210</v>
      </c>
      <c r="D49" s="168" t="s">
        <v>151</v>
      </c>
      <c r="E49" s="169">
        <v>1</v>
      </c>
      <c r="F49" s="170"/>
      <c r="G49" s="171">
        <f>ROUND(E49*F49,2)</f>
        <v>0</v>
      </c>
      <c r="H49" s="170"/>
      <c r="I49" s="171">
        <f>ROUND(E49*H49,2)</f>
        <v>0</v>
      </c>
      <c r="J49" s="170"/>
      <c r="K49" s="171">
        <f>ROUND(E49*J49,2)</f>
        <v>0</v>
      </c>
      <c r="L49" s="171">
        <v>21</v>
      </c>
      <c r="M49" s="171">
        <f>G49*(1+L49/100)</f>
        <v>0</v>
      </c>
      <c r="N49" s="169">
        <v>0</v>
      </c>
      <c r="O49" s="169">
        <f>ROUND(E49*N49,2)</f>
        <v>0</v>
      </c>
      <c r="P49" s="169">
        <v>0</v>
      </c>
      <c r="Q49" s="169">
        <f>ROUND(E49*P49,2)</f>
        <v>0</v>
      </c>
      <c r="R49" s="171"/>
      <c r="S49" s="171" t="s">
        <v>112</v>
      </c>
      <c r="T49" s="172" t="s">
        <v>113</v>
      </c>
      <c r="U49" s="158">
        <v>0</v>
      </c>
      <c r="V49" s="158">
        <f>ROUND(E49*U49,2)</f>
        <v>0</v>
      </c>
      <c r="W49" s="158"/>
      <c r="X49" s="158" t="s">
        <v>139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140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55"/>
      <c r="B50" s="156"/>
      <c r="C50" s="238" t="s">
        <v>211</v>
      </c>
      <c r="D50" s="239"/>
      <c r="E50" s="239"/>
      <c r="F50" s="239"/>
      <c r="G50" s="239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122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79" t="str">
        <f>C50</f>
        <v>Elektrická projekční plocha; rozměr plátna 340x216 cm; povrch plátna matný se ziskem max 1,1, černý rámeček, velikost obrazu 330x206 cm; boční vypínací systém pro dokonalou rovinatost plátna</v>
      </c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240"/>
      <c r="D51" s="241"/>
      <c r="E51" s="241"/>
      <c r="F51" s="241"/>
      <c r="G51" s="241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8"/>
      <c r="Z51" s="148"/>
      <c r="AA51" s="148"/>
      <c r="AB51" s="148"/>
      <c r="AC51" s="148"/>
      <c r="AD51" s="148"/>
      <c r="AE51" s="148"/>
      <c r="AF51" s="148"/>
      <c r="AG51" s="148" t="s">
        <v>116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66">
        <v>15</v>
      </c>
      <c r="B52" s="167" t="s">
        <v>212</v>
      </c>
      <c r="C52" s="175" t="s">
        <v>213</v>
      </c>
      <c r="D52" s="168" t="s">
        <v>151</v>
      </c>
      <c r="E52" s="169">
        <v>1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69">
        <v>0</v>
      </c>
      <c r="O52" s="169">
        <f>ROUND(E52*N52,2)</f>
        <v>0</v>
      </c>
      <c r="P52" s="169">
        <v>0</v>
      </c>
      <c r="Q52" s="169">
        <f>ROUND(E52*P52,2)</f>
        <v>0</v>
      </c>
      <c r="R52" s="171"/>
      <c r="S52" s="171" t="s">
        <v>112</v>
      </c>
      <c r="T52" s="172" t="s">
        <v>113</v>
      </c>
      <c r="U52" s="158">
        <v>0</v>
      </c>
      <c r="V52" s="158">
        <f>ROUND(E52*U52,2)</f>
        <v>0</v>
      </c>
      <c r="W52" s="158"/>
      <c r="X52" s="158" t="s">
        <v>139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140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238" t="s">
        <v>214</v>
      </c>
      <c r="D53" s="239"/>
      <c r="E53" s="239"/>
      <c r="F53" s="239"/>
      <c r="G53" s="239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8"/>
      <c r="Z53" s="148"/>
      <c r="AA53" s="148"/>
      <c r="AB53" s="148"/>
      <c r="AC53" s="148"/>
      <c r="AD53" s="148"/>
      <c r="AE53" s="148"/>
      <c r="AF53" s="148"/>
      <c r="AG53" s="148" t="s">
        <v>122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240"/>
      <c r="D54" s="241"/>
      <c r="E54" s="241"/>
      <c r="F54" s="241"/>
      <c r="G54" s="241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8"/>
      <c r="Z54" s="148"/>
      <c r="AA54" s="148"/>
      <c r="AB54" s="148"/>
      <c r="AC54" s="148"/>
      <c r="AD54" s="148"/>
      <c r="AE54" s="148"/>
      <c r="AF54" s="148"/>
      <c r="AG54" s="148" t="s">
        <v>116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66">
        <v>16</v>
      </c>
      <c r="B55" s="167" t="s">
        <v>215</v>
      </c>
      <c r="C55" s="175" t="s">
        <v>216</v>
      </c>
      <c r="D55" s="168" t="s">
        <v>151</v>
      </c>
      <c r="E55" s="169">
        <v>1</v>
      </c>
      <c r="F55" s="170"/>
      <c r="G55" s="171">
        <f>ROUND(E55*F55,2)</f>
        <v>0</v>
      </c>
      <c r="H55" s="170"/>
      <c r="I55" s="171">
        <f>ROUND(E55*H55,2)</f>
        <v>0</v>
      </c>
      <c r="J55" s="170"/>
      <c r="K55" s="171">
        <f>ROUND(E55*J55,2)</f>
        <v>0</v>
      </c>
      <c r="L55" s="171">
        <v>21</v>
      </c>
      <c r="M55" s="171">
        <f>G55*(1+L55/100)</f>
        <v>0</v>
      </c>
      <c r="N55" s="169">
        <v>0</v>
      </c>
      <c r="O55" s="169">
        <f>ROUND(E55*N55,2)</f>
        <v>0</v>
      </c>
      <c r="P55" s="169">
        <v>0</v>
      </c>
      <c r="Q55" s="169">
        <f>ROUND(E55*P55,2)</f>
        <v>0</v>
      </c>
      <c r="R55" s="171"/>
      <c r="S55" s="171" t="s">
        <v>112</v>
      </c>
      <c r="T55" s="172" t="s">
        <v>113</v>
      </c>
      <c r="U55" s="158">
        <v>0</v>
      </c>
      <c r="V55" s="158">
        <f>ROUND(E55*U55,2)</f>
        <v>0</v>
      </c>
      <c r="W55" s="158"/>
      <c r="X55" s="158" t="s">
        <v>139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140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55"/>
      <c r="B56" s="156"/>
      <c r="C56" s="238" t="s">
        <v>217</v>
      </c>
      <c r="D56" s="239"/>
      <c r="E56" s="239"/>
      <c r="F56" s="239"/>
      <c r="G56" s="239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8"/>
      <c r="Z56" s="148"/>
      <c r="AA56" s="148"/>
      <c r="AB56" s="148"/>
      <c r="AC56" s="148"/>
      <c r="AD56" s="148"/>
      <c r="AE56" s="148"/>
      <c r="AF56" s="148"/>
      <c r="AG56" s="148" t="s">
        <v>122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79" t="str">
        <f>C56</f>
        <v>Přepínač se třemi video vstupy, integrovaný převodník TP, HDBaseT (pro vzd. min. 100m); DisplayPort, HDMI, VGA + audio, možnost nastavení automatického, ručního nebo řízeného přepínaní vstupů, podporované rozlišené až 4K.</v>
      </c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240"/>
      <c r="D57" s="241"/>
      <c r="E57" s="241"/>
      <c r="F57" s="241"/>
      <c r="G57" s="241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8"/>
      <c r="Z57" s="148"/>
      <c r="AA57" s="148"/>
      <c r="AB57" s="148"/>
      <c r="AC57" s="148"/>
      <c r="AD57" s="148"/>
      <c r="AE57" s="148"/>
      <c r="AF57" s="148"/>
      <c r="AG57" s="148" t="s">
        <v>116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66">
        <v>17</v>
      </c>
      <c r="B58" s="167" t="s">
        <v>218</v>
      </c>
      <c r="C58" s="175" t="s">
        <v>219</v>
      </c>
      <c r="D58" s="168" t="s">
        <v>151</v>
      </c>
      <c r="E58" s="169">
        <v>1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69">
        <v>0</v>
      </c>
      <c r="O58" s="169">
        <f>ROUND(E58*N58,2)</f>
        <v>0</v>
      </c>
      <c r="P58" s="169">
        <v>0</v>
      </c>
      <c r="Q58" s="169">
        <f>ROUND(E58*P58,2)</f>
        <v>0</v>
      </c>
      <c r="R58" s="171"/>
      <c r="S58" s="171" t="s">
        <v>112</v>
      </c>
      <c r="T58" s="172" t="s">
        <v>113</v>
      </c>
      <c r="U58" s="158">
        <v>0</v>
      </c>
      <c r="V58" s="158">
        <f>ROUND(E58*U58,2)</f>
        <v>0</v>
      </c>
      <c r="W58" s="158"/>
      <c r="X58" s="158" t="s">
        <v>139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140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56.25" outlineLevel="1" x14ac:dyDescent="0.2">
      <c r="A59" s="155"/>
      <c r="B59" s="156"/>
      <c r="C59" s="238" t="s">
        <v>220</v>
      </c>
      <c r="D59" s="239"/>
      <c r="E59" s="239"/>
      <c r="F59" s="239"/>
      <c r="G59" s="239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8"/>
      <c r="Z59" s="148"/>
      <c r="AA59" s="148"/>
      <c r="AB59" s="148"/>
      <c r="AC59" s="148"/>
      <c r="AD59" s="148"/>
      <c r="AE59" s="148"/>
      <c r="AF59" s="148"/>
      <c r="AG59" s="148" t="s">
        <v>122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79" t="str">
        <f>C59</f>
        <v>Prezentační systém pro sdílení obsahu z notebooků nebo mobilních zařízení; připojení k zobrazovači na jedno kliknutí bez potřeby jakékoli odborné znalosti a instalace; umožňuje připojení 16 uživatelům; Podpora operačních systémů Windows® 7/8/10, macOS® (10.7-10.14); Apple® iOS 8.0 nebo novější, AndroidTM 4.0 nebo novější; video výstup 1x HDMI, 1x RGBHV; obrazová přenosová rychlost 30 fps a 20Mbps; audio 1x analog, 1x digital; 3x USB; Výstupní rozlišení 1920x1080; Oveřovací protokol WPA2­PSK ve stand alone modu; Wireless protokol IEEE 802.11 a/g/n, frekvenční pasmo 2.4 GHZ and 5 GHz; Dosah max. 30m; Připojení 1x Ethernet LAN</v>
      </c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240"/>
      <c r="D60" s="241"/>
      <c r="E60" s="241"/>
      <c r="F60" s="241"/>
      <c r="G60" s="241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8"/>
      <c r="Z60" s="148"/>
      <c r="AA60" s="148"/>
      <c r="AB60" s="148"/>
      <c r="AC60" s="148"/>
      <c r="AD60" s="148"/>
      <c r="AE60" s="148"/>
      <c r="AF60" s="148"/>
      <c r="AG60" s="148" t="s">
        <v>116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66">
        <v>18</v>
      </c>
      <c r="B61" s="167" t="s">
        <v>221</v>
      </c>
      <c r="C61" s="175" t="s">
        <v>222</v>
      </c>
      <c r="D61" s="168" t="s">
        <v>151</v>
      </c>
      <c r="E61" s="169">
        <v>1</v>
      </c>
      <c r="F61" s="170"/>
      <c r="G61" s="171">
        <f>ROUND(E61*F61,2)</f>
        <v>0</v>
      </c>
      <c r="H61" s="170"/>
      <c r="I61" s="171">
        <f>ROUND(E61*H61,2)</f>
        <v>0</v>
      </c>
      <c r="J61" s="170"/>
      <c r="K61" s="171">
        <f>ROUND(E61*J61,2)</f>
        <v>0</v>
      </c>
      <c r="L61" s="171">
        <v>21</v>
      </c>
      <c r="M61" s="171">
        <f>G61*(1+L61/100)</f>
        <v>0</v>
      </c>
      <c r="N61" s="169">
        <v>0</v>
      </c>
      <c r="O61" s="169">
        <f>ROUND(E61*N61,2)</f>
        <v>0</v>
      </c>
      <c r="P61" s="169">
        <v>0</v>
      </c>
      <c r="Q61" s="169">
        <f>ROUND(E61*P61,2)</f>
        <v>0</v>
      </c>
      <c r="R61" s="171"/>
      <c r="S61" s="171" t="s">
        <v>112</v>
      </c>
      <c r="T61" s="172" t="s">
        <v>113</v>
      </c>
      <c r="U61" s="158">
        <v>0</v>
      </c>
      <c r="V61" s="158">
        <f>ROUND(E61*U61,2)</f>
        <v>0</v>
      </c>
      <c r="W61" s="158"/>
      <c r="X61" s="158" t="s">
        <v>139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140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56.25" outlineLevel="1" x14ac:dyDescent="0.2">
      <c r="A62" s="155"/>
      <c r="B62" s="156"/>
      <c r="C62" s="238" t="s">
        <v>223</v>
      </c>
      <c r="D62" s="239"/>
      <c r="E62" s="239"/>
      <c r="F62" s="239"/>
      <c r="G62" s="239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122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79" t="str">
        <f>C62</f>
        <v>Laserový projektor s technologií 3LCD; minimálně 6.100 lumeny v souladu s normou ISO 21118:2012; rozlišení minimálně WUXGA, 1920 x 1200, technologie 4K, 16:10; kontrastní poměr minimálně  2.500.000 : 1; zdroj světla s garantovaným zachováním parametrů minimálně 20.000 Hodin;  korekce lichoběžníku vertikální minimálě ± 30 °, horizontální minimálně ± 30 °; minimálně 1,07 miliardy barev; velmi nízká úroveň hluku 28 dB; paměť polohy objektivu; USB 2.0 Type B; RS-232C; Ethernetové rozhraní; VGA vstup, VGA výstup; HDMI vstup; HDMI výstup; HDBaseT; Audiovýstup stereofonní konektor mini-jack; Audiovstup stereofonní konektor mini-jack (3x); podpora miracast;</v>
      </c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240"/>
      <c r="D63" s="241"/>
      <c r="E63" s="241"/>
      <c r="F63" s="241"/>
      <c r="G63" s="241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8"/>
      <c r="Z63" s="148"/>
      <c r="AA63" s="148"/>
      <c r="AB63" s="148"/>
      <c r="AC63" s="148"/>
      <c r="AD63" s="148"/>
      <c r="AE63" s="148"/>
      <c r="AF63" s="148"/>
      <c r="AG63" s="148" t="s">
        <v>116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x14ac:dyDescent="0.2">
      <c r="A64" s="160" t="s">
        <v>107</v>
      </c>
      <c r="B64" s="161" t="s">
        <v>65</v>
      </c>
      <c r="C64" s="174" t="s">
        <v>66</v>
      </c>
      <c r="D64" s="162"/>
      <c r="E64" s="163"/>
      <c r="F64" s="164"/>
      <c r="G64" s="164">
        <f>SUMIF(AG65:AG91,"&lt;&gt;NOR",G65:G91)</f>
        <v>0</v>
      </c>
      <c r="H64" s="164"/>
      <c r="I64" s="164">
        <f>SUM(I65:I91)</f>
        <v>0</v>
      </c>
      <c r="J64" s="164"/>
      <c r="K64" s="164">
        <f>SUM(K65:K91)</f>
        <v>0</v>
      </c>
      <c r="L64" s="164"/>
      <c r="M64" s="164">
        <f>SUM(M65:M91)</f>
        <v>0</v>
      </c>
      <c r="N64" s="163"/>
      <c r="O64" s="163">
        <f>SUM(O65:O91)</f>
        <v>0</v>
      </c>
      <c r="P64" s="163"/>
      <c r="Q64" s="163">
        <f>SUM(Q65:Q91)</f>
        <v>0</v>
      </c>
      <c r="R64" s="164"/>
      <c r="S64" s="164"/>
      <c r="T64" s="165"/>
      <c r="U64" s="159"/>
      <c r="V64" s="159">
        <f>SUM(V65:V91)</f>
        <v>0</v>
      </c>
      <c r="W64" s="159"/>
      <c r="X64" s="159"/>
      <c r="AG64" t="s">
        <v>108</v>
      </c>
    </row>
    <row r="65" spans="1:60" outlineLevel="1" x14ac:dyDescent="0.2">
      <c r="A65" s="166">
        <v>19</v>
      </c>
      <c r="B65" s="167" t="s">
        <v>224</v>
      </c>
      <c r="C65" s="175" t="s">
        <v>66</v>
      </c>
      <c r="D65" s="168" t="s">
        <v>151</v>
      </c>
      <c r="E65" s="169">
        <v>1</v>
      </c>
      <c r="F65" s="170"/>
      <c r="G65" s="171">
        <f>ROUND(E65*F65,2)</f>
        <v>0</v>
      </c>
      <c r="H65" s="170"/>
      <c r="I65" s="171">
        <f>ROUND(E65*H65,2)</f>
        <v>0</v>
      </c>
      <c r="J65" s="170"/>
      <c r="K65" s="171">
        <f>ROUND(E65*J65,2)</f>
        <v>0</v>
      </c>
      <c r="L65" s="171">
        <v>21</v>
      </c>
      <c r="M65" s="171">
        <f>G65*(1+L65/100)</f>
        <v>0</v>
      </c>
      <c r="N65" s="169">
        <v>0</v>
      </c>
      <c r="O65" s="169">
        <f>ROUND(E65*N65,2)</f>
        <v>0</v>
      </c>
      <c r="P65" s="169">
        <v>0</v>
      </c>
      <c r="Q65" s="169">
        <f>ROUND(E65*P65,2)</f>
        <v>0</v>
      </c>
      <c r="R65" s="171"/>
      <c r="S65" s="171" t="s">
        <v>112</v>
      </c>
      <c r="T65" s="172" t="s">
        <v>113</v>
      </c>
      <c r="U65" s="158">
        <v>0</v>
      </c>
      <c r="V65" s="158">
        <f>ROUND(E65*U65,2)</f>
        <v>0</v>
      </c>
      <c r="W65" s="158"/>
      <c r="X65" s="158" t="s">
        <v>139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140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45" outlineLevel="1" x14ac:dyDescent="0.2">
      <c r="A66" s="155"/>
      <c r="B66" s="156"/>
      <c r="C66" s="238" t="s">
        <v>225</v>
      </c>
      <c r="D66" s="239"/>
      <c r="E66" s="239"/>
      <c r="F66" s="239"/>
      <c r="G66" s="239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122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79" t="str">
        <f>C66</f>
        <v>Řídící procesor s podporou dotykových panelů; minimálně 1x obousměrný RS-232 port, minimálně 1x jednosměrný RS-232/RS-422/RS-485 port; minimálně 2x NO relé, minimálně 1x IR port; minimálně 4x digitální I/O port; vlastní digitální komunikační sběrnice pro propojení více zařízení; podpora BMS; port LAN 10/100/1000Base-T; paměť SDRAM minimálně 512MB; Flash paměť minimálně 4,5GB; spotřeba max 10W; včetně licence pro ovládání dotykovým displejem</v>
      </c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240"/>
      <c r="D67" s="241"/>
      <c r="E67" s="241"/>
      <c r="F67" s="241"/>
      <c r="G67" s="241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8"/>
      <c r="Z67" s="148"/>
      <c r="AA67" s="148"/>
      <c r="AB67" s="148"/>
      <c r="AC67" s="148"/>
      <c r="AD67" s="148"/>
      <c r="AE67" s="148"/>
      <c r="AF67" s="148"/>
      <c r="AG67" s="148" t="s">
        <v>116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66">
        <v>20</v>
      </c>
      <c r="B68" s="167" t="s">
        <v>226</v>
      </c>
      <c r="C68" s="175" t="s">
        <v>227</v>
      </c>
      <c r="D68" s="168" t="s">
        <v>151</v>
      </c>
      <c r="E68" s="169">
        <v>1</v>
      </c>
      <c r="F68" s="170"/>
      <c r="G68" s="171">
        <f>ROUND(E68*F68,2)</f>
        <v>0</v>
      </c>
      <c r="H68" s="170"/>
      <c r="I68" s="171">
        <f>ROUND(E68*H68,2)</f>
        <v>0</v>
      </c>
      <c r="J68" s="170"/>
      <c r="K68" s="171">
        <f>ROUND(E68*J68,2)</f>
        <v>0</v>
      </c>
      <c r="L68" s="171">
        <v>21</v>
      </c>
      <c r="M68" s="171">
        <f>G68*(1+L68/100)</f>
        <v>0</v>
      </c>
      <c r="N68" s="169">
        <v>0</v>
      </c>
      <c r="O68" s="169">
        <f>ROUND(E68*N68,2)</f>
        <v>0</v>
      </c>
      <c r="P68" s="169">
        <v>0</v>
      </c>
      <c r="Q68" s="169">
        <f>ROUND(E68*P68,2)</f>
        <v>0</v>
      </c>
      <c r="R68" s="171"/>
      <c r="S68" s="171" t="s">
        <v>112</v>
      </c>
      <c r="T68" s="172" t="s">
        <v>113</v>
      </c>
      <c r="U68" s="158">
        <v>0</v>
      </c>
      <c r="V68" s="158">
        <f>ROUND(E68*U68,2)</f>
        <v>0</v>
      </c>
      <c r="W68" s="158"/>
      <c r="X68" s="158" t="s">
        <v>139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140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45" outlineLevel="1" x14ac:dyDescent="0.2">
      <c r="A69" s="155"/>
      <c r="B69" s="156"/>
      <c r="C69" s="238" t="s">
        <v>228</v>
      </c>
      <c r="D69" s="239"/>
      <c r="E69" s="239"/>
      <c r="F69" s="239"/>
      <c r="G69" s="239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8"/>
      <c r="Z69" s="148"/>
      <c r="AA69" s="148"/>
      <c r="AB69" s="148"/>
      <c r="AC69" s="148"/>
      <c r="AD69" s="148"/>
      <c r="AE69" s="148"/>
      <c r="AF69" s="148"/>
      <c r="AG69" s="148" t="s">
        <v>122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79" t="str">
        <f>C69</f>
        <v>Touch panel - minimálně 10" monitor s rozlišením minimálně 1280 x 800; minimálně 24 bit barevná hloubka; odolné sklo s vrstvou zabraňující nechtěným odleskům a čmouhám; Dot/pixel minimálně 149 PPI; nastavitelný jas s maximální hodnotou minimálně 420 nits (cd/m2); kontrast minimálně 800:1; signalizační led - červená, zelená; paměť minimálně 8 GB; RAM minimálně 2 GB, LAN 10/100 Base-T, napájení PoE, instalační sada pro instalaci na stěnu; 1x USB; 1x reproduktor</v>
      </c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240"/>
      <c r="D70" s="241"/>
      <c r="E70" s="241"/>
      <c r="F70" s="241"/>
      <c r="G70" s="241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8"/>
      <c r="Z70" s="148"/>
      <c r="AA70" s="148"/>
      <c r="AB70" s="148"/>
      <c r="AC70" s="148"/>
      <c r="AD70" s="148"/>
      <c r="AE70" s="148"/>
      <c r="AF70" s="148"/>
      <c r="AG70" s="148" t="s">
        <v>116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66">
        <v>21</v>
      </c>
      <c r="B71" s="167" t="s">
        <v>229</v>
      </c>
      <c r="C71" s="175" t="s">
        <v>230</v>
      </c>
      <c r="D71" s="168" t="s">
        <v>151</v>
      </c>
      <c r="E71" s="169">
        <v>1</v>
      </c>
      <c r="F71" s="170"/>
      <c r="G71" s="171">
        <f>ROUND(E71*F71,2)</f>
        <v>0</v>
      </c>
      <c r="H71" s="170"/>
      <c r="I71" s="171">
        <f>ROUND(E71*H71,2)</f>
        <v>0</v>
      </c>
      <c r="J71" s="170"/>
      <c r="K71" s="171">
        <f>ROUND(E71*J71,2)</f>
        <v>0</v>
      </c>
      <c r="L71" s="171">
        <v>21</v>
      </c>
      <c r="M71" s="171">
        <f>G71*(1+L71/100)</f>
        <v>0</v>
      </c>
      <c r="N71" s="169">
        <v>0</v>
      </c>
      <c r="O71" s="169">
        <f>ROUND(E71*N71,2)</f>
        <v>0</v>
      </c>
      <c r="P71" s="169">
        <v>0</v>
      </c>
      <c r="Q71" s="169">
        <f>ROUND(E71*P71,2)</f>
        <v>0</v>
      </c>
      <c r="R71" s="171"/>
      <c r="S71" s="171" t="s">
        <v>112</v>
      </c>
      <c r="T71" s="172" t="s">
        <v>113</v>
      </c>
      <c r="U71" s="158">
        <v>0</v>
      </c>
      <c r="V71" s="158">
        <f>ROUND(E71*U71,2)</f>
        <v>0</v>
      </c>
      <c r="W71" s="158"/>
      <c r="X71" s="158" t="s">
        <v>139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140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238" t="s">
        <v>231</v>
      </c>
      <c r="D72" s="239"/>
      <c r="E72" s="239"/>
      <c r="F72" s="239"/>
      <c r="G72" s="239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8"/>
      <c r="Z72" s="148"/>
      <c r="AA72" s="148"/>
      <c r="AB72" s="148"/>
      <c r="AC72" s="148"/>
      <c r="AD72" s="148"/>
      <c r="AE72" s="148"/>
      <c r="AF72" s="148"/>
      <c r="AG72" s="148" t="s">
        <v>122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240"/>
      <c r="D73" s="241"/>
      <c r="E73" s="241"/>
      <c r="F73" s="241"/>
      <c r="G73" s="241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8"/>
      <c r="Z73" s="148"/>
      <c r="AA73" s="148"/>
      <c r="AB73" s="148"/>
      <c r="AC73" s="148"/>
      <c r="AD73" s="148"/>
      <c r="AE73" s="148"/>
      <c r="AF73" s="148"/>
      <c r="AG73" s="148" t="s">
        <v>116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66">
        <v>22</v>
      </c>
      <c r="B74" s="167" t="s">
        <v>232</v>
      </c>
      <c r="C74" s="175" t="s">
        <v>233</v>
      </c>
      <c r="D74" s="168" t="s">
        <v>151</v>
      </c>
      <c r="E74" s="169">
        <v>1</v>
      </c>
      <c r="F74" s="170"/>
      <c r="G74" s="171">
        <f>ROUND(E74*F74,2)</f>
        <v>0</v>
      </c>
      <c r="H74" s="170"/>
      <c r="I74" s="171">
        <f>ROUND(E74*H74,2)</f>
        <v>0</v>
      </c>
      <c r="J74" s="170"/>
      <c r="K74" s="171">
        <f>ROUND(E74*J74,2)</f>
        <v>0</v>
      </c>
      <c r="L74" s="171">
        <v>21</v>
      </c>
      <c r="M74" s="171">
        <f>G74*(1+L74/100)</f>
        <v>0</v>
      </c>
      <c r="N74" s="169">
        <v>0</v>
      </c>
      <c r="O74" s="169">
        <f>ROUND(E74*N74,2)</f>
        <v>0</v>
      </c>
      <c r="P74" s="169">
        <v>0</v>
      </c>
      <c r="Q74" s="169">
        <f>ROUND(E74*P74,2)</f>
        <v>0</v>
      </c>
      <c r="R74" s="171"/>
      <c r="S74" s="171" t="s">
        <v>112</v>
      </c>
      <c r="T74" s="172" t="s">
        <v>113</v>
      </c>
      <c r="U74" s="158">
        <v>0</v>
      </c>
      <c r="V74" s="158">
        <f>ROUND(E74*U74,2)</f>
        <v>0</v>
      </c>
      <c r="W74" s="158"/>
      <c r="X74" s="158" t="s">
        <v>139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140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1" x14ac:dyDescent="0.2">
      <c r="A75" s="155"/>
      <c r="B75" s="156"/>
      <c r="C75" s="238" t="s">
        <v>234</v>
      </c>
      <c r="D75" s="239"/>
      <c r="E75" s="239"/>
      <c r="F75" s="239"/>
      <c r="G75" s="239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8"/>
      <c r="Z75" s="148"/>
      <c r="AA75" s="148"/>
      <c r="AB75" s="148"/>
      <c r="AC75" s="148"/>
      <c r="AD75" s="148"/>
      <c r="AE75" s="148"/>
      <c r="AF75" s="148"/>
      <c r="AG75" s="148" t="s">
        <v>122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79" t="str">
        <f>C75</f>
        <v>Datový switch, 24 portů Gigabit Ethernet (GbE);  4 combo sloty SFP/RJ-45; Přepínací kapacita 56 Gbps a rychlost forwardování 41.67 Mpps; Buffer s kapacitou 1.5MB; tabulka MAC adres 16K</v>
      </c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240"/>
      <c r="D76" s="241"/>
      <c r="E76" s="241"/>
      <c r="F76" s="241"/>
      <c r="G76" s="241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8"/>
      <c r="Z76" s="148"/>
      <c r="AA76" s="148"/>
      <c r="AB76" s="148"/>
      <c r="AC76" s="148"/>
      <c r="AD76" s="148"/>
      <c r="AE76" s="148"/>
      <c r="AF76" s="148"/>
      <c r="AG76" s="148" t="s">
        <v>116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66">
        <v>23</v>
      </c>
      <c r="B77" s="167" t="s">
        <v>235</v>
      </c>
      <c r="C77" s="175" t="s">
        <v>236</v>
      </c>
      <c r="D77" s="168" t="s">
        <v>151</v>
      </c>
      <c r="E77" s="169">
        <v>1</v>
      </c>
      <c r="F77" s="170"/>
      <c r="G77" s="171">
        <f>ROUND(E77*F77,2)</f>
        <v>0</v>
      </c>
      <c r="H77" s="170"/>
      <c r="I77" s="171">
        <f>ROUND(E77*H77,2)</f>
        <v>0</v>
      </c>
      <c r="J77" s="170"/>
      <c r="K77" s="171">
        <f>ROUND(E77*J77,2)</f>
        <v>0</v>
      </c>
      <c r="L77" s="171">
        <v>21</v>
      </c>
      <c r="M77" s="171">
        <f>G77*(1+L77/100)</f>
        <v>0</v>
      </c>
      <c r="N77" s="169">
        <v>0</v>
      </c>
      <c r="O77" s="169">
        <f>ROUND(E77*N77,2)</f>
        <v>0</v>
      </c>
      <c r="P77" s="169">
        <v>0</v>
      </c>
      <c r="Q77" s="169">
        <f>ROUND(E77*P77,2)</f>
        <v>0</v>
      </c>
      <c r="R77" s="171"/>
      <c r="S77" s="171" t="s">
        <v>112</v>
      </c>
      <c r="T77" s="172" t="s">
        <v>113</v>
      </c>
      <c r="U77" s="158">
        <v>0</v>
      </c>
      <c r="V77" s="158">
        <f>ROUND(E77*U77,2)</f>
        <v>0</v>
      </c>
      <c r="W77" s="158"/>
      <c r="X77" s="158" t="s">
        <v>139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140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238" t="s">
        <v>237</v>
      </c>
      <c r="D78" s="239"/>
      <c r="E78" s="239"/>
      <c r="F78" s="239"/>
      <c r="G78" s="239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8"/>
      <c r="Z78" s="148"/>
      <c r="AA78" s="148"/>
      <c r="AB78" s="148"/>
      <c r="AC78" s="148"/>
      <c r="AD78" s="148"/>
      <c r="AE78" s="148"/>
      <c r="AF78" s="148"/>
      <c r="AG78" s="148" t="s">
        <v>122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240"/>
      <c r="D79" s="241"/>
      <c r="E79" s="241"/>
      <c r="F79" s="241"/>
      <c r="G79" s="241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8"/>
      <c r="Z79" s="148"/>
      <c r="AA79" s="148"/>
      <c r="AB79" s="148"/>
      <c r="AC79" s="148"/>
      <c r="AD79" s="148"/>
      <c r="AE79" s="148"/>
      <c r="AF79" s="148"/>
      <c r="AG79" s="148" t="s">
        <v>116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66">
        <v>24</v>
      </c>
      <c r="B80" s="167" t="s">
        <v>238</v>
      </c>
      <c r="C80" s="175" t="s">
        <v>239</v>
      </c>
      <c r="D80" s="168" t="s">
        <v>151</v>
      </c>
      <c r="E80" s="169">
        <v>1</v>
      </c>
      <c r="F80" s="170"/>
      <c r="G80" s="171">
        <f>ROUND(E80*F80,2)</f>
        <v>0</v>
      </c>
      <c r="H80" s="170"/>
      <c r="I80" s="171">
        <f>ROUND(E80*H80,2)</f>
        <v>0</v>
      </c>
      <c r="J80" s="170"/>
      <c r="K80" s="171">
        <f>ROUND(E80*J80,2)</f>
        <v>0</v>
      </c>
      <c r="L80" s="171">
        <v>21</v>
      </c>
      <c r="M80" s="171">
        <f>G80*(1+L80/100)</f>
        <v>0</v>
      </c>
      <c r="N80" s="169">
        <v>0</v>
      </c>
      <c r="O80" s="169">
        <f>ROUND(E80*N80,2)</f>
        <v>0</v>
      </c>
      <c r="P80" s="169">
        <v>0</v>
      </c>
      <c r="Q80" s="169">
        <f>ROUND(E80*P80,2)</f>
        <v>0</v>
      </c>
      <c r="R80" s="171"/>
      <c r="S80" s="171" t="s">
        <v>112</v>
      </c>
      <c r="T80" s="172" t="s">
        <v>113</v>
      </c>
      <c r="U80" s="158">
        <v>0</v>
      </c>
      <c r="V80" s="158">
        <f>ROUND(E80*U80,2)</f>
        <v>0</v>
      </c>
      <c r="W80" s="158"/>
      <c r="X80" s="158" t="s">
        <v>139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140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238" t="s">
        <v>240</v>
      </c>
      <c r="D81" s="239"/>
      <c r="E81" s="239"/>
      <c r="F81" s="239"/>
      <c r="G81" s="239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8"/>
      <c r="Z81" s="148"/>
      <c r="AA81" s="148"/>
      <c r="AB81" s="148"/>
      <c r="AC81" s="148"/>
      <c r="AD81" s="148"/>
      <c r="AE81" s="148"/>
      <c r="AF81" s="148"/>
      <c r="AG81" s="148" t="s">
        <v>122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79" t="str">
        <f>C81</f>
        <v>Reléová jednotka s 6ti relé, ovládání externím tlačítkem nebo přes RS 232; pro ovládání elektrického plátna</v>
      </c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240"/>
      <c r="D82" s="241"/>
      <c r="E82" s="241"/>
      <c r="F82" s="241"/>
      <c r="G82" s="241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8"/>
      <c r="Z82" s="148"/>
      <c r="AA82" s="148"/>
      <c r="AB82" s="148"/>
      <c r="AC82" s="148"/>
      <c r="AD82" s="148"/>
      <c r="AE82" s="148"/>
      <c r="AF82" s="148"/>
      <c r="AG82" s="148" t="s">
        <v>116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66">
        <v>25</v>
      </c>
      <c r="B83" s="167" t="s">
        <v>241</v>
      </c>
      <c r="C83" s="175" t="s">
        <v>242</v>
      </c>
      <c r="D83" s="168" t="s">
        <v>151</v>
      </c>
      <c r="E83" s="169">
        <v>1</v>
      </c>
      <c r="F83" s="170"/>
      <c r="G83" s="171">
        <f>ROUND(E83*F83,2)</f>
        <v>0</v>
      </c>
      <c r="H83" s="170"/>
      <c r="I83" s="171">
        <f>ROUND(E83*H83,2)</f>
        <v>0</v>
      </c>
      <c r="J83" s="170"/>
      <c r="K83" s="171">
        <f>ROUND(E83*J83,2)</f>
        <v>0</v>
      </c>
      <c r="L83" s="171">
        <v>21</v>
      </c>
      <c r="M83" s="171">
        <f>G83*(1+L83/100)</f>
        <v>0</v>
      </c>
      <c r="N83" s="169">
        <v>0</v>
      </c>
      <c r="O83" s="169">
        <f>ROUND(E83*N83,2)</f>
        <v>0</v>
      </c>
      <c r="P83" s="169">
        <v>0</v>
      </c>
      <c r="Q83" s="169">
        <f>ROUND(E83*P83,2)</f>
        <v>0</v>
      </c>
      <c r="R83" s="171"/>
      <c r="S83" s="171" t="s">
        <v>112</v>
      </c>
      <c r="T83" s="172" t="s">
        <v>113</v>
      </c>
      <c r="U83" s="158">
        <v>0</v>
      </c>
      <c r="V83" s="158">
        <f>ROUND(E83*U83,2)</f>
        <v>0</v>
      </c>
      <c r="W83" s="158"/>
      <c r="X83" s="158" t="s">
        <v>139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140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 x14ac:dyDescent="0.2">
      <c r="A84" s="155"/>
      <c r="B84" s="156"/>
      <c r="C84" s="238" t="s">
        <v>243</v>
      </c>
      <c r="D84" s="239"/>
      <c r="E84" s="239"/>
      <c r="F84" s="239"/>
      <c r="G84" s="239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8"/>
      <c r="Z84" s="148"/>
      <c r="AA84" s="148"/>
      <c r="AB84" s="148"/>
      <c r="AC84" s="148"/>
      <c r="AD84" s="148"/>
      <c r="AE84" s="148"/>
      <c r="AF84" s="148"/>
      <c r="AG84" s="148" t="s">
        <v>122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79" t="str">
        <f>C84</f>
        <v>DALI intarface pro možnost ovládání osvětlení; Možnost rozdělení 64 stmívatelných předřadníků zářivek na jedné sběrnici na 15 nezávislých skupin; kompatibilní s předřadníky DALI firem Philips, Osram, Tridonic, Helvar apod.</v>
      </c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240"/>
      <c r="D85" s="241"/>
      <c r="E85" s="241"/>
      <c r="F85" s="241"/>
      <c r="G85" s="241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8"/>
      <c r="Z85" s="148"/>
      <c r="AA85" s="148"/>
      <c r="AB85" s="148"/>
      <c r="AC85" s="148"/>
      <c r="AD85" s="148"/>
      <c r="AE85" s="148"/>
      <c r="AF85" s="148"/>
      <c r="AG85" s="148" t="s">
        <v>116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66">
        <v>26</v>
      </c>
      <c r="B86" s="167" t="s">
        <v>244</v>
      </c>
      <c r="C86" s="175" t="s">
        <v>245</v>
      </c>
      <c r="D86" s="168" t="s">
        <v>151</v>
      </c>
      <c r="E86" s="169">
        <v>1</v>
      </c>
      <c r="F86" s="170"/>
      <c r="G86" s="171">
        <f>ROUND(E86*F86,2)</f>
        <v>0</v>
      </c>
      <c r="H86" s="170"/>
      <c r="I86" s="171">
        <f>ROUND(E86*H86,2)</f>
        <v>0</v>
      </c>
      <c r="J86" s="170"/>
      <c r="K86" s="171">
        <f>ROUND(E86*J86,2)</f>
        <v>0</v>
      </c>
      <c r="L86" s="171">
        <v>21</v>
      </c>
      <c r="M86" s="171">
        <f>G86*(1+L86/100)</f>
        <v>0</v>
      </c>
      <c r="N86" s="169">
        <v>0</v>
      </c>
      <c r="O86" s="169">
        <f>ROUND(E86*N86,2)</f>
        <v>0</v>
      </c>
      <c r="P86" s="169">
        <v>0</v>
      </c>
      <c r="Q86" s="169">
        <f>ROUND(E86*P86,2)</f>
        <v>0</v>
      </c>
      <c r="R86" s="171"/>
      <c r="S86" s="171" t="s">
        <v>112</v>
      </c>
      <c r="T86" s="172" t="s">
        <v>113</v>
      </c>
      <c r="U86" s="158">
        <v>0</v>
      </c>
      <c r="V86" s="158">
        <f>ROUND(E86*U86,2)</f>
        <v>0</v>
      </c>
      <c r="W86" s="158"/>
      <c r="X86" s="158" t="s">
        <v>139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140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ht="22.5" outlineLevel="1" x14ac:dyDescent="0.2">
      <c r="A87" s="155"/>
      <c r="B87" s="156"/>
      <c r="C87" s="238" t="s">
        <v>246</v>
      </c>
      <c r="D87" s="239"/>
      <c r="E87" s="239"/>
      <c r="F87" s="239"/>
      <c r="G87" s="239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8"/>
      <c r="Z87" s="148"/>
      <c r="AA87" s="148"/>
      <c r="AB87" s="148"/>
      <c r="AC87" s="148"/>
      <c r="AD87" s="148"/>
      <c r="AE87" s="148"/>
      <c r="AF87" s="148"/>
      <c r="AG87" s="148" t="s">
        <v>122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79" t="str">
        <f>C87</f>
        <v>Grafický Tablet 64bitovou architekturou; dotykový 10,9" IPS 2360x1640, interní paměť 64GB, WiFi; Bluetooth; 2x webkamera minimálně 12 Mpx + 7 Mpx, Touch ID, USB-C; iPadOS pro ovládání aplikací ostatních zařízení</v>
      </c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240"/>
      <c r="D88" s="241"/>
      <c r="E88" s="241"/>
      <c r="F88" s="241"/>
      <c r="G88" s="241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8"/>
      <c r="Z88" s="148"/>
      <c r="AA88" s="148"/>
      <c r="AB88" s="148"/>
      <c r="AC88" s="148"/>
      <c r="AD88" s="148"/>
      <c r="AE88" s="148"/>
      <c r="AF88" s="148"/>
      <c r="AG88" s="148" t="s">
        <v>116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66">
        <v>27</v>
      </c>
      <c r="B89" s="167" t="s">
        <v>247</v>
      </c>
      <c r="C89" s="175" t="s">
        <v>248</v>
      </c>
      <c r="D89" s="168" t="s">
        <v>151</v>
      </c>
      <c r="E89" s="169">
        <v>1</v>
      </c>
      <c r="F89" s="170"/>
      <c r="G89" s="171">
        <f>ROUND(E89*F89,2)</f>
        <v>0</v>
      </c>
      <c r="H89" s="170"/>
      <c r="I89" s="171">
        <f>ROUND(E89*H89,2)</f>
        <v>0</v>
      </c>
      <c r="J89" s="170"/>
      <c r="K89" s="171">
        <f>ROUND(E89*J89,2)</f>
        <v>0</v>
      </c>
      <c r="L89" s="171">
        <v>21</v>
      </c>
      <c r="M89" s="171">
        <f>G89*(1+L89/100)</f>
        <v>0</v>
      </c>
      <c r="N89" s="169">
        <v>0</v>
      </c>
      <c r="O89" s="169">
        <f>ROUND(E89*N89,2)</f>
        <v>0</v>
      </c>
      <c r="P89" s="169">
        <v>0</v>
      </c>
      <c r="Q89" s="169">
        <f>ROUND(E89*P89,2)</f>
        <v>0</v>
      </c>
      <c r="R89" s="171"/>
      <c r="S89" s="171" t="s">
        <v>112</v>
      </c>
      <c r="T89" s="172" t="s">
        <v>113</v>
      </c>
      <c r="U89" s="158">
        <v>0</v>
      </c>
      <c r="V89" s="158">
        <f>ROUND(E89*U89,2)</f>
        <v>0</v>
      </c>
      <c r="W89" s="158"/>
      <c r="X89" s="158" t="s">
        <v>139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140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1" x14ac:dyDescent="0.2">
      <c r="A90" s="155"/>
      <c r="B90" s="156"/>
      <c r="C90" s="238" t="s">
        <v>249</v>
      </c>
      <c r="D90" s="239"/>
      <c r="E90" s="239"/>
      <c r="F90" s="239"/>
      <c r="G90" s="239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8"/>
      <c r="Z90" s="148"/>
      <c r="AA90" s="148"/>
      <c r="AB90" s="148"/>
      <c r="AC90" s="148"/>
      <c r="AD90" s="148"/>
      <c r="AE90" s="148"/>
      <c r="AF90" s="148"/>
      <c r="AG90" s="148" t="s">
        <v>122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79" t="str">
        <f>C90</f>
        <v>WiFi 6, 802.11a/b/g/n/ac/ax  1800 Mb/s, dual-band (2.4 GHz 574 Mb/s + 5 GHz 1201 Mb/s ), 1× GWAN, 4× GLAN, 4 × externí anténa, WPA-PSK, WPA2-PSK a WPA3, Dual-Band (2,4 + 5 GHz), gigabit LAN, guest Zone, MU-MIMO, VPN, rodičovská kontrola a Wi-Fi Mesh</v>
      </c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240"/>
      <c r="D91" s="241"/>
      <c r="E91" s="241"/>
      <c r="F91" s="241"/>
      <c r="G91" s="241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8"/>
      <c r="Z91" s="148"/>
      <c r="AA91" s="148"/>
      <c r="AB91" s="148"/>
      <c r="AC91" s="148"/>
      <c r="AD91" s="148"/>
      <c r="AE91" s="148"/>
      <c r="AF91" s="148"/>
      <c r="AG91" s="148" t="s">
        <v>116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60" t="s">
        <v>107</v>
      </c>
      <c r="B92" s="161" t="s">
        <v>67</v>
      </c>
      <c r="C92" s="174" t="s">
        <v>68</v>
      </c>
      <c r="D92" s="162"/>
      <c r="E92" s="163"/>
      <c r="F92" s="164"/>
      <c r="G92" s="164">
        <f>SUMIF(AG93:AG110,"&lt;&gt;NOR",G93:G110)</f>
        <v>0</v>
      </c>
      <c r="H92" s="164"/>
      <c r="I92" s="164">
        <f>SUM(I93:I110)</f>
        <v>0</v>
      </c>
      <c r="J92" s="164"/>
      <c r="K92" s="164">
        <f>SUM(K93:K110)</f>
        <v>0</v>
      </c>
      <c r="L92" s="164"/>
      <c r="M92" s="164">
        <f>SUM(M93:M110)</f>
        <v>0</v>
      </c>
      <c r="N92" s="163"/>
      <c r="O92" s="163">
        <f>SUM(O93:O110)</f>
        <v>0</v>
      </c>
      <c r="P92" s="163"/>
      <c r="Q92" s="163">
        <f>SUM(Q93:Q110)</f>
        <v>0</v>
      </c>
      <c r="R92" s="164"/>
      <c r="S92" s="164"/>
      <c r="T92" s="165"/>
      <c r="U92" s="159"/>
      <c r="V92" s="159">
        <f>SUM(V93:V110)</f>
        <v>0</v>
      </c>
      <c r="W92" s="159"/>
      <c r="X92" s="159"/>
      <c r="AG92" t="s">
        <v>108</v>
      </c>
    </row>
    <row r="93" spans="1:60" outlineLevel="1" x14ac:dyDescent="0.2">
      <c r="A93" s="166">
        <v>28</v>
      </c>
      <c r="B93" s="167" t="s">
        <v>250</v>
      </c>
      <c r="C93" s="175" t="s">
        <v>251</v>
      </c>
      <c r="D93" s="168" t="s">
        <v>252</v>
      </c>
      <c r="E93" s="169">
        <v>200</v>
      </c>
      <c r="F93" s="170"/>
      <c r="G93" s="171">
        <f>ROUND(E93*F93,2)</f>
        <v>0</v>
      </c>
      <c r="H93" s="170"/>
      <c r="I93" s="171">
        <f>ROUND(E93*H93,2)</f>
        <v>0</v>
      </c>
      <c r="J93" s="170"/>
      <c r="K93" s="171">
        <f>ROUND(E93*J93,2)</f>
        <v>0</v>
      </c>
      <c r="L93" s="171">
        <v>21</v>
      </c>
      <c r="M93" s="171">
        <f>G93*(1+L93/100)</f>
        <v>0</v>
      </c>
      <c r="N93" s="169">
        <v>0</v>
      </c>
      <c r="O93" s="169">
        <f>ROUND(E93*N93,2)</f>
        <v>0</v>
      </c>
      <c r="P93" s="169">
        <v>0</v>
      </c>
      <c r="Q93" s="169">
        <f>ROUND(E93*P93,2)</f>
        <v>0</v>
      </c>
      <c r="R93" s="171"/>
      <c r="S93" s="171" t="s">
        <v>112</v>
      </c>
      <c r="T93" s="172" t="s">
        <v>113</v>
      </c>
      <c r="U93" s="158">
        <v>0</v>
      </c>
      <c r="V93" s="158">
        <f>ROUND(E93*U93,2)</f>
        <v>0</v>
      </c>
      <c r="W93" s="158"/>
      <c r="X93" s="158" t="s">
        <v>139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140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238" t="s">
        <v>253</v>
      </c>
      <c r="D94" s="239"/>
      <c r="E94" s="239"/>
      <c r="F94" s="239"/>
      <c r="G94" s="239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8"/>
      <c r="Z94" s="148"/>
      <c r="AA94" s="148"/>
      <c r="AB94" s="148"/>
      <c r="AC94" s="148"/>
      <c r="AD94" s="148"/>
      <c r="AE94" s="148"/>
      <c r="AF94" s="148"/>
      <c r="AG94" s="148" t="s">
        <v>122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240"/>
      <c r="D95" s="241"/>
      <c r="E95" s="241"/>
      <c r="F95" s="241"/>
      <c r="G95" s="241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8"/>
      <c r="Z95" s="148"/>
      <c r="AA95" s="148"/>
      <c r="AB95" s="148"/>
      <c r="AC95" s="148"/>
      <c r="AD95" s="148"/>
      <c r="AE95" s="148"/>
      <c r="AF95" s="148"/>
      <c r="AG95" s="148" t="s">
        <v>116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66">
        <v>29</v>
      </c>
      <c r="B96" s="167" t="s">
        <v>254</v>
      </c>
      <c r="C96" s="175" t="s">
        <v>255</v>
      </c>
      <c r="D96" s="168" t="s">
        <v>252</v>
      </c>
      <c r="E96" s="169">
        <v>100</v>
      </c>
      <c r="F96" s="170"/>
      <c r="G96" s="171">
        <f>ROUND(E96*F96,2)</f>
        <v>0</v>
      </c>
      <c r="H96" s="170"/>
      <c r="I96" s="171">
        <f>ROUND(E96*H96,2)</f>
        <v>0</v>
      </c>
      <c r="J96" s="170"/>
      <c r="K96" s="171">
        <f>ROUND(E96*J96,2)</f>
        <v>0</v>
      </c>
      <c r="L96" s="171">
        <v>21</v>
      </c>
      <c r="M96" s="171">
        <f>G96*(1+L96/100)</f>
        <v>0</v>
      </c>
      <c r="N96" s="169">
        <v>0</v>
      </c>
      <c r="O96" s="169">
        <f>ROUND(E96*N96,2)</f>
        <v>0</v>
      </c>
      <c r="P96" s="169">
        <v>0</v>
      </c>
      <c r="Q96" s="169">
        <f>ROUND(E96*P96,2)</f>
        <v>0</v>
      </c>
      <c r="R96" s="171"/>
      <c r="S96" s="171" t="s">
        <v>112</v>
      </c>
      <c r="T96" s="172" t="s">
        <v>113</v>
      </c>
      <c r="U96" s="158">
        <v>0</v>
      </c>
      <c r="V96" s="158">
        <f>ROUND(E96*U96,2)</f>
        <v>0</v>
      </c>
      <c r="W96" s="158"/>
      <c r="X96" s="158" t="s">
        <v>139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140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238" t="s">
        <v>256</v>
      </c>
      <c r="D97" s="239"/>
      <c r="E97" s="239"/>
      <c r="F97" s="239"/>
      <c r="G97" s="239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8"/>
      <c r="Z97" s="148"/>
      <c r="AA97" s="148"/>
      <c r="AB97" s="148"/>
      <c r="AC97" s="148"/>
      <c r="AD97" s="148"/>
      <c r="AE97" s="148"/>
      <c r="AF97" s="148"/>
      <c r="AG97" s="148" t="s">
        <v>122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240"/>
      <c r="D98" s="241"/>
      <c r="E98" s="241"/>
      <c r="F98" s="241"/>
      <c r="G98" s="241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8"/>
      <c r="Z98" s="148"/>
      <c r="AA98" s="148"/>
      <c r="AB98" s="148"/>
      <c r="AC98" s="148"/>
      <c r="AD98" s="148"/>
      <c r="AE98" s="148"/>
      <c r="AF98" s="148"/>
      <c r="AG98" s="148" t="s">
        <v>116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66">
        <v>30</v>
      </c>
      <c r="B99" s="167" t="s">
        <v>257</v>
      </c>
      <c r="C99" s="175" t="s">
        <v>258</v>
      </c>
      <c r="D99" s="168" t="s">
        <v>252</v>
      </c>
      <c r="E99" s="169">
        <v>100</v>
      </c>
      <c r="F99" s="170"/>
      <c r="G99" s="171">
        <f>ROUND(E99*F99,2)</f>
        <v>0</v>
      </c>
      <c r="H99" s="170"/>
      <c r="I99" s="171">
        <f>ROUND(E99*H99,2)</f>
        <v>0</v>
      </c>
      <c r="J99" s="170"/>
      <c r="K99" s="171">
        <f>ROUND(E99*J99,2)</f>
        <v>0</v>
      </c>
      <c r="L99" s="171">
        <v>21</v>
      </c>
      <c r="M99" s="171">
        <f>G99*(1+L99/100)</f>
        <v>0</v>
      </c>
      <c r="N99" s="169">
        <v>0</v>
      </c>
      <c r="O99" s="169">
        <f>ROUND(E99*N99,2)</f>
        <v>0</v>
      </c>
      <c r="P99" s="169">
        <v>0</v>
      </c>
      <c r="Q99" s="169">
        <f>ROUND(E99*P99,2)</f>
        <v>0</v>
      </c>
      <c r="R99" s="171"/>
      <c r="S99" s="171" t="s">
        <v>112</v>
      </c>
      <c r="T99" s="172" t="s">
        <v>113</v>
      </c>
      <c r="U99" s="158">
        <v>0</v>
      </c>
      <c r="V99" s="158">
        <f>ROUND(E99*U99,2)</f>
        <v>0</v>
      </c>
      <c r="W99" s="158"/>
      <c r="X99" s="158" t="s">
        <v>139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140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22.5" outlineLevel="1" x14ac:dyDescent="0.2">
      <c r="A100" s="155"/>
      <c r="B100" s="156"/>
      <c r="C100" s="238" t="s">
        <v>259</v>
      </c>
      <c r="D100" s="239"/>
      <c r="E100" s="239"/>
      <c r="F100" s="239"/>
      <c r="G100" s="239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122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79" t="str">
        <f>C100</f>
        <v>bezhalogenový audio kabel vhodný pro přenos symetrického analogového zvukového signálu, 8x kroucený pár 0,22mm2, stínění AL/PETP folií; průměr 16,5mm</v>
      </c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240"/>
      <c r="D101" s="241"/>
      <c r="E101" s="241"/>
      <c r="F101" s="241"/>
      <c r="G101" s="241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116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66">
        <v>31</v>
      </c>
      <c r="B102" s="167" t="s">
        <v>260</v>
      </c>
      <c r="C102" s="175" t="s">
        <v>261</v>
      </c>
      <c r="D102" s="168" t="s">
        <v>151</v>
      </c>
      <c r="E102" s="169">
        <v>1</v>
      </c>
      <c r="F102" s="170"/>
      <c r="G102" s="171">
        <f>ROUND(E102*F102,2)</f>
        <v>0</v>
      </c>
      <c r="H102" s="170"/>
      <c r="I102" s="171">
        <f>ROUND(E102*H102,2)</f>
        <v>0</v>
      </c>
      <c r="J102" s="170"/>
      <c r="K102" s="171">
        <f>ROUND(E102*J102,2)</f>
        <v>0</v>
      </c>
      <c r="L102" s="171">
        <v>21</v>
      </c>
      <c r="M102" s="171">
        <f>G102*(1+L102/100)</f>
        <v>0</v>
      </c>
      <c r="N102" s="169">
        <v>0</v>
      </c>
      <c r="O102" s="169">
        <f>ROUND(E102*N102,2)</f>
        <v>0</v>
      </c>
      <c r="P102" s="169">
        <v>0</v>
      </c>
      <c r="Q102" s="169">
        <f>ROUND(E102*P102,2)</f>
        <v>0</v>
      </c>
      <c r="R102" s="171"/>
      <c r="S102" s="171" t="s">
        <v>112</v>
      </c>
      <c r="T102" s="172" t="s">
        <v>113</v>
      </c>
      <c r="U102" s="158">
        <v>0</v>
      </c>
      <c r="V102" s="158">
        <f>ROUND(E102*U102,2)</f>
        <v>0</v>
      </c>
      <c r="W102" s="158"/>
      <c r="X102" s="158" t="s">
        <v>139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140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33.75" outlineLevel="1" x14ac:dyDescent="0.2">
      <c r="A103" s="155"/>
      <c r="B103" s="156"/>
      <c r="C103" s="238" t="s">
        <v>262</v>
      </c>
      <c r="D103" s="239"/>
      <c r="E103" s="239"/>
      <c r="F103" s="239"/>
      <c r="G103" s="239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122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79" t="str">
        <f>C103</f>
        <v>HDMI 2.0 kabel 10m, aximální přenosová rychlost dat  10.2 Gbit/s, maximální rozlišení obrazu pro 3D a HDTV až 4K (2160p) 60Hz, pozlacené konektory. Povrchová úprava : trojvrstvé velmi ohebné PVC / ABS, Materiál vnitřních vodičů: OFC (bezkyslíkatá měď). Síla vodičů AWG: 26; bílé provedení</v>
      </c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240"/>
      <c r="D104" s="241"/>
      <c r="E104" s="241"/>
      <c r="F104" s="241"/>
      <c r="G104" s="241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116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66">
        <v>32</v>
      </c>
      <c r="B105" s="167" t="s">
        <v>263</v>
      </c>
      <c r="C105" s="175" t="s">
        <v>264</v>
      </c>
      <c r="D105" s="168" t="s">
        <v>189</v>
      </c>
      <c r="E105" s="169">
        <v>1</v>
      </c>
      <c r="F105" s="170"/>
      <c r="G105" s="171">
        <f>ROUND(E105*F105,2)</f>
        <v>0</v>
      </c>
      <c r="H105" s="170"/>
      <c r="I105" s="171">
        <f>ROUND(E105*H105,2)</f>
        <v>0</v>
      </c>
      <c r="J105" s="170"/>
      <c r="K105" s="171">
        <f>ROUND(E105*J105,2)</f>
        <v>0</v>
      </c>
      <c r="L105" s="171">
        <v>21</v>
      </c>
      <c r="M105" s="171">
        <f>G105*(1+L105/100)</f>
        <v>0</v>
      </c>
      <c r="N105" s="169">
        <v>0</v>
      </c>
      <c r="O105" s="169">
        <f>ROUND(E105*N105,2)</f>
        <v>0</v>
      </c>
      <c r="P105" s="169">
        <v>0</v>
      </c>
      <c r="Q105" s="169">
        <f>ROUND(E105*P105,2)</f>
        <v>0</v>
      </c>
      <c r="R105" s="171"/>
      <c r="S105" s="171" t="s">
        <v>112</v>
      </c>
      <c r="T105" s="172" t="s">
        <v>113</v>
      </c>
      <c r="U105" s="158">
        <v>0</v>
      </c>
      <c r="V105" s="158">
        <f>ROUND(E105*U105,2)</f>
        <v>0</v>
      </c>
      <c r="W105" s="158"/>
      <c r="X105" s="158" t="s">
        <v>139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140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t="22.5" outlineLevel="1" x14ac:dyDescent="0.2">
      <c r="A106" s="155"/>
      <c r="B106" s="156"/>
      <c r="C106" s="238" t="s">
        <v>265</v>
      </c>
      <c r="D106" s="239"/>
      <c r="E106" s="239"/>
      <c r="F106" s="239"/>
      <c r="G106" s="239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122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79" t="str">
        <f>C106</f>
        <v>Drobný elektroinstalační a spojovací materiál, konektory, hmoždinky, materiál pro svazkování kabelů v trase, vázací pásky, propojovací kabely</v>
      </c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240"/>
      <c r="D107" s="241"/>
      <c r="E107" s="241"/>
      <c r="F107" s="241"/>
      <c r="G107" s="241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116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66">
        <v>33</v>
      </c>
      <c r="B108" s="167" t="s">
        <v>266</v>
      </c>
      <c r="C108" s="175" t="s">
        <v>267</v>
      </c>
      <c r="D108" s="168" t="s">
        <v>151</v>
      </c>
      <c r="E108" s="169">
        <v>1</v>
      </c>
      <c r="F108" s="170"/>
      <c r="G108" s="171">
        <f>ROUND(E108*F108,2)</f>
        <v>0</v>
      </c>
      <c r="H108" s="170"/>
      <c r="I108" s="171">
        <f>ROUND(E108*H108,2)</f>
        <v>0</v>
      </c>
      <c r="J108" s="170"/>
      <c r="K108" s="171">
        <f>ROUND(E108*J108,2)</f>
        <v>0</v>
      </c>
      <c r="L108" s="171">
        <v>21</v>
      </c>
      <c r="M108" s="171">
        <f>G108*(1+L108/100)</f>
        <v>0</v>
      </c>
      <c r="N108" s="169">
        <v>0</v>
      </c>
      <c r="O108" s="169">
        <f>ROUND(E108*N108,2)</f>
        <v>0</v>
      </c>
      <c r="P108" s="169">
        <v>0</v>
      </c>
      <c r="Q108" s="169">
        <f>ROUND(E108*P108,2)</f>
        <v>0</v>
      </c>
      <c r="R108" s="171"/>
      <c r="S108" s="171" t="s">
        <v>112</v>
      </c>
      <c r="T108" s="172" t="s">
        <v>113</v>
      </c>
      <c r="U108" s="158">
        <v>0</v>
      </c>
      <c r="V108" s="158">
        <f>ROUND(E108*U108,2)</f>
        <v>0</v>
      </c>
      <c r="W108" s="158"/>
      <c r="X108" s="158" t="s">
        <v>139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140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238" t="s">
        <v>268</v>
      </c>
      <c r="D109" s="239"/>
      <c r="E109" s="239"/>
      <c r="F109" s="239"/>
      <c r="G109" s="239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122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240"/>
      <c r="D110" s="241"/>
      <c r="E110" s="241"/>
      <c r="F110" s="241"/>
      <c r="G110" s="241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116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x14ac:dyDescent="0.2">
      <c r="A111" s="160" t="s">
        <v>107</v>
      </c>
      <c r="B111" s="161" t="s">
        <v>69</v>
      </c>
      <c r="C111" s="174" t="s">
        <v>70</v>
      </c>
      <c r="D111" s="162"/>
      <c r="E111" s="163"/>
      <c r="F111" s="164"/>
      <c r="G111" s="164">
        <f>SUMIF(AG112:AG115,"&lt;&gt;NOR",G112:G115)</f>
        <v>0</v>
      </c>
      <c r="H111" s="164"/>
      <c r="I111" s="164">
        <f>SUM(I112:I115)</f>
        <v>0</v>
      </c>
      <c r="J111" s="164"/>
      <c r="K111" s="164">
        <f>SUM(K112:K115)</f>
        <v>0</v>
      </c>
      <c r="L111" s="164"/>
      <c r="M111" s="164">
        <f>SUM(M112:M115)</f>
        <v>0</v>
      </c>
      <c r="N111" s="163"/>
      <c r="O111" s="163">
        <f>SUM(O112:O115)</f>
        <v>0</v>
      </c>
      <c r="P111" s="163"/>
      <c r="Q111" s="163">
        <f>SUM(Q112:Q115)</f>
        <v>0</v>
      </c>
      <c r="R111" s="164"/>
      <c r="S111" s="164"/>
      <c r="T111" s="165"/>
      <c r="U111" s="159"/>
      <c r="V111" s="159">
        <f>SUM(V112:V115)</f>
        <v>0</v>
      </c>
      <c r="W111" s="159"/>
      <c r="X111" s="159"/>
      <c r="AG111" t="s">
        <v>108</v>
      </c>
    </row>
    <row r="112" spans="1:60" outlineLevel="1" x14ac:dyDescent="0.2">
      <c r="A112" s="166">
        <v>34</v>
      </c>
      <c r="B112" s="167" t="s">
        <v>269</v>
      </c>
      <c r="C112" s="175" t="s">
        <v>31</v>
      </c>
      <c r="D112" s="168" t="s">
        <v>189</v>
      </c>
      <c r="E112" s="169">
        <v>1</v>
      </c>
      <c r="F112" s="170"/>
      <c r="G112" s="171">
        <f>ROUND(E112*F112,2)</f>
        <v>0</v>
      </c>
      <c r="H112" s="170"/>
      <c r="I112" s="171">
        <f>ROUND(E112*H112,2)</f>
        <v>0</v>
      </c>
      <c r="J112" s="170"/>
      <c r="K112" s="171">
        <f>ROUND(E112*J112,2)</f>
        <v>0</v>
      </c>
      <c r="L112" s="171">
        <v>21</v>
      </c>
      <c r="M112" s="171">
        <f>G112*(1+L112/100)</f>
        <v>0</v>
      </c>
      <c r="N112" s="169">
        <v>0</v>
      </c>
      <c r="O112" s="169">
        <f>ROUND(E112*N112,2)</f>
        <v>0</v>
      </c>
      <c r="P112" s="169">
        <v>0</v>
      </c>
      <c r="Q112" s="169">
        <f>ROUND(E112*P112,2)</f>
        <v>0</v>
      </c>
      <c r="R112" s="171"/>
      <c r="S112" s="171" t="s">
        <v>112</v>
      </c>
      <c r="T112" s="172" t="s">
        <v>113</v>
      </c>
      <c r="U112" s="158">
        <v>0</v>
      </c>
      <c r="V112" s="158">
        <f>ROUND(E112*U112,2)</f>
        <v>0</v>
      </c>
      <c r="W112" s="158"/>
      <c r="X112" s="158" t="s">
        <v>139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140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236"/>
      <c r="D113" s="237"/>
      <c r="E113" s="237"/>
      <c r="F113" s="237"/>
      <c r="G113" s="237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116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66">
        <v>35</v>
      </c>
      <c r="B114" s="167" t="s">
        <v>270</v>
      </c>
      <c r="C114" s="175" t="s">
        <v>271</v>
      </c>
      <c r="D114" s="168" t="s">
        <v>189</v>
      </c>
      <c r="E114" s="169">
        <v>1</v>
      </c>
      <c r="F114" s="170"/>
      <c r="G114" s="171">
        <f>ROUND(E114*F114,2)</f>
        <v>0</v>
      </c>
      <c r="H114" s="170"/>
      <c r="I114" s="171">
        <f>ROUND(E114*H114,2)</f>
        <v>0</v>
      </c>
      <c r="J114" s="170"/>
      <c r="K114" s="171">
        <f>ROUND(E114*J114,2)</f>
        <v>0</v>
      </c>
      <c r="L114" s="171">
        <v>21</v>
      </c>
      <c r="M114" s="171">
        <f>G114*(1+L114/100)</f>
        <v>0</v>
      </c>
      <c r="N114" s="169">
        <v>0</v>
      </c>
      <c r="O114" s="169">
        <f>ROUND(E114*N114,2)</f>
        <v>0</v>
      </c>
      <c r="P114" s="169">
        <v>0</v>
      </c>
      <c r="Q114" s="169">
        <f>ROUND(E114*P114,2)</f>
        <v>0</v>
      </c>
      <c r="R114" s="171"/>
      <c r="S114" s="171" t="s">
        <v>112</v>
      </c>
      <c r="T114" s="172" t="s">
        <v>113</v>
      </c>
      <c r="U114" s="158">
        <v>0</v>
      </c>
      <c r="V114" s="158">
        <f>ROUND(E114*U114,2)</f>
        <v>0</v>
      </c>
      <c r="W114" s="158"/>
      <c r="X114" s="158" t="s">
        <v>139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140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236"/>
      <c r="D115" s="237"/>
      <c r="E115" s="237"/>
      <c r="F115" s="237"/>
      <c r="G115" s="237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116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x14ac:dyDescent="0.2">
      <c r="A116" s="160" t="s">
        <v>107</v>
      </c>
      <c r="B116" s="161" t="s">
        <v>71</v>
      </c>
      <c r="C116" s="174" t="s">
        <v>72</v>
      </c>
      <c r="D116" s="162"/>
      <c r="E116" s="163"/>
      <c r="F116" s="164"/>
      <c r="G116" s="164">
        <f>SUMIF(AG117:AG149,"&lt;&gt;NOR",G117:G149)</f>
        <v>0</v>
      </c>
      <c r="H116" s="164"/>
      <c r="I116" s="164">
        <f>SUM(I117:I149)</f>
        <v>0</v>
      </c>
      <c r="J116" s="164"/>
      <c r="K116" s="164">
        <f>SUM(K117:K149)</f>
        <v>0</v>
      </c>
      <c r="L116" s="164"/>
      <c r="M116" s="164">
        <f>SUM(M117:M149)</f>
        <v>0</v>
      </c>
      <c r="N116" s="163"/>
      <c r="O116" s="163">
        <f>SUM(O117:O149)</f>
        <v>0</v>
      </c>
      <c r="P116" s="163"/>
      <c r="Q116" s="163">
        <f>SUM(Q117:Q149)</f>
        <v>0</v>
      </c>
      <c r="R116" s="164"/>
      <c r="S116" s="164"/>
      <c r="T116" s="165"/>
      <c r="U116" s="159"/>
      <c r="V116" s="159">
        <f>SUM(V117:V149)</f>
        <v>0</v>
      </c>
      <c r="W116" s="159"/>
      <c r="X116" s="159"/>
      <c r="AG116" t="s">
        <v>108</v>
      </c>
    </row>
    <row r="117" spans="1:60" outlineLevel="1" x14ac:dyDescent="0.2">
      <c r="A117" s="166">
        <v>36</v>
      </c>
      <c r="B117" s="167" t="s">
        <v>272</v>
      </c>
      <c r="C117" s="175" t="s">
        <v>273</v>
      </c>
      <c r="D117" s="168" t="s">
        <v>151</v>
      </c>
      <c r="E117" s="169">
        <v>3</v>
      </c>
      <c r="F117" s="170"/>
      <c r="G117" s="171">
        <f>ROUND(E117*F117,2)</f>
        <v>0</v>
      </c>
      <c r="H117" s="170"/>
      <c r="I117" s="171">
        <f>ROUND(E117*H117,2)</f>
        <v>0</v>
      </c>
      <c r="J117" s="170"/>
      <c r="K117" s="171">
        <f>ROUND(E117*J117,2)</f>
        <v>0</v>
      </c>
      <c r="L117" s="171">
        <v>21</v>
      </c>
      <c r="M117" s="171">
        <f>G117*(1+L117/100)</f>
        <v>0</v>
      </c>
      <c r="N117" s="169">
        <v>0</v>
      </c>
      <c r="O117" s="169">
        <f>ROUND(E117*N117,2)</f>
        <v>0</v>
      </c>
      <c r="P117" s="169">
        <v>0</v>
      </c>
      <c r="Q117" s="169">
        <f>ROUND(E117*P117,2)</f>
        <v>0</v>
      </c>
      <c r="R117" s="171"/>
      <c r="S117" s="171" t="s">
        <v>112</v>
      </c>
      <c r="T117" s="172" t="s">
        <v>113</v>
      </c>
      <c r="U117" s="158">
        <v>0</v>
      </c>
      <c r="V117" s="158">
        <f>ROUND(E117*U117,2)</f>
        <v>0</v>
      </c>
      <c r="W117" s="158"/>
      <c r="X117" s="158" t="s">
        <v>139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140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ht="56.25" outlineLevel="1" x14ac:dyDescent="0.2">
      <c r="A118" s="155"/>
      <c r="B118" s="156"/>
      <c r="C118" s="238" t="s">
        <v>274</v>
      </c>
      <c r="D118" s="239"/>
      <c r="E118" s="239"/>
      <c r="F118" s="239"/>
      <c r="G118" s="239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122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79" t="str">
        <f>C118</f>
        <v>AV01 Obrazovka s informacemi o výstavách - minimální úhlopříčka  55“, rozlišení minimálně 4K UHD, jas minimálně 490 cd/m2, životnost min. 50000hod., provoz 24/7, dynamický kontrastní poměr minimálně 500 000:1, kontrastní poměr minimálně 5000:1, operační systém android, Hřebenový filtr 3D, Repro s výkonem minimálně 20 W (10 W + 10 W), DisplayPort, 2x HDMI, DVI-D, USB, RS232C, možnost umístění na šířku i na výšku,  ovládání přes síť, možnost zřetězení zdroje obrazu i ovládání, interní přehrávač s pamětí minimálně 32 GB eMMc</v>
      </c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240"/>
      <c r="D119" s="241"/>
      <c r="E119" s="241"/>
      <c r="F119" s="241"/>
      <c r="G119" s="241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116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66">
        <v>37</v>
      </c>
      <c r="B120" s="167" t="s">
        <v>275</v>
      </c>
      <c r="C120" s="175" t="s">
        <v>276</v>
      </c>
      <c r="D120" s="168" t="s">
        <v>151</v>
      </c>
      <c r="E120" s="169">
        <v>2</v>
      </c>
      <c r="F120" s="170"/>
      <c r="G120" s="171">
        <f>ROUND(E120*F120,2)</f>
        <v>0</v>
      </c>
      <c r="H120" s="170"/>
      <c r="I120" s="171">
        <f>ROUND(E120*H120,2)</f>
        <v>0</v>
      </c>
      <c r="J120" s="170"/>
      <c r="K120" s="171">
        <f>ROUND(E120*J120,2)</f>
        <v>0</v>
      </c>
      <c r="L120" s="171">
        <v>21</v>
      </c>
      <c r="M120" s="171">
        <f>G120*(1+L120/100)</f>
        <v>0</v>
      </c>
      <c r="N120" s="169">
        <v>0</v>
      </c>
      <c r="O120" s="169">
        <f>ROUND(E120*N120,2)</f>
        <v>0</v>
      </c>
      <c r="P120" s="169">
        <v>0</v>
      </c>
      <c r="Q120" s="169">
        <f>ROUND(E120*P120,2)</f>
        <v>0</v>
      </c>
      <c r="R120" s="171"/>
      <c r="S120" s="171" t="s">
        <v>112</v>
      </c>
      <c r="T120" s="172" t="s">
        <v>113</v>
      </c>
      <c r="U120" s="158">
        <v>0</v>
      </c>
      <c r="V120" s="158">
        <f>ROUND(E120*U120,2)</f>
        <v>0</v>
      </c>
      <c r="W120" s="158"/>
      <c r="X120" s="158" t="s">
        <v>139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140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45" outlineLevel="1" x14ac:dyDescent="0.2">
      <c r="A121" s="155"/>
      <c r="B121" s="156"/>
      <c r="C121" s="238" t="s">
        <v>277</v>
      </c>
      <c r="D121" s="239"/>
      <c r="E121" s="239"/>
      <c r="F121" s="239"/>
      <c r="G121" s="239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122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79" t="str">
        <f>C121</f>
        <v>AV02 Projektor s přesahem projekci uměleckého díla Ayahuasca, Laserový projektor short-throw s technologií 3LCD; minimálně 6000 lumen; poměr projekční vzdálenosti 0,8 : 1; rozlišení WUXGA, 1920 x 1200, 16:10; kontrastní poměr minimálně 2.500.000 : 1; zdroj světla s životností minimálně 20.000 Hodiny plný výkon; paměť polohy objektivu; USB 2.0 Type B (Service Only), RS-232C, Ethernetové rozhraní (100 Base-TX / 10 Base-T), VGA vstup, VGA výstup, HDMI vstup, HDBaseT, Audiovýstup, m.č. 1.20</v>
      </c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240"/>
      <c r="D122" s="241"/>
      <c r="E122" s="241"/>
      <c r="F122" s="241"/>
      <c r="G122" s="241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116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66">
        <v>38</v>
      </c>
      <c r="B123" s="167" t="s">
        <v>278</v>
      </c>
      <c r="C123" s="175" t="s">
        <v>279</v>
      </c>
      <c r="D123" s="168" t="s">
        <v>151</v>
      </c>
      <c r="E123" s="169">
        <v>6</v>
      </c>
      <c r="F123" s="170"/>
      <c r="G123" s="171">
        <f>ROUND(E123*F123,2)</f>
        <v>0</v>
      </c>
      <c r="H123" s="170"/>
      <c r="I123" s="171">
        <f>ROUND(E123*H123,2)</f>
        <v>0</v>
      </c>
      <c r="J123" s="170"/>
      <c r="K123" s="171">
        <f>ROUND(E123*J123,2)</f>
        <v>0</v>
      </c>
      <c r="L123" s="171">
        <v>21</v>
      </c>
      <c r="M123" s="171">
        <f>G123*(1+L123/100)</f>
        <v>0</v>
      </c>
      <c r="N123" s="169">
        <v>0</v>
      </c>
      <c r="O123" s="169">
        <f>ROUND(E123*N123,2)</f>
        <v>0</v>
      </c>
      <c r="P123" s="169">
        <v>0</v>
      </c>
      <c r="Q123" s="169">
        <f>ROUND(E123*P123,2)</f>
        <v>0</v>
      </c>
      <c r="R123" s="171"/>
      <c r="S123" s="171" t="s">
        <v>112</v>
      </c>
      <c r="T123" s="172" t="s">
        <v>113</v>
      </c>
      <c r="U123" s="158">
        <v>0</v>
      </c>
      <c r="V123" s="158">
        <f>ROUND(E123*U123,2)</f>
        <v>0</v>
      </c>
      <c r="W123" s="158"/>
      <c r="X123" s="158" t="s">
        <v>139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140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t="67.5" outlineLevel="1" x14ac:dyDescent="0.2">
      <c r="A124" s="155"/>
      <c r="B124" s="156"/>
      <c r="C124" s="238" t="s">
        <v>280</v>
      </c>
      <c r="D124" s="239"/>
      <c r="E124" s="239"/>
      <c r="F124" s="239"/>
      <c r="G124" s="239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122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79" t="str">
        <f>C124</f>
        <v>AV03 Videopřehrávač se stálým provozem, umístění v místě v místě obrazovek AV01 (č.m.1.18) projektorů AV02 na stropě (č.m. 1.20) a v místě projektorů AV06 na stěně (3.09 a 3.10), 4K60p, Full HD, H.265, HTML5, RS-232, výstup HDMI 2.0a, Gigabit LAN, slot SDXC, IP streaming, 12-pin Phoenix GPIO port s 8 obousměrným GPIOs, 3.5mm Audio výstup (analog &amp; SPDIF digitální), 3.5mm IR vstup/výstup, synchronizace přehrávání mezi několika přehrávači, skládání obrazu z více obrazovek/projektorů, vč. softwaru pro správu a synchronizaci projekcí na všech přehrávačích po síti s uživatelským rozhraním pro dynamickou změnu obsahu, montážní úchyty na obrazovku.</v>
      </c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240"/>
      <c r="D125" s="241"/>
      <c r="E125" s="241"/>
      <c r="F125" s="241"/>
      <c r="G125" s="241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116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66">
        <v>39</v>
      </c>
      <c r="B126" s="167" t="s">
        <v>281</v>
      </c>
      <c r="C126" s="175" t="s">
        <v>282</v>
      </c>
      <c r="D126" s="168" t="s">
        <v>151</v>
      </c>
      <c r="E126" s="169">
        <v>2</v>
      </c>
      <c r="F126" s="170"/>
      <c r="G126" s="171">
        <f>ROUND(E126*F126,2)</f>
        <v>0</v>
      </c>
      <c r="H126" s="170"/>
      <c r="I126" s="171">
        <f>ROUND(E126*H126,2)</f>
        <v>0</v>
      </c>
      <c r="J126" s="170"/>
      <c r="K126" s="171">
        <f>ROUND(E126*J126,2)</f>
        <v>0</v>
      </c>
      <c r="L126" s="171">
        <v>21</v>
      </c>
      <c r="M126" s="171">
        <f>G126*(1+L126/100)</f>
        <v>0</v>
      </c>
      <c r="N126" s="169">
        <v>0</v>
      </c>
      <c r="O126" s="169">
        <f>ROUND(E126*N126,2)</f>
        <v>0</v>
      </c>
      <c r="P126" s="169">
        <v>0</v>
      </c>
      <c r="Q126" s="169">
        <f>ROUND(E126*P126,2)</f>
        <v>0</v>
      </c>
      <c r="R126" s="171"/>
      <c r="S126" s="171" t="s">
        <v>112</v>
      </c>
      <c r="T126" s="172" t="s">
        <v>113</v>
      </c>
      <c r="U126" s="158">
        <v>0</v>
      </c>
      <c r="V126" s="158">
        <f>ROUND(E126*U126,2)</f>
        <v>0</v>
      </c>
      <c r="W126" s="158"/>
      <c r="X126" s="158" t="s">
        <v>139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140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t="22.5" outlineLevel="1" x14ac:dyDescent="0.2">
      <c r="A127" s="155"/>
      <c r="B127" s="156"/>
      <c r="C127" s="238" t="s">
        <v>283</v>
      </c>
      <c r="D127" s="239"/>
      <c r="E127" s="239"/>
      <c r="F127" s="239"/>
      <c r="G127" s="239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122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79" t="str">
        <f>C127</f>
        <v>AV04  Reproduktory závěsné, Projekce uměleckého díla Ayahuasca, m.č. 1.19, výkon minimálně 100W/2h, frekvenční rozsah minimálně 65 Hz až 15 kHz, citlivost min. 88dB SPL, rozměry max. 260x240, odolné provedení, bílá barva.</v>
      </c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240"/>
      <c r="D128" s="241"/>
      <c r="E128" s="241"/>
      <c r="F128" s="241"/>
      <c r="G128" s="241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116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66">
        <v>40</v>
      </c>
      <c r="B129" s="167" t="s">
        <v>284</v>
      </c>
      <c r="C129" s="175" t="s">
        <v>285</v>
      </c>
      <c r="D129" s="168" t="s">
        <v>151</v>
      </c>
      <c r="E129" s="169">
        <v>1</v>
      </c>
      <c r="F129" s="170"/>
      <c r="G129" s="171">
        <f>ROUND(E129*F129,2)</f>
        <v>0</v>
      </c>
      <c r="H129" s="170"/>
      <c r="I129" s="171">
        <f>ROUND(E129*H129,2)</f>
        <v>0</v>
      </c>
      <c r="J129" s="170"/>
      <c r="K129" s="171">
        <f>ROUND(E129*J129,2)</f>
        <v>0</v>
      </c>
      <c r="L129" s="171">
        <v>21</v>
      </c>
      <c r="M129" s="171">
        <f>G129*(1+L129/100)</f>
        <v>0</v>
      </c>
      <c r="N129" s="169">
        <v>0</v>
      </c>
      <c r="O129" s="169">
        <f>ROUND(E129*N129,2)</f>
        <v>0</v>
      </c>
      <c r="P129" s="169">
        <v>0</v>
      </c>
      <c r="Q129" s="169">
        <f>ROUND(E129*P129,2)</f>
        <v>0</v>
      </c>
      <c r="R129" s="171"/>
      <c r="S129" s="171" t="s">
        <v>112</v>
      </c>
      <c r="T129" s="172" t="s">
        <v>113</v>
      </c>
      <c r="U129" s="158">
        <v>0</v>
      </c>
      <c r="V129" s="158">
        <f>ROUND(E129*U129,2)</f>
        <v>0</v>
      </c>
      <c r="W129" s="158"/>
      <c r="X129" s="158" t="s">
        <v>139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140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ht="45" outlineLevel="1" x14ac:dyDescent="0.2">
      <c r="A130" s="155"/>
      <c r="B130" s="156"/>
      <c r="C130" s="238" t="s">
        <v>286</v>
      </c>
      <c r="D130" s="239"/>
      <c r="E130" s="239"/>
      <c r="F130" s="239"/>
      <c r="G130" s="239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122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79" t="str">
        <f>C130</f>
        <v>AV05 Profesionální interiérový volně stojící podlahový informační AV kiosek s úhlopříčkou minimálně 24“ s dotykovým LCD displejem v černém provedení - spouštění individuálně dotykem, Nativní ozlišení minimálně Full HD 1920x1080, Kontrast minimálně 1000:1; Svítivost minimálně 250 cd/m2; vstupy minimálně USB 2.0, HDMI, SD, RJ45, RJ45, Repro minimálně 2x 10W, OS Android,vč. počítače a obslužného software kompatibilního se systémem AV03, m.č. 2.21. Design dle obrazové přílohy.</v>
      </c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240"/>
      <c r="D131" s="241"/>
      <c r="E131" s="241"/>
      <c r="F131" s="241"/>
      <c r="G131" s="241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116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66">
        <v>41</v>
      </c>
      <c r="B132" s="167" t="s">
        <v>287</v>
      </c>
      <c r="C132" s="175" t="s">
        <v>288</v>
      </c>
      <c r="D132" s="168" t="s">
        <v>151</v>
      </c>
      <c r="E132" s="169">
        <v>2</v>
      </c>
      <c r="F132" s="170"/>
      <c r="G132" s="171">
        <f>ROUND(E132*F132,2)</f>
        <v>0</v>
      </c>
      <c r="H132" s="170"/>
      <c r="I132" s="171">
        <f>ROUND(E132*H132,2)</f>
        <v>0</v>
      </c>
      <c r="J132" s="170"/>
      <c r="K132" s="171">
        <f>ROUND(E132*J132,2)</f>
        <v>0</v>
      </c>
      <c r="L132" s="171">
        <v>21</v>
      </c>
      <c r="M132" s="171">
        <f>G132*(1+L132/100)</f>
        <v>0</v>
      </c>
      <c r="N132" s="169">
        <v>0</v>
      </c>
      <c r="O132" s="169">
        <f>ROUND(E132*N132,2)</f>
        <v>0</v>
      </c>
      <c r="P132" s="169">
        <v>0</v>
      </c>
      <c r="Q132" s="169">
        <f>ROUND(E132*P132,2)</f>
        <v>0</v>
      </c>
      <c r="R132" s="171"/>
      <c r="S132" s="171" t="s">
        <v>112</v>
      </c>
      <c r="T132" s="172" t="s">
        <v>113</v>
      </c>
      <c r="U132" s="158">
        <v>0</v>
      </c>
      <c r="V132" s="158">
        <f>ROUND(E132*U132,2)</f>
        <v>0</v>
      </c>
      <c r="W132" s="158"/>
      <c r="X132" s="158" t="s">
        <v>139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140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45" outlineLevel="1" x14ac:dyDescent="0.2">
      <c r="A133" s="155"/>
      <c r="B133" s="156"/>
      <c r="C133" s="238" t="s">
        <v>289</v>
      </c>
      <c r="D133" s="239"/>
      <c r="E133" s="239"/>
      <c r="F133" s="239"/>
      <c r="G133" s="239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122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79" t="str">
        <f>C133</f>
        <v>AV06 LED projektor, instalován na stěnu m.č. 3.09, 3.10, Laserový projektor short-throw s technologií 3LCD; minimálně 6000 lumen; poměr projekční vzdálenosti 0,8 : 1; rozlišení WUXGA, 1920 x 1200, 16:10; kontrastní poměr minimálně 2.500.000 : 1; zdroj světla s životností minimálně 20.000 Hodiny plný výkon; paměť polohy objektivu; USB 2.0 Type B (Service Only), RS-232C, Ethernetové rozhraní (100 Base-TX / 10 Base-T), VGA vstup, VGA výstup, HDMI vstup, HDBaseT, Audiovýstup,</v>
      </c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240"/>
      <c r="D134" s="241"/>
      <c r="E134" s="241"/>
      <c r="F134" s="241"/>
      <c r="G134" s="241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116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66">
        <v>42</v>
      </c>
      <c r="B135" s="167" t="s">
        <v>290</v>
      </c>
      <c r="C135" s="175" t="s">
        <v>291</v>
      </c>
      <c r="D135" s="168" t="s">
        <v>151</v>
      </c>
      <c r="E135" s="169">
        <v>1</v>
      </c>
      <c r="F135" s="170"/>
      <c r="G135" s="171">
        <f>ROUND(E135*F135,2)</f>
        <v>0</v>
      </c>
      <c r="H135" s="170"/>
      <c r="I135" s="171">
        <f>ROUND(E135*H135,2)</f>
        <v>0</v>
      </c>
      <c r="J135" s="170"/>
      <c r="K135" s="171">
        <f>ROUND(E135*J135,2)</f>
        <v>0</v>
      </c>
      <c r="L135" s="171">
        <v>21</v>
      </c>
      <c r="M135" s="171">
        <f>G135*(1+L135/100)</f>
        <v>0</v>
      </c>
      <c r="N135" s="169">
        <v>0</v>
      </c>
      <c r="O135" s="169">
        <f>ROUND(E135*N135,2)</f>
        <v>0</v>
      </c>
      <c r="P135" s="169">
        <v>0</v>
      </c>
      <c r="Q135" s="169">
        <f>ROUND(E135*P135,2)</f>
        <v>0</v>
      </c>
      <c r="R135" s="171"/>
      <c r="S135" s="171" t="s">
        <v>112</v>
      </c>
      <c r="T135" s="172" t="s">
        <v>113</v>
      </c>
      <c r="U135" s="158">
        <v>0</v>
      </c>
      <c r="V135" s="158">
        <f>ROUND(E135*U135,2)</f>
        <v>0</v>
      </c>
      <c r="W135" s="158"/>
      <c r="X135" s="158" t="s">
        <v>139</v>
      </c>
      <c r="Y135" s="148"/>
      <c r="Z135" s="148"/>
      <c r="AA135" s="148"/>
      <c r="AB135" s="148"/>
      <c r="AC135" s="148"/>
      <c r="AD135" s="148"/>
      <c r="AE135" s="148"/>
      <c r="AF135" s="148"/>
      <c r="AG135" s="148" t="s">
        <v>140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33.75" outlineLevel="1" x14ac:dyDescent="0.2">
      <c r="A136" s="155"/>
      <c r="B136" s="156"/>
      <c r="C136" s="238" t="s">
        <v>292</v>
      </c>
      <c r="D136" s="239"/>
      <c r="E136" s="239"/>
      <c r="F136" s="239"/>
      <c r="G136" s="239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122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79" t="str">
        <f>C136</f>
        <v>Digitální zesilovač pro trvalou montáž, pro repro AV04, Signal / Noise &gt; 90 dB, THD+N (@ 1 kHz) &lt; 0.1%, Crosstalk (@ 1 kHz) &gt; 70 dB, Frequency Response (± 3 dB) minimálně 20 Hz - 20 kHz, RMS Power @ 4 ? Stereo minimálně 2 x 150 W, možnost dálkově zapnout/vypnout/ztlumit, automatický stand-by, montáž k AV02</v>
      </c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240"/>
      <c r="D137" s="241"/>
      <c r="E137" s="241"/>
      <c r="F137" s="241"/>
      <c r="G137" s="241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116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66">
        <v>43</v>
      </c>
      <c r="B138" s="167" t="s">
        <v>293</v>
      </c>
      <c r="C138" s="175" t="s">
        <v>294</v>
      </c>
      <c r="D138" s="168" t="s">
        <v>151</v>
      </c>
      <c r="E138" s="169">
        <v>2</v>
      </c>
      <c r="F138" s="170"/>
      <c r="G138" s="171">
        <f>ROUND(E138*F138,2)</f>
        <v>0</v>
      </c>
      <c r="H138" s="170"/>
      <c r="I138" s="171">
        <f>ROUND(E138*H138,2)</f>
        <v>0</v>
      </c>
      <c r="J138" s="170"/>
      <c r="K138" s="171">
        <f>ROUND(E138*J138,2)</f>
        <v>0</v>
      </c>
      <c r="L138" s="171">
        <v>21</v>
      </c>
      <c r="M138" s="171">
        <f>G138*(1+L138/100)</f>
        <v>0</v>
      </c>
      <c r="N138" s="169">
        <v>0</v>
      </c>
      <c r="O138" s="169">
        <f>ROUND(E138*N138,2)</f>
        <v>0</v>
      </c>
      <c r="P138" s="169">
        <v>0</v>
      </c>
      <c r="Q138" s="169">
        <f>ROUND(E138*P138,2)</f>
        <v>0</v>
      </c>
      <c r="R138" s="171"/>
      <c r="S138" s="171" t="s">
        <v>112</v>
      </c>
      <c r="T138" s="172" t="s">
        <v>113</v>
      </c>
      <c r="U138" s="158">
        <v>0</v>
      </c>
      <c r="V138" s="158">
        <f>ROUND(E138*U138,2)</f>
        <v>0</v>
      </c>
      <c r="W138" s="158"/>
      <c r="X138" s="158" t="s">
        <v>139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140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238" t="s">
        <v>294</v>
      </c>
      <c r="D139" s="239"/>
      <c r="E139" s="239"/>
      <c r="F139" s="239"/>
      <c r="G139" s="239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122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240"/>
      <c r="D140" s="241"/>
      <c r="E140" s="241"/>
      <c r="F140" s="241"/>
      <c r="G140" s="241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116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66">
        <v>44</v>
      </c>
      <c r="B141" s="167" t="s">
        <v>295</v>
      </c>
      <c r="C141" s="175" t="s">
        <v>296</v>
      </c>
      <c r="D141" s="168" t="s">
        <v>151</v>
      </c>
      <c r="E141" s="169">
        <v>2</v>
      </c>
      <c r="F141" s="170"/>
      <c r="G141" s="171">
        <f>ROUND(E141*F141,2)</f>
        <v>0</v>
      </c>
      <c r="H141" s="170"/>
      <c r="I141" s="171">
        <f>ROUND(E141*H141,2)</f>
        <v>0</v>
      </c>
      <c r="J141" s="170"/>
      <c r="K141" s="171">
        <f>ROUND(E141*J141,2)</f>
        <v>0</v>
      </c>
      <c r="L141" s="171">
        <v>21</v>
      </c>
      <c r="M141" s="171">
        <f>G141*(1+L141/100)</f>
        <v>0</v>
      </c>
      <c r="N141" s="169">
        <v>0</v>
      </c>
      <c r="O141" s="169">
        <f>ROUND(E141*N141,2)</f>
        <v>0</v>
      </c>
      <c r="P141" s="169">
        <v>0</v>
      </c>
      <c r="Q141" s="169">
        <f>ROUND(E141*P141,2)</f>
        <v>0</v>
      </c>
      <c r="R141" s="171"/>
      <c r="S141" s="171" t="s">
        <v>112</v>
      </c>
      <c r="T141" s="172" t="s">
        <v>113</v>
      </c>
      <c r="U141" s="158">
        <v>0</v>
      </c>
      <c r="V141" s="158">
        <f>ROUND(E141*U141,2)</f>
        <v>0</v>
      </c>
      <c r="W141" s="158"/>
      <c r="X141" s="158" t="s">
        <v>139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140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238" t="s">
        <v>296</v>
      </c>
      <c r="D142" s="239"/>
      <c r="E142" s="239"/>
      <c r="F142" s="239"/>
      <c r="G142" s="239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122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240"/>
      <c r="D143" s="241"/>
      <c r="E143" s="241"/>
      <c r="F143" s="241"/>
      <c r="G143" s="241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116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66">
        <v>45</v>
      </c>
      <c r="B144" s="167" t="s">
        <v>297</v>
      </c>
      <c r="C144" s="175" t="s">
        <v>298</v>
      </c>
      <c r="D144" s="168" t="s">
        <v>189</v>
      </c>
      <c r="E144" s="169">
        <v>1</v>
      </c>
      <c r="F144" s="170"/>
      <c r="G144" s="171">
        <f>ROUND(E144*F144,2)</f>
        <v>0</v>
      </c>
      <c r="H144" s="170"/>
      <c r="I144" s="171">
        <f>ROUND(E144*H144,2)</f>
        <v>0</v>
      </c>
      <c r="J144" s="170"/>
      <c r="K144" s="171">
        <f>ROUND(E144*J144,2)</f>
        <v>0</v>
      </c>
      <c r="L144" s="171">
        <v>21</v>
      </c>
      <c r="M144" s="171">
        <f>G144*(1+L144/100)</f>
        <v>0</v>
      </c>
      <c r="N144" s="169">
        <v>0</v>
      </c>
      <c r="O144" s="169">
        <f>ROUND(E144*N144,2)</f>
        <v>0</v>
      </c>
      <c r="P144" s="169">
        <v>0</v>
      </c>
      <c r="Q144" s="169">
        <f>ROUND(E144*P144,2)</f>
        <v>0</v>
      </c>
      <c r="R144" s="171"/>
      <c r="S144" s="171" t="s">
        <v>112</v>
      </c>
      <c r="T144" s="172" t="s">
        <v>113</v>
      </c>
      <c r="U144" s="158">
        <v>0</v>
      </c>
      <c r="V144" s="158">
        <f>ROUND(E144*U144,2)</f>
        <v>0</v>
      </c>
      <c r="W144" s="158"/>
      <c r="X144" s="158" t="s">
        <v>139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140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238" t="s">
        <v>298</v>
      </c>
      <c r="D145" s="239"/>
      <c r="E145" s="239"/>
      <c r="F145" s="239"/>
      <c r="G145" s="239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122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240"/>
      <c r="D146" s="241"/>
      <c r="E146" s="241"/>
      <c r="F146" s="241"/>
      <c r="G146" s="241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116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66">
        <v>46</v>
      </c>
      <c r="B147" s="167" t="s">
        <v>299</v>
      </c>
      <c r="C147" s="175" t="s">
        <v>300</v>
      </c>
      <c r="D147" s="168" t="s">
        <v>189</v>
      </c>
      <c r="E147" s="169">
        <v>1</v>
      </c>
      <c r="F147" s="170"/>
      <c r="G147" s="171">
        <f>ROUND(E147*F147,2)</f>
        <v>0</v>
      </c>
      <c r="H147" s="170"/>
      <c r="I147" s="171">
        <f>ROUND(E147*H147,2)</f>
        <v>0</v>
      </c>
      <c r="J147" s="170"/>
      <c r="K147" s="171">
        <f>ROUND(E147*J147,2)</f>
        <v>0</v>
      </c>
      <c r="L147" s="171">
        <v>21</v>
      </c>
      <c r="M147" s="171">
        <f>G147*(1+L147/100)</f>
        <v>0</v>
      </c>
      <c r="N147" s="169">
        <v>0</v>
      </c>
      <c r="O147" s="169">
        <f>ROUND(E147*N147,2)</f>
        <v>0</v>
      </c>
      <c r="P147" s="169">
        <v>0</v>
      </c>
      <c r="Q147" s="169">
        <f>ROUND(E147*P147,2)</f>
        <v>0</v>
      </c>
      <c r="R147" s="171"/>
      <c r="S147" s="171" t="s">
        <v>112</v>
      </c>
      <c r="T147" s="172" t="s">
        <v>113</v>
      </c>
      <c r="U147" s="158">
        <v>0</v>
      </c>
      <c r="V147" s="158">
        <f>ROUND(E147*U147,2)</f>
        <v>0</v>
      </c>
      <c r="W147" s="158"/>
      <c r="X147" s="158" t="s">
        <v>139</v>
      </c>
      <c r="Y147" s="148"/>
      <c r="Z147" s="148"/>
      <c r="AA147" s="148"/>
      <c r="AB147" s="148"/>
      <c r="AC147" s="148"/>
      <c r="AD147" s="148"/>
      <c r="AE147" s="148"/>
      <c r="AF147" s="148"/>
      <c r="AG147" s="148" t="s">
        <v>140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ht="22.5" outlineLevel="1" x14ac:dyDescent="0.2">
      <c r="A148" s="155"/>
      <c r="B148" s="156"/>
      <c r="C148" s="238" t="s">
        <v>301</v>
      </c>
      <c r="D148" s="239"/>
      <c r="E148" s="239"/>
      <c r="F148" s="239"/>
      <c r="G148" s="239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122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79" t="str">
        <f>C148</f>
        <v>Montáž AV techniky, pomocný a spojovací materiál, propojovací kabeláž, kompletace, uvedení do chodu, nahrání obsahu, nastavení, proškolení obsluhy.</v>
      </c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240"/>
      <c r="D149" s="241"/>
      <c r="E149" s="241"/>
      <c r="F149" s="241"/>
      <c r="G149" s="241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116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x14ac:dyDescent="0.2">
      <c r="A150" s="3"/>
      <c r="B150" s="4"/>
      <c r="C150" s="176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AE150">
        <v>15</v>
      </c>
      <c r="AF150">
        <v>21</v>
      </c>
      <c r="AG150" t="s">
        <v>94</v>
      </c>
    </row>
    <row r="151" spans="1:60" x14ac:dyDescent="0.2">
      <c r="A151" s="151"/>
      <c r="B151" s="152" t="s">
        <v>29</v>
      </c>
      <c r="C151" s="177"/>
      <c r="D151" s="153"/>
      <c r="E151" s="154"/>
      <c r="F151" s="154"/>
      <c r="G151" s="173">
        <f>G8+G48+G64+G92+G111+G116</f>
        <v>0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AE151">
        <f>SUMIF(L7:L149,AE150,G7:G149)</f>
        <v>0</v>
      </c>
      <c r="AF151">
        <f>SUMIF(L7:L149,AF150,G7:G149)</f>
        <v>0</v>
      </c>
      <c r="AG151" t="s">
        <v>134</v>
      </c>
    </row>
    <row r="152" spans="1:60" x14ac:dyDescent="0.2">
      <c r="C152" s="178"/>
      <c r="D152" s="10"/>
      <c r="AG152" t="s">
        <v>135</v>
      </c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6A4" sheet="1"/>
  <mergeCells count="94">
    <mergeCell ref="C20:G20"/>
    <mergeCell ref="A1:G1"/>
    <mergeCell ref="C2:G2"/>
    <mergeCell ref="C3:G3"/>
    <mergeCell ref="C4:G4"/>
    <mergeCell ref="C10:G10"/>
    <mergeCell ref="C11:G11"/>
    <mergeCell ref="C13:G13"/>
    <mergeCell ref="C14:G14"/>
    <mergeCell ref="C16:G16"/>
    <mergeCell ref="C17:G17"/>
    <mergeCell ref="C19:G19"/>
    <mergeCell ref="C38:G38"/>
    <mergeCell ref="C22:G22"/>
    <mergeCell ref="C23:G23"/>
    <mergeCell ref="C25:G25"/>
    <mergeCell ref="C26:G26"/>
    <mergeCell ref="C28:G28"/>
    <mergeCell ref="C29:G29"/>
    <mergeCell ref="C31:G31"/>
    <mergeCell ref="C32:G32"/>
    <mergeCell ref="C34:G34"/>
    <mergeCell ref="C35:G35"/>
    <mergeCell ref="C37:G37"/>
    <mergeCell ref="C57:G57"/>
    <mergeCell ref="C40:G40"/>
    <mergeCell ref="C41:G41"/>
    <mergeCell ref="C43:G43"/>
    <mergeCell ref="C44:G44"/>
    <mergeCell ref="C46:G46"/>
    <mergeCell ref="C47:G47"/>
    <mergeCell ref="C50:G50"/>
    <mergeCell ref="C51:G51"/>
    <mergeCell ref="C53:G53"/>
    <mergeCell ref="C54:G54"/>
    <mergeCell ref="C56:G56"/>
    <mergeCell ref="C76:G76"/>
    <mergeCell ref="C59:G59"/>
    <mergeCell ref="C60:G60"/>
    <mergeCell ref="C62:G62"/>
    <mergeCell ref="C63:G63"/>
    <mergeCell ref="C66:G66"/>
    <mergeCell ref="C67:G67"/>
    <mergeCell ref="C69:G69"/>
    <mergeCell ref="C70:G70"/>
    <mergeCell ref="C72:G72"/>
    <mergeCell ref="C73:G73"/>
    <mergeCell ref="C75:G75"/>
    <mergeCell ref="C95:G95"/>
    <mergeCell ref="C78:G78"/>
    <mergeCell ref="C79:G79"/>
    <mergeCell ref="C81:G81"/>
    <mergeCell ref="C82:G82"/>
    <mergeCell ref="C84:G84"/>
    <mergeCell ref="C85:G85"/>
    <mergeCell ref="C87:G87"/>
    <mergeCell ref="C88:G88"/>
    <mergeCell ref="C90:G90"/>
    <mergeCell ref="C91:G91"/>
    <mergeCell ref="C94:G94"/>
    <mergeCell ref="C115:G115"/>
    <mergeCell ref="C97:G97"/>
    <mergeCell ref="C98:G98"/>
    <mergeCell ref="C100:G100"/>
    <mergeCell ref="C101:G101"/>
    <mergeCell ref="C103:G103"/>
    <mergeCell ref="C104:G104"/>
    <mergeCell ref="C106:G106"/>
    <mergeCell ref="C107:G107"/>
    <mergeCell ref="C109:G109"/>
    <mergeCell ref="C110:G110"/>
    <mergeCell ref="C113:G113"/>
    <mergeCell ref="C134:G134"/>
    <mergeCell ref="C118:G118"/>
    <mergeCell ref="C119:G119"/>
    <mergeCell ref="C121:G121"/>
    <mergeCell ref="C122:G122"/>
    <mergeCell ref="C124:G124"/>
    <mergeCell ref="C125:G125"/>
    <mergeCell ref="C127:G127"/>
    <mergeCell ref="C128:G128"/>
    <mergeCell ref="C130:G130"/>
    <mergeCell ref="C131:G131"/>
    <mergeCell ref="C133:G133"/>
    <mergeCell ref="C145:G145"/>
    <mergeCell ref="C146:G146"/>
    <mergeCell ref="C148:G148"/>
    <mergeCell ref="C149:G149"/>
    <mergeCell ref="C136:G136"/>
    <mergeCell ref="C137:G137"/>
    <mergeCell ref="C139:G139"/>
    <mergeCell ref="C140:G140"/>
    <mergeCell ref="C142:G142"/>
    <mergeCell ref="C143:G14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52</vt:i4>
      </vt:variant>
    </vt:vector>
  </HeadingPairs>
  <TitlesOfParts>
    <vt:vector size="57" baseType="lpstr">
      <vt:lpstr>Stavba</vt:lpstr>
      <vt:lpstr>VzorPolozky</vt:lpstr>
      <vt:lpstr>PS 01 01 Pol</vt:lpstr>
      <vt:lpstr>PS 01 2 Pol</vt:lpstr>
      <vt:lpstr>PS 01 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'PS 01 01 Pol'!Názvy_tisku</vt:lpstr>
      <vt:lpstr>'PS 01 2 Pol'!Názvy_tisku</vt:lpstr>
      <vt:lpstr>'PS 01 3 Pol'!Názvy_tisku</vt:lpstr>
      <vt:lpstr>oadresa</vt:lpstr>
      <vt:lpstr>Stavba!Objednatel</vt:lpstr>
      <vt:lpstr>Stavba!Objekt</vt:lpstr>
      <vt:lpstr>'PS 01 01 Pol'!Oblast_tisku</vt:lpstr>
      <vt:lpstr>'PS 01 2 Pol'!Oblast_tisku</vt:lpstr>
      <vt:lpstr>'PS 01 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admin</cp:lastModifiedBy>
  <cp:lastPrinted>2019-03-19T12:27:02Z</cp:lastPrinted>
  <dcterms:created xsi:type="dcterms:W3CDTF">2009-04-08T07:15:50Z</dcterms:created>
  <dcterms:modified xsi:type="dcterms:W3CDTF">2022-06-15T09:42:31Z</dcterms:modified>
</cp:coreProperties>
</file>