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300\Hejný\SPALOVNA PARDUBICE\DPS-UPRAVENÉ\OBN_SPAL_NPK_VV_STAVBA\SO 02_VV\"/>
    </mc:Choice>
  </mc:AlternateContent>
  <xr:revisionPtr revIDLastSave="0" documentId="13_ncr:1_{6243CE8C-80CD-4A28-BA9E-088B31D2A984}" xr6:coauthVersionLast="44" xr6:coauthVersionMax="44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3" r:id="rId1"/>
    <sheet name="Stavba" sheetId="1" r:id="rId2"/>
    <sheet name="VzorPolozky" sheetId="10" state="hidden" r:id="rId3"/>
    <sheet name="SO 02 01 Pol" sheetId="12" r:id="rId4"/>
  </sheets>
  <externalReferences>
    <externalReference r:id="rId5"/>
    <externalReference r:id="rId6"/>
  </externalReferences>
  <definedNames>
    <definedName name="CelkemDPHVypocet" localSheetId="1">Stavba!$H$42</definedName>
    <definedName name="CenaCelkem" localSheetId="0">[1]Stavba!$G$29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 localSheetId="0">[1]Stavba!$G$24</definedName>
    <definedName name="DPHSni">Stavba!$G$24</definedName>
    <definedName name="DPHZakl" localSheetId="0">[1]Stavba!$G$26</definedName>
    <definedName name="DPHZakl">Stavba!$G$26</definedName>
    <definedName name="dpsc" localSheetId="1">Stavba!$C$13</definedName>
    <definedName name="IČO" localSheetId="1">Stavba!$I$11</definedName>
    <definedName name="Mena" localSheetId="0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'SO 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01 Pol'!$A$1:$X$130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0">[1]Stavba!$G$23</definedName>
    <definedName name="ZakladDPHSni">Stavba!$G$23</definedName>
    <definedName name="ZakladDPHSniVypocet" localSheetId="1">Stavba!$F$42</definedName>
    <definedName name="ZakladDPHZakl" localSheetId="0">[1]Stavba!$G$25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3" i="12" l="1"/>
  <c r="G61" i="12"/>
  <c r="G60" i="12" l="1"/>
  <c r="I57" i="1" s="1"/>
  <c r="G91" i="12" l="1"/>
  <c r="G90" i="12"/>
  <c r="G88" i="12"/>
  <c r="G87" i="12"/>
  <c r="G83" i="12"/>
  <c r="G49" i="12"/>
  <c r="E111" i="12" l="1"/>
  <c r="E110" i="12" s="1"/>
  <c r="G120" i="12"/>
  <c r="E94" i="12" l="1"/>
  <c r="I94" i="12" s="1"/>
  <c r="G113" i="12"/>
  <c r="M113" i="12" s="1"/>
  <c r="G116" i="12"/>
  <c r="G118" i="12"/>
  <c r="M118" i="12" s="1"/>
  <c r="O120" i="12"/>
  <c r="M120" i="12"/>
  <c r="K120" i="12"/>
  <c r="I120" i="12"/>
  <c r="O118" i="12"/>
  <c r="K118" i="12"/>
  <c r="I118" i="12"/>
  <c r="O116" i="12"/>
  <c r="K116" i="12"/>
  <c r="I116" i="12"/>
  <c r="O113" i="12"/>
  <c r="K113" i="12"/>
  <c r="I113" i="12"/>
  <c r="G110" i="12"/>
  <c r="E109" i="12"/>
  <c r="E105" i="12" s="1"/>
  <c r="E101" i="12"/>
  <c r="E100" i="12" s="1"/>
  <c r="G100" i="12" s="1"/>
  <c r="G102" i="12"/>
  <c r="G99" i="12" l="1"/>
  <c r="O94" i="12"/>
  <c r="G94" i="12"/>
  <c r="G93" i="12" s="1"/>
  <c r="I53" i="1" s="1"/>
  <c r="M116" i="12"/>
  <c r="G112" i="12"/>
  <c r="I58" i="1" s="1"/>
  <c r="K94" i="12"/>
  <c r="O112" i="12"/>
  <c r="M112" i="12"/>
  <c r="K112" i="12"/>
  <c r="I112" i="12"/>
  <c r="E81" i="12"/>
  <c r="E79" i="12" s="1"/>
  <c r="E75" i="12"/>
  <c r="E74" i="12"/>
  <c r="E73" i="12" s="1"/>
  <c r="E72" i="12"/>
  <c r="E71" i="12" s="1"/>
  <c r="E67" i="12"/>
  <c r="E66" i="12" s="1"/>
  <c r="E69" i="12" s="1"/>
  <c r="E63" i="12"/>
  <c r="O63" i="12" s="1"/>
  <c r="E62" i="12"/>
  <c r="E61" i="12" s="1"/>
  <c r="M63" i="12"/>
  <c r="M61" i="12"/>
  <c r="E54" i="12"/>
  <c r="E51" i="12"/>
  <c r="E59" i="12"/>
  <c r="E57" i="12" s="1"/>
  <c r="M94" i="12" l="1"/>
  <c r="E68" i="12"/>
  <c r="K63" i="12"/>
  <c r="M60" i="12"/>
  <c r="O61" i="12"/>
  <c r="O60" i="12" s="1"/>
  <c r="K61" i="12"/>
  <c r="I63" i="12"/>
  <c r="I61" i="12"/>
  <c r="E70" i="12"/>
  <c r="K60" i="12" l="1"/>
  <c r="I60" i="12"/>
  <c r="E47" i="12" l="1"/>
  <c r="E46" i="12" s="1"/>
  <c r="E43" i="12"/>
  <c r="E42" i="12" s="1"/>
  <c r="E40" i="12"/>
  <c r="E39" i="12" s="1"/>
  <c r="E33" i="12"/>
  <c r="E32" i="12" s="1"/>
  <c r="E28" i="12"/>
  <c r="E26" i="12"/>
  <c r="E25" i="12" s="1"/>
  <c r="E29" i="12" s="1"/>
  <c r="E41" i="12" s="1"/>
  <c r="E21" i="12"/>
  <c r="E19" i="12" s="1"/>
  <c r="E15" i="12"/>
  <c r="E14" i="12" s="1"/>
  <c r="E16" i="12" s="1"/>
  <c r="E11" i="12"/>
  <c r="E9" i="12" s="1"/>
  <c r="E34" i="12" l="1"/>
  <c r="E35" i="12"/>
  <c r="G35" i="12" s="1"/>
  <c r="M35" i="12" s="1"/>
  <c r="E36" i="12"/>
  <c r="K36" i="12" s="1"/>
  <c r="E22" i="12"/>
  <c r="O22" i="12" s="1"/>
  <c r="E24" i="12"/>
  <c r="E18" i="12"/>
  <c r="K18" i="12" s="1"/>
  <c r="E17" i="12"/>
  <c r="G17" i="12" s="1"/>
  <c r="M17" i="12" s="1"/>
  <c r="G9" i="12"/>
  <c r="I9" i="12"/>
  <c r="K9" i="12"/>
  <c r="O9" i="12"/>
  <c r="Q9" i="12"/>
  <c r="V9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K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51" i="12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7" i="12"/>
  <c r="I57" i="12"/>
  <c r="K57" i="12"/>
  <c r="O57" i="12"/>
  <c r="Q57" i="12"/>
  <c r="V57" i="12"/>
  <c r="G66" i="12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M83" i="12"/>
  <c r="I83" i="12"/>
  <c r="K83" i="12"/>
  <c r="O83" i="12"/>
  <c r="Q83" i="12"/>
  <c r="V83" i="12"/>
  <c r="G85" i="12"/>
  <c r="I85" i="12"/>
  <c r="K85" i="12"/>
  <c r="O85" i="12"/>
  <c r="Q85" i="12"/>
  <c r="V85" i="12"/>
  <c r="I87" i="12"/>
  <c r="K87" i="12"/>
  <c r="O87" i="12"/>
  <c r="Q87" i="12"/>
  <c r="V87" i="12"/>
  <c r="M88" i="12"/>
  <c r="I88" i="12"/>
  <c r="K88" i="12"/>
  <c r="O88" i="12"/>
  <c r="Q88" i="12"/>
  <c r="V88" i="12"/>
  <c r="M90" i="12"/>
  <c r="I90" i="12"/>
  <c r="K90" i="12"/>
  <c r="O90" i="12"/>
  <c r="Q90" i="12"/>
  <c r="V90" i="12"/>
  <c r="M91" i="12"/>
  <c r="I91" i="12"/>
  <c r="K91" i="12"/>
  <c r="O91" i="12"/>
  <c r="Q91" i="12"/>
  <c r="V91" i="12"/>
  <c r="G97" i="12"/>
  <c r="G96" i="12" s="1"/>
  <c r="I97" i="12"/>
  <c r="K97" i="12"/>
  <c r="O97" i="12"/>
  <c r="Q95" i="12"/>
  <c r="V95" i="12"/>
  <c r="G98" i="12"/>
  <c r="M98" i="12" s="1"/>
  <c r="I98" i="12"/>
  <c r="K98" i="12"/>
  <c r="O98" i="12"/>
  <c r="Q96" i="12"/>
  <c r="V96" i="12"/>
  <c r="M102" i="12"/>
  <c r="M99" i="12" s="1"/>
  <c r="I102" i="12"/>
  <c r="I99" i="12" s="1"/>
  <c r="K102" i="12"/>
  <c r="K99" i="12" s="1"/>
  <c r="O102" i="12"/>
  <c r="O99" i="12" s="1"/>
  <c r="Q100" i="12"/>
  <c r="Q97" i="12" s="1"/>
  <c r="V100" i="12"/>
  <c r="V97" i="12" s="1"/>
  <c r="G105" i="12"/>
  <c r="G104" i="12" s="1"/>
  <c r="I105" i="12"/>
  <c r="K105" i="12"/>
  <c r="O105" i="12"/>
  <c r="Q103" i="12"/>
  <c r="V103" i="12"/>
  <c r="M110" i="12"/>
  <c r="I110" i="12"/>
  <c r="K110" i="12"/>
  <c r="O110" i="12"/>
  <c r="Q108" i="12"/>
  <c r="V108" i="12"/>
  <c r="G122" i="12"/>
  <c r="M122" i="12" s="1"/>
  <c r="M121" i="12" s="1"/>
  <c r="I122" i="12"/>
  <c r="I121" i="12" s="1"/>
  <c r="K122" i="12"/>
  <c r="K121" i="12" s="1"/>
  <c r="O122" i="12"/>
  <c r="O121" i="12" s="1"/>
  <c r="Q112" i="12"/>
  <c r="Q110" i="12" s="1"/>
  <c r="V112" i="12"/>
  <c r="V110" i="12" s="1"/>
  <c r="G124" i="12"/>
  <c r="I124" i="12"/>
  <c r="K124" i="12"/>
  <c r="O124" i="12"/>
  <c r="G125" i="12"/>
  <c r="M125" i="12" s="1"/>
  <c r="I125" i="12"/>
  <c r="K125" i="12"/>
  <c r="O125" i="12"/>
  <c r="G126" i="12"/>
  <c r="M126" i="12" s="1"/>
  <c r="I126" i="12"/>
  <c r="K126" i="12"/>
  <c r="O126" i="12"/>
  <c r="Q114" i="12"/>
  <c r="V114" i="12"/>
  <c r="Q115" i="12"/>
  <c r="V115" i="12"/>
  <c r="Q117" i="12"/>
  <c r="V117" i="12"/>
  <c r="F40" i="1"/>
  <c r="I18" i="1"/>
  <c r="G36" i="12" l="1"/>
  <c r="M36" i="12" s="1"/>
  <c r="K17" i="12"/>
  <c r="G123" i="12"/>
  <c r="I60" i="1" s="1"/>
  <c r="I17" i="1" s="1"/>
  <c r="O96" i="12"/>
  <c r="G22" i="12"/>
  <c r="M22" i="12" s="1"/>
  <c r="I22" i="12"/>
  <c r="M85" i="12"/>
  <c r="G82" i="12"/>
  <c r="M51" i="12"/>
  <c r="G48" i="12"/>
  <c r="I50" i="1" s="1"/>
  <c r="M9" i="12"/>
  <c r="I20" i="1"/>
  <c r="G65" i="12"/>
  <c r="I51" i="1" s="1"/>
  <c r="K96" i="12"/>
  <c r="I96" i="12"/>
  <c r="M97" i="12"/>
  <c r="M96" i="12" s="1"/>
  <c r="V36" i="12"/>
  <c r="V22" i="12"/>
  <c r="K35" i="12"/>
  <c r="K8" i="12" s="1"/>
  <c r="Q22" i="12"/>
  <c r="Q36" i="12"/>
  <c r="I36" i="12"/>
  <c r="Q113" i="12"/>
  <c r="Q48" i="12"/>
  <c r="Q18" i="12"/>
  <c r="Q102" i="12"/>
  <c r="I104" i="12"/>
  <c r="G18" i="12"/>
  <c r="M18" i="12" s="1"/>
  <c r="O35" i="12"/>
  <c r="K123" i="12"/>
  <c r="O36" i="12"/>
  <c r="V35" i="12"/>
  <c r="I35" i="12"/>
  <c r="O18" i="12"/>
  <c r="V17" i="12"/>
  <c r="I17" i="12"/>
  <c r="V18" i="12"/>
  <c r="I18" i="12"/>
  <c r="O17" i="12"/>
  <c r="V116" i="12"/>
  <c r="V113" i="12"/>
  <c r="O104" i="12"/>
  <c r="Q35" i="12"/>
  <c r="Q17" i="12"/>
  <c r="Q82" i="12"/>
  <c r="I123" i="12"/>
  <c r="G121" i="12"/>
  <c r="I59" i="1" s="1"/>
  <c r="V102" i="12"/>
  <c r="K104" i="12"/>
  <c r="Q116" i="12"/>
  <c r="I19" i="1"/>
  <c r="M124" i="12"/>
  <c r="M123" i="12" s="1"/>
  <c r="M105" i="12"/>
  <c r="M104" i="12" s="1"/>
  <c r="V82" i="12"/>
  <c r="O123" i="12"/>
  <c r="V93" i="12"/>
  <c r="Q93" i="12"/>
  <c r="Q65" i="12"/>
  <c r="V65" i="12"/>
  <c r="K65" i="12"/>
  <c r="I65" i="12"/>
  <c r="O65" i="12"/>
  <c r="M66" i="12"/>
  <c r="I48" i="12"/>
  <c r="K48" i="12"/>
  <c r="O48" i="12"/>
  <c r="V48" i="12"/>
  <c r="M31" i="12"/>
  <c r="F39" i="1"/>
  <c r="F41" i="1"/>
  <c r="I55" i="1"/>
  <c r="M87" i="12"/>
  <c r="M69" i="12"/>
  <c r="M57" i="12"/>
  <c r="M48" i="12" s="1"/>
  <c r="J28" i="1"/>
  <c r="J26" i="1"/>
  <c r="G38" i="1"/>
  <c r="F38" i="1"/>
  <c r="H32" i="1"/>
  <c r="J23" i="1"/>
  <c r="J24" i="1"/>
  <c r="J25" i="1"/>
  <c r="J27" i="1"/>
  <c r="E24" i="1"/>
  <c r="E26" i="1"/>
  <c r="G8" i="12" l="1"/>
  <c r="G128" i="12" s="1"/>
  <c r="O8" i="12"/>
  <c r="Q8" i="12"/>
  <c r="I82" i="12"/>
  <c r="I93" i="12"/>
  <c r="K93" i="12"/>
  <c r="M93" i="12"/>
  <c r="O93" i="12"/>
  <c r="M82" i="12"/>
  <c r="O82" i="12"/>
  <c r="I54" i="1"/>
  <c r="I52" i="1"/>
  <c r="K82" i="12"/>
  <c r="G41" i="1"/>
  <c r="H41" i="1" s="1"/>
  <c r="I41" i="1" s="1"/>
  <c r="V8" i="12"/>
  <c r="M8" i="12"/>
  <c r="I8" i="12"/>
  <c r="M65" i="12"/>
  <c r="F42" i="1"/>
  <c r="I49" i="1" l="1"/>
  <c r="G39" i="1"/>
  <c r="G42" i="1" s="1"/>
  <c r="G40" i="1"/>
  <c r="H40" i="1" s="1"/>
  <c r="I40" i="1" s="1"/>
  <c r="A23" i="1"/>
  <c r="A24" i="1" s="1"/>
  <c r="G24" i="1" s="1"/>
  <c r="G28" i="1" l="1"/>
  <c r="H39" i="1"/>
  <c r="I39" i="1" s="1"/>
  <c r="I42" i="1" s="1"/>
  <c r="J41" i="1" s="1"/>
  <c r="J40" i="1" l="1"/>
  <c r="J39" i="1"/>
  <c r="J42" i="1" s="1"/>
  <c r="H42" i="1"/>
  <c r="I56" i="1"/>
  <c r="I61" i="1" s="1"/>
  <c r="I16" i="1"/>
  <c r="I21" i="1" l="1"/>
  <c r="G25" i="1" s="1"/>
  <c r="A25" i="1" s="1"/>
  <c r="A26" i="1" s="1"/>
  <c r="G26" i="1" s="1"/>
  <c r="A27" i="1" s="1"/>
  <c r="A29" i="1" s="1"/>
  <c r="J59" i="1"/>
  <c r="J55" i="1"/>
  <c r="J51" i="1"/>
  <c r="J58" i="1"/>
  <c r="J54" i="1"/>
  <c r="J50" i="1"/>
  <c r="J57" i="1"/>
  <c r="J53" i="1"/>
  <c r="J49" i="1"/>
  <c r="J60" i="1"/>
  <c r="J56" i="1"/>
  <c r="J52" i="1"/>
  <c r="G29" i="1" l="1"/>
  <c r="G27" i="1" s="1"/>
  <c r="J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<sst xmlns="http://schemas.openxmlformats.org/spreadsheetml/2006/main" count="696" uniqueCount="290">
  <si>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</si>
  <si>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</si>
  <si>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</si>
  <si>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</si>
  <si>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</si>
  <si>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</si>
  <si>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</si>
  <si>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</si>
  <si>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</si>
  <si>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</si>
  <si>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</si>
  <si>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</si>
  <si>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</si>
  <si>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</si>
  <si>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</si>
  <si>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</si>
  <si>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</si>
  <si>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</si>
  <si>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</si>
  <si>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</si>
  <si>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</si>
  <si>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</si>
  <si>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</si>
  <si>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</si>
  <si>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</si>
  <si>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</si>
  <si>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</si>
  <si>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</si>
  <si>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</si>
  <si>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</si>
  <si>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</si>
  <si>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</si>
  <si>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</si>
  <si>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</si>
  <si>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</si>
  <si>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</si>
  <si>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</si>
  <si>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</si>
  <si>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</si>
  <si>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</si>
  <si>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</si>
  <si>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</si>
  <si>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Stavební rozpočet</t>
  </si>
  <si>
    <t>SO 415</t>
  </si>
  <si>
    <t>Komunikace, zpevněné a nezpevněné plochy</t>
  </si>
  <si>
    <t>Objekt:</t>
  </si>
  <si>
    <t>Rozpočet:</t>
  </si>
  <si>
    <t>Šimo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</si>
  <si>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</si>
  <si>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</si>
  <si>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</si>
  <si>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</si>
  <si>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</si>
  <si>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</si>
  <si>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</si>
  <si>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</si>
  <si>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</si>
  <si>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111</t>
  </si>
  <si>
    <t>Sanace zemní pláně</t>
  </si>
  <si>
    <t>21</t>
  </si>
  <si>
    <t>Úprava podloží a základ.spáry</t>
  </si>
  <si>
    <t>56</t>
  </si>
  <si>
    <t>Podkladní vrstvy komunikací a zpevněných ploch</t>
  </si>
  <si>
    <t>58</t>
  </si>
  <si>
    <t>Cementobetonové kryty komunikací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</si>
  <si>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</si>
  <si>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</si>
  <si>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</si>
  <si>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</si>
  <si>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</si>
  <si>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</si>
  <si>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</si>
  <si>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</si>
  <si>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</si>
  <si>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</si>
  <si>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</si>
  <si>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</si>
  <si>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</si>
  <si>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</si>
  <si>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</si>
  <si>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</si>
  <si>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</si>
  <si>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</si>
  <si>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</si>
  <si>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</si>
  <si>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</si>
  <si>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</si>
  <si>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</si>
  <si>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</si>
  <si>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</si>
  <si>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</si>
  <si>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</si>
  <si>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</si>
  <si>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</si>
  <si>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</si>
  <si>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</si>
  <si>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</si>
  <si>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</si>
  <si>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</si>
  <si>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121101101R00</t>
  </si>
  <si>
    <t>Sejmutí ornice s přemístěním do 50 m</t>
  </si>
  <si>
    <t>m3</t>
  </si>
  <si>
    <t>RTS 17/ I</t>
  </si>
  <si>
    <t>POL1_</t>
  </si>
  <si>
    <t>VV</t>
  </si>
  <si>
    <t xml:space="preserve">drenáž : </t>
  </si>
  <si>
    <t>23,00*0,60*0,10</t>
  </si>
  <si>
    <t>122202201R00</t>
  </si>
  <si>
    <t>Odkopávky pro silnice v hor. 3 do 100 m3</t>
  </si>
  <si>
    <t>POL1_1</t>
  </si>
  <si>
    <t>122202209R00</t>
  </si>
  <si>
    <t>Příplatek za lepivost - odkop. pro silnice v hor.3</t>
  </si>
  <si>
    <t>122302201R00</t>
  </si>
  <si>
    <t>Odkopávky pro silnice v hor. 4 do 100 m3</t>
  </si>
  <si>
    <t>122302209R00</t>
  </si>
  <si>
    <t>Příplatek za lepivost - odkop pro silnice v hor. 4</t>
  </si>
  <si>
    <t>132201111R00</t>
  </si>
  <si>
    <t>Hloubení rýh š.do 60 cm v hor.3 do 100 m3, STROJNĚ</t>
  </si>
  <si>
    <t>132201119R00</t>
  </si>
  <si>
    <t>Příplatek za lepivost - hloubení rýh 60 cm v hor.3</t>
  </si>
  <si>
    <t>132301111R00</t>
  </si>
  <si>
    <t>Hloubení rýh š.do 60 cm v hor.4 do 100 m3,STROJNĚ</t>
  </si>
  <si>
    <t>132301119R00</t>
  </si>
  <si>
    <t>Příplatek za lepivost - hloubení rýh 60 cm v hor.4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</si>
  <si>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</si>
  <si>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</si>
  <si>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</si>
  <si>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</si>
  <si>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</si>
  <si>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</si>
  <si>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180402111R00</t>
  </si>
  <si>
    <t>Založení trávníku parkového výsevem v rovině</t>
  </si>
  <si>
    <t>m2</t>
  </si>
  <si>
    <t>181301101R00</t>
  </si>
  <si>
    <t>Rozprostření ornice, rovina, tl. do 10 cm do 500m2</t>
  </si>
  <si>
    <t>183403114R00</t>
  </si>
  <si>
    <t>Obdělání půdy kultivátorováním v rovině</t>
  </si>
  <si>
    <t>183403151R00</t>
  </si>
  <si>
    <t>Obdělání půdy smykováním, v rovině</t>
  </si>
  <si>
    <t>183403152R00</t>
  </si>
  <si>
    <t>Obdělání půdy vláčením, v rovině</t>
  </si>
  <si>
    <t>183403153R00</t>
  </si>
  <si>
    <t>Obdělání půdy hrabáním, v rovině</t>
  </si>
  <si>
    <t>184802111R00</t>
  </si>
  <si>
    <t>Chem. odplevelení před založ. postřikem, v rovině</t>
  </si>
  <si>
    <t>Včetně dovozu vody do 10 km.</t>
  </si>
  <si>
    <t>POP</t>
  </si>
  <si>
    <t>185802113R00</t>
  </si>
  <si>
    <t>Hnojení umělým hnojivem v rovině</t>
  </si>
  <si>
    <t>t</t>
  </si>
  <si>
    <t>199000002R00</t>
  </si>
  <si>
    <t>Poplatek za skládku horniny 1- 4</t>
  </si>
  <si>
    <t>00572465R</t>
  </si>
  <si>
    <t>Směs travní standard balení 25 kg PROFI</t>
  </si>
  <si>
    <t>kg</t>
  </si>
  <si>
    <t>SPCM</t>
  </si>
  <si>
    <t>POL3_</t>
  </si>
  <si>
    <t>25191158R</t>
  </si>
  <si>
    <t>Trávníkové hnojivo po 10 kg</t>
  </si>
  <si>
    <t>Kg</t>
  </si>
  <si>
    <t>0,00069*1000</t>
  </si>
  <si>
    <t>25234009.AR</t>
  </si>
  <si>
    <t>Herbicid totální po 5 litrech</t>
  </si>
  <si>
    <t>l</t>
  </si>
  <si>
    <t>POL3_0</t>
  </si>
  <si>
    <t>113107320R00</t>
  </si>
  <si>
    <t>Odstranění podkladu pl. 50 m2,kam.těžené tl.20 cm</t>
  </si>
  <si>
    <t>113107520R00</t>
  </si>
  <si>
    <t>Odstranění podkladu pl. 50 m2,kam.drcené tl.20 cm</t>
  </si>
  <si>
    <t>181101102R00</t>
  </si>
  <si>
    <t>Úprava pláně v zářezech v hor. 1-4, se zhutněním</t>
  </si>
  <si>
    <t>561121114R00</t>
  </si>
  <si>
    <t>Podklad z mechanicky zpevněné zeminy tl. 30 cm</t>
  </si>
  <si>
    <t>58330002.AR</t>
  </si>
  <si>
    <t>Zemina stabilizační</t>
  </si>
  <si>
    <t>dovoz z 10 km</t>
  </si>
  <si>
    <t>212572111R00</t>
  </si>
  <si>
    <t>Lože trativodu ze štěrkopísku tříděného</t>
  </si>
  <si>
    <t>212531111R00</t>
  </si>
  <si>
    <t>Výplň odvodňov. trativodů kam. hrubě drcen. 63 mm</t>
  </si>
  <si>
    <t>9,66</t>
  </si>
  <si>
    <t>212755114RX1</t>
  </si>
  <si>
    <t>Trativody z drenážních trubek DN 10 cm bez lože, PVC</t>
  </si>
  <si>
    <t>m</t>
  </si>
  <si>
    <t>212971110R00</t>
  </si>
  <si>
    <t>Opláštění trativodů z geotext., do sklonu 1:2,5</t>
  </si>
  <si>
    <t>46,00</t>
  </si>
  <si>
    <t>21001</t>
  </si>
  <si>
    <t>kus</t>
  </si>
  <si>
    <t>Vlastní</t>
  </si>
  <si>
    <t>Indiv</t>
  </si>
  <si>
    <t>693660192R</t>
  </si>
  <si>
    <t>Textilie netkaná GETEX šíře 200 cm, 300 g/m2</t>
  </si>
  <si>
    <t>46,00*1,20</t>
  </si>
  <si>
    <t>564861111R00</t>
  </si>
  <si>
    <t>Podklad ze štěrkodrti po zhutnění tloušťky 20 cm</t>
  </si>
  <si>
    <t>567411115R00</t>
  </si>
  <si>
    <t>581132111R00</t>
  </si>
  <si>
    <t>Kryt cementobeton. komunikací skup.1 a 2 tl. 20 cm</t>
  </si>
  <si>
    <t>917862111RT7</t>
  </si>
  <si>
    <t>Osazení stojat. obrub.bet. s opěrou,lože z C 12/15, včetně obrubníku ABO 2 - 15 100/15/25</t>
  </si>
  <si>
    <t xml:space="preserve">zapuštěný : </t>
  </si>
  <si>
    <t xml:space="preserve">vysunutý : </t>
  </si>
  <si>
    <t>998224111R00</t>
  </si>
  <si>
    <t>Přesun hmot, pozemní komunikace, kryt betonový</t>
  </si>
  <si>
    <t>POL7_</t>
  </si>
  <si>
    <t>979082213R00</t>
  </si>
  <si>
    <t>Vodorovná doprava suti po suchu do 1 km</t>
  </si>
  <si>
    <t>979082219R00</t>
  </si>
  <si>
    <t>Příplatek za dopravu suti po suchu za další 1 km</t>
  </si>
  <si>
    <t>979990001R00</t>
  </si>
  <si>
    <t>Poplatek za skládku stavební suti</t>
  </si>
  <si>
    <t>POL99_8</t>
  </si>
  <si>
    <t>END</t>
  </si>
  <si>
    <t>SO 02</t>
  </si>
  <si>
    <t>171063</t>
  </si>
  <si>
    <t>Komplexní obnova spalovny v NPK a.s. - pracoviště Pardubická nemocnice</t>
  </si>
  <si>
    <t>Komunikace, zpevněné plochy</t>
  </si>
  <si>
    <t>Komplexní obnova spalovny v NPK, a.s. - pracoviště Pardubická nemocnice</t>
  </si>
  <si>
    <t>Nemocnice Pardubického kraje, a.s.</t>
  </si>
  <si>
    <t>Kyjevská 44</t>
  </si>
  <si>
    <t>Pardubice</t>
  </si>
  <si>
    <t>53203</t>
  </si>
  <si>
    <t>27520536</t>
  </si>
  <si>
    <t>CZ27520536</t>
  </si>
  <si>
    <t xml:space="preserve">zp.plocha vč. plotu: </t>
  </si>
  <si>
    <t>100*0,10</t>
  </si>
  <si>
    <t>100,00*0,45*0,50</t>
  </si>
  <si>
    <t>20,00*0,70*0,60*0,50</t>
  </si>
  <si>
    <t>100,00*0,45</t>
  </si>
  <si>
    <t>45*5</t>
  </si>
  <si>
    <t>15.00*3</t>
  </si>
  <si>
    <t>15.0*0,00005</t>
  </si>
  <si>
    <t>15.00*0,03</t>
  </si>
  <si>
    <t>15,80*0,0005</t>
  </si>
  <si>
    <t>113109420R00</t>
  </si>
  <si>
    <t>Odstranění podkladu pl. 50 m2, beton tl. 20 cm</t>
  </si>
  <si>
    <t>bet. Plocha</t>
  </si>
  <si>
    <t>bet.plocha</t>
  </si>
  <si>
    <t>320,00</t>
  </si>
  <si>
    <t>96</t>
  </si>
  <si>
    <t>Bourání konstrukcí</t>
  </si>
  <si>
    <t>961043111R00</t>
  </si>
  <si>
    <t>Bourání základů z betonu proloženého kamenem</t>
  </si>
  <si>
    <t>966067111R00</t>
  </si>
  <si>
    <t>Rozebrání plotu tyč. lať. prken. drátěného, plech.</t>
  </si>
  <si>
    <t>patky sloupků : 12*0,25*0,6*0,25</t>
  </si>
  <si>
    <t>stávající plot 30,00</t>
  </si>
  <si>
    <t>320,00*0,30*0,50</t>
  </si>
  <si>
    <t>320,00*0,30</t>
  </si>
  <si>
    <t>96*5</t>
  </si>
  <si>
    <t>320,00*1,80</t>
  </si>
  <si>
    <t>Napojení do stáv.vpusti</t>
  </si>
  <si>
    <t>Podklad ze štěrku vyplněného maltou ŠCM, tl 120 mm</t>
  </si>
  <si>
    <t>273361921RT9</t>
  </si>
  <si>
    <t>Výztuž základových desek ze svařovaných sítí, průměr drátu  8,0, oka 150/150 mm KY80</t>
  </si>
  <si>
    <t>320,00*2*1,15*5,27*0,001</t>
  </si>
  <si>
    <t>vč. Povrchové úpravy a dilatačních spar</t>
  </si>
  <si>
    <t>12+5</t>
  </si>
  <si>
    <t>13+31</t>
  </si>
  <si>
    <t>592162117R</t>
  </si>
  <si>
    <t>Přídlažba silniční vysoká  ABK 50/25/10 přírodní</t>
  </si>
  <si>
    <t>767</t>
  </si>
  <si>
    <t>Konstrukce zámečnické</t>
  </si>
  <si>
    <t xml:space="preserve">ks    </t>
  </si>
  <si>
    <t>998767201R00</t>
  </si>
  <si>
    <t>Přesun hmot pro zámečnické konstr., výšky do 6 m</t>
  </si>
  <si>
    <t>767912110TT</t>
  </si>
  <si>
    <t>Montáž plotových 3D panelů vč. Panelů 2500/2030</t>
  </si>
  <si>
    <t>celkem 17 ks</t>
  </si>
  <si>
    <t>pozink + komaxit vč. Upevňovacího materiálu</t>
  </si>
  <si>
    <t>vč. Montáže, 1 kus</t>
  </si>
  <si>
    <t>Vjezdová brána posuvná samonosná dl. 6.00 m v. 2.00 m</t>
  </si>
  <si>
    <t>Sloupek plotový 40/60 komaxit + pozink dl. 2.6 m</t>
  </si>
  <si>
    <t>767920210TT</t>
  </si>
  <si>
    <t>55342394TT</t>
  </si>
  <si>
    <t>3</t>
  </si>
  <si>
    <t>Svislé a kompletní konstrukce</t>
  </si>
  <si>
    <t>338171122R00</t>
  </si>
  <si>
    <t>Osazení sloupků plot.ocel. do 2,6 m, zabet.C 25/30</t>
  </si>
  <si>
    <t>sloupek 40/60 : 19</t>
  </si>
  <si>
    <t>kolem spalovny 20*2*1.01</t>
  </si>
  <si>
    <t>Kácení dřevin</t>
  </si>
  <si>
    <t>113R</t>
  </si>
  <si>
    <t>strom 11 ks</t>
  </si>
  <si>
    <t>Cenová soustava</t>
  </si>
  <si>
    <t>RTS</t>
  </si>
  <si>
    <t>VLASTNÍ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</si>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</sst>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5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2" borderId="36" xfId="0" applyNumberFormat="1" applyFill="1" applyBorder="1" applyAlignment="1">
      <alignment vertical="center" wrapText="1" shrinkToFit="1"/>
    </xf>
    <xf numFmtId="3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7" xfId="0" applyFont="1" applyFill="1" applyBorder="1" applyAlignment="1">
      <alignment horizontal="center" vertical="center" wrapText="1"/>
    </xf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4" fontId="3" fillId="2" borderId="36" xfId="0" applyNumberFormat="1" applyFont="1" applyFill="1" applyBorder="1" applyAlignment="1">
      <alignment vertical="center"/>
    </xf>
    <xf numFmtId="3" fontId="3" fillId="0" borderId="32" xfId="0" applyNumberFormat="1" applyFont="1" applyBorder="1" applyAlignment="1">
      <alignment vertical="center"/>
    </xf>
    <xf numFmtId="3" fontId="3" fillId="2" borderId="36" xfId="0" applyNumberFormat="1" applyFont="1" applyFill="1" applyBorder="1" applyAlignment="1">
      <alignment vertical="center"/>
    </xf>
    <xf numFmtId="4" fontId="3" fillId="0" borderId="32" xfId="0" applyNumberFormat="1" applyFont="1" applyBorder="1" applyAlignment="1">
      <alignment horizontal="center" vertical="center"/>
    </xf>
    <xf numFmtId="4" fontId="3" fillId="2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6" fillId="0" borderId="0" xfId="0" applyFont="1"/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7" xfId="0" applyNumberFormat="1" applyFont="1" applyFill="1" applyBorder="1" applyAlignment="1">
      <alignment vertical="top" shrinkToFit="1"/>
    </xf>
    <xf numFmtId="49" fontId="16" fillId="0" borderId="38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3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top" wrapText="1"/>
    </xf>
    <xf numFmtId="4" fontId="16" fillId="0" borderId="38" xfId="0" applyNumberFormat="1" applyFont="1" applyBorder="1" applyAlignment="1">
      <alignment vertical="top" shrinkToFit="1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shrinkToFit="1"/>
    </xf>
    <xf numFmtId="164" fontId="16" fillId="0" borderId="18" xfId="0" applyNumberFormat="1" applyFont="1" applyBorder="1" applyAlignment="1">
      <alignment vertical="top" shrinkToFit="1"/>
    </xf>
    <xf numFmtId="4" fontId="16" fillId="3" borderId="18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18" xfId="0" applyNumberFormat="1" applyFont="1" applyBorder="1" applyAlignment="1">
      <alignment vertical="top" shrinkToFit="1"/>
    </xf>
    <xf numFmtId="49" fontId="3" fillId="0" borderId="33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horizontal="center" vertical="center"/>
    </xf>
    <xf numFmtId="4" fontId="3" fillId="0" borderId="36" xfId="0" applyNumberFormat="1" applyFont="1" applyBorder="1" applyAlignment="1">
      <alignment vertical="center"/>
    </xf>
    <xf numFmtId="3" fontId="3" fillId="0" borderId="36" xfId="0" applyNumberFormat="1" applyFont="1" applyBorder="1" applyAlignment="1">
      <alignment vertical="center"/>
    </xf>
    <xf numFmtId="0" fontId="0" fillId="0" borderId="42" xfId="0" applyBorder="1"/>
    <xf numFmtId="0" fontId="0" fillId="0" borderId="43" xfId="0" applyBorder="1"/>
    <xf numFmtId="0" fontId="1" fillId="0" borderId="44" xfId="0" applyFont="1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0" fillId="0" borderId="2" xfId="0" applyBorder="1"/>
    <xf numFmtId="0" fontId="1" fillId="2" borderId="44" xfId="0" applyFont="1" applyFill="1" applyBorder="1" applyAlignment="1">
      <alignment vertical="center"/>
    </xf>
    <xf numFmtId="49" fontId="0" fillId="2" borderId="34" xfId="0" applyNumberFormat="1" applyFill="1" applyBorder="1" applyAlignment="1">
      <alignment vertical="center"/>
    </xf>
    <xf numFmtId="49" fontId="0" fillId="0" borderId="0" xfId="0" applyNumberFormat="1" applyBorder="1"/>
    <xf numFmtId="0" fontId="0" fillId="4" borderId="44" xfId="0" applyFill="1" applyBorder="1"/>
    <xf numFmtId="49" fontId="0" fillId="4" borderId="36" xfId="0" applyNumberFormat="1" applyFill="1" applyBorder="1"/>
    <xf numFmtId="0" fontId="0" fillId="4" borderId="36" xfId="0" applyFill="1" applyBorder="1" applyAlignment="1">
      <alignment horizontal="center"/>
    </xf>
    <xf numFmtId="0" fontId="0" fillId="4" borderId="36" xfId="0" applyFill="1" applyBorder="1"/>
    <xf numFmtId="0" fontId="0" fillId="4" borderId="33" xfId="0" applyFill="1" applyBorder="1"/>
    <xf numFmtId="0" fontId="0" fillId="4" borderId="36" xfId="0" applyFill="1" applyBorder="1" applyAlignment="1">
      <alignment wrapText="1"/>
    </xf>
    <xf numFmtId="0" fontId="0" fillId="4" borderId="45" xfId="0" applyFill="1" applyBorder="1" applyAlignment="1">
      <alignment wrapText="1"/>
    </xf>
    <xf numFmtId="0" fontId="0" fillId="0" borderId="1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16" fillId="0" borderId="46" xfId="0" applyFont="1" applyBorder="1" applyAlignment="1">
      <alignment vertical="top"/>
    </xf>
    <xf numFmtId="0" fontId="16" fillId="0" borderId="2" xfId="0" applyFont="1" applyBorder="1"/>
    <xf numFmtId="0" fontId="16" fillId="0" borderId="1" xfId="0" applyFont="1" applyBorder="1" applyAlignment="1">
      <alignment vertical="top"/>
    </xf>
    <xf numFmtId="0" fontId="16" fillId="0" borderId="47" xfId="0" applyFont="1" applyBorder="1" applyAlignment="1">
      <alignment vertical="top"/>
    </xf>
    <xf numFmtId="0" fontId="16" fillId="0" borderId="17" xfId="0" applyFont="1" applyBorder="1" applyAlignment="1">
      <alignment vertical="top"/>
    </xf>
    <xf numFmtId="0" fontId="19" fillId="0" borderId="0" xfId="0" applyFont="1" applyBorder="1"/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horizontal="left" vertical="top" wrapText="1"/>
    </xf>
    <xf numFmtId="0" fontId="5" fillId="2" borderId="48" xfId="0" applyFont="1" applyFill="1" applyBorder="1" applyAlignment="1">
      <alignment vertical="top"/>
    </xf>
    <xf numFmtId="49" fontId="5" fillId="2" borderId="49" xfId="0" applyNumberFormat="1" applyFont="1" applyFill="1" applyBorder="1" applyAlignment="1">
      <alignment vertical="top"/>
    </xf>
    <xf numFmtId="49" fontId="5" fillId="2" borderId="49" xfId="0" applyNumberFormat="1" applyFont="1" applyFill="1" applyBorder="1" applyAlignment="1">
      <alignment horizontal="left" vertical="top" wrapText="1"/>
    </xf>
    <xf numFmtId="0" fontId="5" fillId="2" borderId="49" xfId="0" applyFont="1" applyFill="1" applyBorder="1" applyAlignment="1">
      <alignment horizontal="center" vertical="top"/>
    </xf>
    <xf numFmtId="0" fontId="5" fillId="2" borderId="49" xfId="0" applyFont="1" applyFill="1" applyBorder="1" applyAlignment="1">
      <alignment vertical="top"/>
    </xf>
    <xf numFmtId="4" fontId="5" fillId="2" borderId="50" xfId="0" applyNumberFormat="1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/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5" fillId="2" borderId="18" xfId="0" applyNumberFormat="1" applyFont="1" applyFill="1" applyBorder="1" applyAlignment="1" applyProtection="1">
      <alignment vertical="top" shrinkToFit="1"/>
      <protection locked="0"/>
    </xf>
    <xf numFmtId="0" fontId="3" fillId="5" borderId="0" xfId="0" applyFont="1" applyFill="1" applyAlignment="1">
      <alignment horizontal="left" wrapText="1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3" fontId="0" fillId="0" borderId="31" xfId="0" applyNumberFormat="1" applyBorder="1" applyAlignment="1">
      <alignment vertical="center"/>
    </xf>
    <xf numFmtId="3" fontId="0" fillId="0" borderId="31" xfId="0" applyNumberFormat="1" applyBorder="1" applyAlignment="1">
      <alignment vertical="center" wrapText="1"/>
    </xf>
    <xf numFmtId="3" fontId="5" fillId="0" borderId="31" xfId="0" applyNumberFormat="1" applyFont="1" applyBorder="1" applyAlignment="1">
      <alignment vertical="center"/>
    </xf>
    <xf numFmtId="3" fontId="5" fillId="0" borderId="31" xfId="0" applyNumberFormat="1" applyFont="1" applyBorder="1" applyAlignment="1">
      <alignment vertical="center" wrapText="1"/>
    </xf>
    <xf numFmtId="3" fontId="0" fillId="2" borderId="33" xfId="0" applyNumberFormat="1" applyFill="1" applyBorder="1" applyAlignment="1">
      <alignment vertical="center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2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49" fontId="0" fillId="2" borderId="34" xfId="0" applyNumberFormat="1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3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0/Hejn&#253;/SPALOVNA%20PARDUBICE/DPS-UPRAVEN&#201;/OBN_SPAL_NPK_RO_STAVBA/CELKOV&#201;%20N&#193;KLADY%20STAVBY_TECHNOLOGIE/KO%20spalovny%20v%20NPK%20SO01%20stavebn&#237;%20&#269;&#225;st%20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  <sheetName val="SO 01 1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12935063.489999998</v>
          </cell>
        </row>
        <row r="26">
          <cell r="G26">
            <v>2716363</v>
          </cell>
        </row>
        <row r="29">
          <cell r="G29">
            <v>15651426</v>
          </cell>
          <cell r="J29" t="str">
            <v>CZK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FAC60-EF5A-40D3-BF39-900F8A4EFBFD}">
  <dimension ref="A1:G2"/>
  <sheetViews>
    <sheetView workbookViewId="0">
      <selection activeCell="C11" sqref="C11"/>
    </sheetView>
  </sheetViews>
  <sheetFormatPr defaultRowHeight="12.75" x14ac:dyDescent="0.2"/>
  <sheetData>
    <row r="1" spans="1:7" x14ac:dyDescent="0.2">
      <c r="A1" s="36" t="s">
        <v>288</v>
      </c>
    </row>
    <row r="2" spans="1:7" ht="57.75" customHeight="1" x14ac:dyDescent="0.2">
      <c r="A2" s="226" t="s">
        <v>289</v>
      </c>
      <c r="B2" s="226"/>
      <c r="C2" s="226"/>
      <c r="D2" s="226"/>
      <c r="E2" s="226"/>
      <c r="F2" s="226"/>
      <c r="G2" s="226"/>
    </row>
  </sheetData>
  <sheetProtection sheet="1" formatCells="0" selectLockedCells="1" selectUn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4"/>
  <sheetViews>
    <sheetView showGridLines="0" topLeftCell="B36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59" t="s">
        <v>4</v>
      </c>
      <c r="C1" s="260"/>
      <c r="D1" s="260"/>
      <c r="E1" s="260"/>
      <c r="F1" s="260"/>
      <c r="G1" s="260"/>
      <c r="H1" s="260"/>
      <c r="I1" s="260"/>
      <c r="J1" s="261"/>
    </row>
    <row r="2" spans="1:15" ht="36" customHeight="1" x14ac:dyDescent="0.2">
      <c r="A2" s="3"/>
      <c r="B2" s="79" t="s">
        <v>24</v>
      </c>
      <c r="C2" s="80"/>
      <c r="D2" s="81" t="s">
        <v>215</v>
      </c>
      <c r="E2" s="265" t="s">
        <v>218</v>
      </c>
      <c r="F2" s="266"/>
      <c r="G2" s="266"/>
      <c r="H2" s="266"/>
      <c r="I2" s="266"/>
      <c r="J2" s="267"/>
      <c r="O2" s="2"/>
    </row>
    <row r="3" spans="1:15" ht="27" customHeight="1" x14ac:dyDescent="0.2">
      <c r="A3" s="3"/>
      <c r="B3" s="82" t="s">
        <v>45</v>
      </c>
      <c r="C3" s="80"/>
      <c r="D3" s="83" t="s">
        <v>214</v>
      </c>
      <c r="E3" s="268" t="s">
        <v>217</v>
      </c>
      <c r="F3" s="269"/>
      <c r="G3" s="269"/>
      <c r="H3" s="269"/>
      <c r="I3" s="269"/>
      <c r="J3" s="270"/>
    </row>
    <row r="4" spans="1:15" ht="23.25" customHeight="1" x14ac:dyDescent="0.2">
      <c r="A4" s="78">
        <v>1703</v>
      </c>
      <c r="B4" s="84" t="s">
        <v>46</v>
      </c>
      <c r="C4" s="85"/>
      <c r="D4" s="86" t="s">
        <v>41</v>
      </c>
      <c r="E4" s="256" t="s">
        <v>42</v>
      </c>
      <c r="F4" s="257"/>
      <c r="G4" s="257"/>
      <c r="H4" s="257"/>
      <c r="I4" s="257"/>
      <c r="J4" s="258"/>
    </row>
    <row r="5" spans="1:15" ht="24" customHeight="1" x14ac:dyDescent="0.2">
      <c r="A5" s="3"/>
      <c r="B5" s="46" t="s">
        <v>23</v>
      </c>
      <c r="C5" s="4"/>
      <c r="D5" s="170" t="s">
        <v>219</v>
      </c>
      <c r="E5" s="25"/>
      <c r="F5" s="25"/>
      <c r="G5" s="25"/>
      <c r="H5" s="27" t="s">
        <v>40</v>
      </c>
      <c r="I5" s="170" t="s">
        <v>223</v>
      </c>
      <c r="J5" s="10"/>
    </row>
    <row r="6" spans="1:15" ht="15.75" customHeight="1" x14ac:dyDescent="0.2">
      <c r="A6" s="3"/>
      <c r="B6" s="40"/>
      <c r="C6" s="25"/>
      <c r="D6" s="170" t="s">
        <v>220</v>
      </c>
      <c r="E6" s="25"/>
      <c r="F6" s="25"/>
      <c r="G6" s="25"/>
      <c r="H6" s="27" t="s">
        <v>36</v>
      </c>
      <c r="I6" s="170" t="s">
        <v>224</v>
      </c>
      <c r="J6" s="10"/>
    </row>
    <row r="7" spans="1:15" ht="15.75" customHeight="1" x14ac:dyDescent="0.2">
      <c r="A7" s="3"/>
      <c r="B7" s="41"/>
      <c r="C7" s="171" t="s">
        <v>222</v>
      </c>
      <c r="D7" s="172" t="s">
        <v>221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72"/>
      <c r="E11" s="272"/>
      <c r="F11" s="272"/>
      <c r="G11" s="272"/>
      <c r="H11" s="27" t="s">
        <v>40</v>
      </c>
      <c r="I11" s="88"/>
      <c r="J11" s="10"/>
    </row>
    <row r="12" spans="1:15" ht="15.75" customHeight="1" x14ac:dyDescent="0.2">
      <c r="A12" s="3"/>
      <c r="B12" s="40"/>
      <c r="C12" s="25"/>
      <c r="D12" s="254"/>
      <c r="E12" s="254"/>
      <c r="F12" s="254"/>
      <c r="G12" s="254"/>
      <c r="H12" s="27" t="s">
        <v>36</v>
      </c>
      <c r="I12" s="88"/>
      <c r="J12" s="10"/>
    </row>
    <row r="13" spans="1:15" ht="15.75" customHeight="1" x14ac:dyDescent="0.2">
      <c r="A13" s="3"/>
      <c r="B13" s="41"/>
      <c r="C13" s="87"/>
      <c r="D13" s="255"/>
      <c r="E13" s="255"/>
      <c r="F13" s="255"/>
      <c r="G13" s="255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 t="s">
        <v>47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71"/>
      <c r="F15" s="271"/>
      <c r="G15" s="273"/>
      <c r="H15" s="273"/>
      <c r="I15" s="273" t="s">
        <v>31</v>
      </c>
      <c r="J15" s="274"/>
    </row>
    <row r="16" spans="1:15" ht="23.25" customHeight="1" x14ac:dyDescent="0.2">
      <c r="A16" s="140" t="s">
        <v>26</v>
      </c>
      <c r="B16" s="56" t="s">
        <v>26</v>
      </c>
      <c r="C16" s="57"/>
      <c r="D16" s="58"/>
      <c r="E16" s="247"/>
      <c r="F16" s="248"/>
      <c r="G16" s="247"/>
      <c r="H16" s="248"/>
      <c r="I16" s="247">
        <f>SUMIF(F49:F60,A16,I49:I60)+SUMIF(F49:F60,"PSU",I49:I60)</f>
        <v>0</v>
      </c>
      <c r="J16" s="249"/>
    </row>
    <row r="17" spans="1:10" ht="23.25" customHeight="1" x14ac:dyDescent="0.2">
      <c r="A17" s="140" t="s">
        <v>27</v>
      </c>
      <c r="B17" s="56" t="s">
        <v>27</v>
      </c>
      <c r="C17" s="57"/>
      <c r="D17" s="58"/>
      <c r="E17" s="247"/>
      <c r="F17" s="248"/>
      <c r="G17" s="247"/>
      <c r="H17" s="248"/>
      <c r="I17" s="247">
        <f>SUMIF(F49:F60,A17,I49:I60)</f>
        <v>0</v>
      </c>
      <c r="J17" s="249"/>
    </row>
    <row r="18" spans="1:10" ht="23.25" customHeight="1" x14ac:dyDescent="0.2">
      <c r="A18" s="140" t="s">
        <v>28</v>
      </c>
      <c r="B18" s="56" t="s">
        <v>28</v>
      </c>
      <c r="C18" s="57"/>
      <c r="D18" s="58"/>
      <c r="E18" s="247"/>
      <c r="F18" s="248"/>
      <c r="G18" s="247"/>
      <c r="H18" s="248"/>
      <c r="I18" s="247">
        <f>SUMIF(F49:F60,A18,I49:I60)</f>
        <v>0</v>
      </c>
      <c r="J18" s="249"/>
    </row>
    <row r="19" spans="1:10" ht="23.25" customHeight="1" x14ac:dyDescent="0.2">
      <c r="A19" s="140" t="s">
        <v>71</v>
      </c>
      <c r="B19" s="56" t="s">
        <v>29</v>
      </c>
      <c r="C19" s="57"/>
      <c r="D19" s="58"/>
      <c r="E19" s="247"/>
      <c r="F19" s="248"/>
      <c r="G19" s="247"/>
      <c r="H19" s="248"/>
      <c r="I19" s="247">
        <f>SUMIF(F49:F60,A19,I49:I60)</f>
        <v>0</v>
      </c>
      <c r="J19" s="249"/>
    </row>
    <row r="20" spans="1:10" ht="23.25" customHeight="1" x14ac:dyDescent="0.2">
      <c r="A20" s="140" t="s">
        <v>72</v>
      </c>
      <c r="B20" s="56" t="s">
        <v>30</v>
      </c>
      <c r="C20" s="57"/>
      <c r="D20" s="58"/>
      <c r="E20" s="247"/>
      <c r="F20" s="248"/>
      <c r="G20" s="247"/>
      <c r="H20" s="248"/>
      <c r="I20" s="247">
        <f>SUMIF(F49:F60,A20,I49:I60)</f>
        <v>0</v>
      </c>
      <c r="J20" s="249"/>
    </row>
    <row r="21" spans="1:10" ht="23.25" customHeight="1" x14ac:dyDescent="0.2">
      <c r="A21" s="3"/>
      <c r="B21" s="73" t="s">
        <v>31</v>
      </c>
      <c r="C21" s="74"/>
      <c r="D21" s="75"/>
      <c r="E21" s="250"/>
      <c r="F21" s="275"/>
      <c r="G21" s="250"/>
      <c r="H21" s="275"/>
      <c r="I21" s="250">
        <f>SUM(I16:J20)</f>
        <v>0</v>
      </c>
      <c r="J21" s="251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13</v>
      </c>
      <c r="C23" s="57"/>
      <c r="D23" s="58"/>
      <c r="E23" s="59">
        <v>15</v>
      </c>
      <c r="F23" s="60" t="s">
        <v>0</v>
      </c>
      <c r="G23" s="245">
        <v>0</v>
      </c>
      <c r="H23" s="246"/>
      <c r="I23" s="246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14</v>
      </c>
      <c r="C24" s="57"/>
      <c r="D24" s="58"/>
      <c r="E24" s="59">
        <f>SazbaDPH1</f>
        <v>15</v>
      </c>
      <c r="F24" s="60" t="s">
        <v>0</v>
      </c>
      <c r="G24" s="243">
        <f>IF(A24&gt;50, ROUNDUP(A23, 0), ROUNDDOWN(A23, 0))</f>
        <v>0</v>
      </c>
      <c r="H24" s="244"/>
      <c r="I24" s="244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15</v>
      </c>
      <c r="C25" s="57"/>
      <c r="D25" s="58"/>
      <c r="E25" s="59">
        <v>21</v>
      </c>
      <c r="F25" s="60" t="s">
        <v>0</v>
      </c>
      <c r="G25" s="245">
        <f>I21</f>
        <v>0</v>
      </c>
      <c r="H25" s="246"/>
      <c r="I25" s="246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16</v>
      </c>
      <c r="C26" s="21"/>
      <c r="D26" s="17"/>
      <c r="E26" s="42">
        <f>SazbaDPH2</f>
        <v>21</v>
      </c>
      <c r="F26" s="43" t="s">
        <v>0</v>
      </c>
      <c r="G26" s="262">
        <f>IF(A26&gt;50, ROUNDUP(A25, 0), ROUNDDOWN(A25, 0))</f>
        <v>0</v>
      </c>
      <c r="H26" s="263"/>
      <c r="I26" s="263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5</v>
      </c>
      <c r="C27" s="19"/>
      <c r="D27" s="22"/>
      <c r="E27" s="19"/>
      <c r="F27" s="20"/>
      <c r="G27" s="264">
        <f>CenaCelkem-(ZakladDPHSni+DPHSni+ZakladDPHZakl+DPHZakl)</f>
        <v>0</v>
      </c>
      <c r="H27" s="264"/>
      <c r="I27" s="264"/>
      <c r="J27" s="62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52" t="e">
        <f>ZakladDPHSniVypocet+ZakladDPHZaklVypocet</f>
        <v>#REF!</v>
      </c>
      <c r="H28" s="253"/>
      <c r="I28" s="253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52">
        <f>IF(A29&gt;50, ROUNDUP(A27, 0), ROUNDDOWN(A27, 0))</f>
        <v>0</v>
      </c>
      <c r="H29" s="252"/>
      <c r="I29" s="252"/>
      <c r="J29" s="123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>
        <f ca="1">TODAY()</f>
        <v>43712</v>
      </c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42" t="s">
        <v>2</v>
      </c>
      <c r="E35" s="242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48</v>
      </c>
      <c r="C39" s="235"/>
      <c r="D39" s="236"/>
      <c r="E39" s="236"/>
      <c r="F39" s="104" t="e">
        <f>'SO 02 01 Pol'!#REF!</f>
        <v>#REF!</v>
      </c>
      <c r="G39" s="105" t="e">
        <f>'SO 02 01 Pol'!#REF!</f>
        <v>#REF!</v>
      </c>
      <c r="H39" s="106" t="e">
        <f>(F39*SazbaDPH1/100)+(G39*SazbaDPH2/100)</f>
        <v>#REF!</v>
      </c>
      <c r="I39" s="106" t="e">
        <f>F39+G39+H39</f>
        <v>#REF!</v>
      </c>
      <c r="J39" s="107" t="e">
        <f>IF(CenaCelkemVypocet=0,"",I39/CenaCelkemVypocet*100)</f>
        <v>#REF!</v>
      </c>
    </row>
    <row r="40" spans="1:10" ht="25.5" hidden="1" customHeight="1" x14ac:dyDescent="0.2">
      <c r="A40" s="93">
        <v>2</v>
      </c>
      <c r="B40" s="108" t="s">
        <v>43</v>
      </c>
      <c r="C40" s="237" t="s">
        <v>44</v>
      </c>
      <c r="D40" s="238"/>
      <c r="E40" s="238"/>
      <c r="F40" s="109" t="e">
        <f>'SO 02 01 Pol'!#REF!</f>
        <v>#REF!</v>
      </c>
      <c r="G40" s="110" t="e">
        <f>'SO 02 01 Pol'!#REF!</f>
        <v>#REF!</v>
      </c>
      <c r="H40" s="110" t="e">
        <f>(F40*SazbaDPH1/100)+(G40*SazbaDPH2/100)</f>
        <v>#REF!</v>
      </c>
      <c r="I40" s="110" t="e">
        <f>F40+G40+H40</f>
        <v>#REF!</v>
      </c>
      <c r="J40" s="111" t="e">
        <f>IF(CenaCelkemVypocet=0,"",I40/CenaCelkemVypocet*100)</f>
        <v>#REF!</v>
      </c>
    </row>
    <row r="41" spans="1:10" ht="25.5" hidden="1" customHeight="1" x14ac:dyDescent="0.2">
      <c r="A41" s="93">
        <v>3</v>
      </c>
      <c r="B41" s="112" t="s">
        <v>41</v>
      </c>
      <c r="C41" s="235" t="s">
        <v>42</v>
      </c>
      <c r="D41" s="236"/>
      <c r="E41" s="236"/>
      <c r="F41" s="113" t="e">
        <f>'SO 02 01 Pol'!#REF!</f>
        <v>#REF!</v>
      </c>
      <c r="G41" s="106" t="e">
        <f>'SO 02 01 Pol'!#REF!</f>
        <v>#REF!</v>
      </c>
      <c r="H41" s="106" t="e">
        <f>(F41*SazbaDPH1/100)+(G41*SazbaDPH2/100)</f>
        <v>#REF!</v>
      </c>
      <c r="I41" s="106" t="e">
        <f>F41+G41+H41</f>
        <v>#REF!</v>
      </c>
      <c r="J41" s="107" t="e">
        <f>IF(CenaCelkemVypocet=0,"",I41/CenaCelkemVypocet*100)</f>
        <v>#REF!</v>
      </c>
    </row>
    <row r="42" spans="1:10" ht="25.5" hidden="1" customHeight="1" x14ac:dyDescent="0.2">
      <c r="A42" s="93"/>
      <c r="B42" s="239" t="s">
        <v>49</v>
      </c>
      <c r="C42" s="240"/>
      <c r="D42" s="240"/>
      <c r="E42" s="241"/>
      <c r="F42" s="114" t="e">
        <f>SUMIF(A39:A41,"=1",F39:F41)</f>
        <v>#REF!</v>
      </c>
      <c r="G42" s="115" t="e">
        <f>SUMIF(A39:A41,"=1",G39:G41)</f>
        <v>#REF!</v>
      </c>
      <c r="H42" s="115" t="e">
        <f>SUMIF(A39:A41,"=1",H39:H41)</f>
        <v>#REF!</v>
      </c>
      <c r="I42" s="115" t="e">
        <f>SUMIF(A39:A41,"=1",I39:I41)</f>
        <v>#REF!</v>
      </c>
      <c r="J42" s="116" t="e">
        <f>SUMIF(A39:A41,"=1",J39:J41)</f>
        <v>#REF!</v>
      </c>
    </row>
    <row r="46" spans="1:10" ht="15.75" x14ac:dyDescent="0.25">
      <c r="B46" s="124" t="s">
        <v>51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52</v>
      </c>
      <c r="G48" s="130"/>
      <c r="H48" s="130"/>
      <c r="I48" s="130" t="s">
        <v>31</v>
      </c>
      <c r="J48" s="130" t="s">
        <v>0</v>
      </c>
    </row>
    <row r="49" spans="1:10" ht="25.5" customHeight="1" x14ac:dyDescent="0.2">
      <c r="A49" s="126"/>
      <c r="B49" s="131" t="s">
        <v>53</v>
      </c>
      <c r="C49" s="227" t="s">
        <v>54</v>
      </c>
      <c r="D49" s="228"/>
      <c r="E49" s="228"/>
      <c r="F49" s="138" t="s">
        <v>26</v>
      </c>
      <c r="G49" s="132"/>
      <c r="H49" s="132"/>
      <c r="I49" s="132">
        <f>'SO 02 01 Pol'!G8</f>
        <v>0</v>
      </c>
      <c r="J49" s="136" t="str">
        <f>IF(I61=0,"",I49/I61*100)</f>
        <v/>
      </c>
    </row>
    <row r="50" spans="1:10" ht="25.5" customHeight="1" x14ac:dyDescent="0.2">
      <c r="A50" s="126"/>
      <c r="B50" s="131" t="s">
        <v>55</v>
      </c>
      <c r="C50" s="227" t="s">
        <v>56</v>
      </c>
      <c r="D50" s="228"/>
      <c r="E50" s="228"/>
      <c r="F50" s="138" t="s">
        <v>26</v>
      </c>
      <c r="G50" s="132"/>
      <c r="H50" s="132"/>
      <c r="I50" s="132">
        <f>'SO 02 01 Pol'!G48</f>
        <v>0</v>
      </c>
      <c r="J50" s="136" t="str">
        <f>IF(I61=0,"",I50/I61*100)</f>
        <v/>
      </c>
    </row>
    <row r="51" spans="1:10" ht="25.5" customHeight="1" x14ac:dyDescent="0.2">
      <c r="A51" s="126"/>
      <c r="B51" s="131" t="s">
        <v>57</v>
      </c>
      <c r="C51" s="227" t="s">
        <v>58</v>
      </c>
      <c r="D51" s="228"/>
      <c r="E51" s="228"/>
      <c r="F51" s="138" t="s">
        <v>26</v>
      </c>
      <c r="G51" s="132"/>
      <c r="H51" s="132"/>
      <c r="I51" s="132">
        <f>'SO 02 01 Pol'!G65</f>
        <v>0</v>
      </c>
      <c r="J51" s="136" t="str">
        <f>IF(I61=0,"",I51/I61*100)</f>
        <v/>
      </c>
    </row>
    <row r="52" spans="1:10" ht="25.5" customHeight="1" x14ac:dyDescent="0.2">
      <c r="A52" s="126"/>
      <c r="B52" s="131" t="s">
        <v>59</v>
      </c>
      <c r="C52" s="227" t="s">
        <v>60</v>
      </c>
      <c r="D52" s="228"/>
      <c r="E52" s="228"/>
      <c r="F52" s="138" t="s">
        <v>26</v>
      </c>
      <c r="G52" s="132"/>
      <c r="H52" s="132"/>
      <c r="I52" s="132">
        <f>'SO 02 01 Pol'!G82</f>
        <v>0</v>
      </c>
      <c r="J52" s="136" t="str">
        <f>IF(I61=0,"",I52/I61*100)</f>
        <v/>
      </c>
    </row>
    <row r="53" spans="1:10" ht="25.5" customHeight="1" x14ac:dyDescent="0.2">
      <c r="A53" s="126"/>
      <c r="B53" s="131" t="s">
        <v>276</v>
      </c>
      <c r="C53" s="227" t="s">
        <v>277</v>
      </c>
      <c r="D53" s="228"/>
      <c r="E53" s="228"/>
      <c r="F53" s="138" t="s">
        <v>26</v>
      </c>
      <c r="G53" s="132"/>
      <c r="H53" s="132"/>
      <c r="I53" s="132">
        <f>'SO 02 01 Pol'!G93</f>
        <v>0</v>
      </c>
      <c r="J53" s="136" t="str">
        <f>IF(I61=0,"",I53/I61*100)</f>
        <v/>
      </c>
    </row>
    <row r="54" spans="1:10" ht="25.5" customHeight="1" x14ac:dyDescent="0.2">
      <c r="A54" s="126"/>
      <c r="B54" s="131" t="s">
        <v>61</v>
      </c>
      <c r="C54" s="227" t="s">
        <v>62</v>
      </c>
      <c r="D54" s="228"/>
      <c r="E54" s="228"/>
      <c r="F54" s="138" t="s">
        <v>26</v>
      </c>
      <c r="G54" s="132"/>
      <c r="H54" s="132"/>
      <c r="I54" s="132">
        <f>'SO 02 01 Pol'!G96</f>
        <v>0</v>
      </c>
      <c r="J54" s="136" t="str">
        <f>IF(I61=0,"",I54/I61*100)</f>
        <v/>
      </c>
    </row>
    <row r="55" spans="1:10" ht="25.5" customHeight="1" x14ac:dyDescent="0.2">
      <c r="A55" s="126"/>
      <c r="B55" s="131" t="s">
        <v>63</v>
      </c>
      <c r="C55" s="227" t="s">
        <v>64</v>
      </c>
      <c r="D55" s="228"/>
      <c r="E55" s="228"/>
      <c r="F55" s="138" t="s">
        <v>26</v>
      </c>
      <c r="G55" s="132"/>
      <c r="H55" s="132"/>
      <c r="I55" s="132">
        <f>'SO 02 01 Pol'!G99</f>
        <v>0</v>
      </c>
      <c r="J55" s="136" t="str">
        <f>IF(I61=0,"",I55/I61*100)</f>
        <v/>
      </c>
    </row>
    <row r="56" spans="1:10" ht="25.5" customHeight="1" x14ac:dyDescent="0.2">
      <c r="A56" s="126"/>
      <c r="B56" s="131" t="s">
        <v>65</v>
      </c>
      <c r="C56" s="227" t="s">
        <v>66</v>
      </c>
      <c r="D56" s="228"/>
      <c r="E56" s="228"/>
      <c r="F56" s="138" t="s">
        <v>26</v>
      </c>
      <c r="G56" s="132"/>
      <c r="H56" s="132"/>
      <c r="I56" s="132">
        <f>'SO 02 01 Pol'!G104</f>
        <v>0</v>
      </c>
      <c r="J56" s="136" t="str">
        <f>IF(I61=0,"",I56/I61*100)</f>
        <v/>
      </c>
    </row>
    <row r="57" spans="1:10" ht="39.75" customHeight="1" x14ac:dyDescent="0.2">
      <c r="A57" s="126"/>
      <c r="B57" s="183" t="s">
        <v>240</v>
      </c>
      <c r="C57" s="232" t="s">
        <v>241</v>
      </c>
      <c r="D57" s="233"/>
      <c r="E57" s="234"/>
      <c r="F57" s="184" t="s">
        <v>26</v>
      </c>
      <c r="G57" s="185"/>
      <c r="H57" s="185"/>
      <c r="I57" s="185">
        <f>'SO 02 01 Pol'!G60</f>
        <v>0</v>
      </c>
      <c r="J57" s="136" t="str">
        <f>IF(I61=0,"",I57/I61*100)</f>
        <v/>
      </c>
    </row>
    <row r="58" spans="1:10" ht="39.75" customHeight="1" x14ac:dyDescent="0.2">
      <c r="A58" s="126"/>
      <c r="B58" s="183" t="s">
        <v>262</v>
      </c>
      <c r="C58" s="229" t="s">
        <v>263</v>
      </c>
      <c r="D58" s="230"/>
      <c r="E58" s="231"/>
      <c r="F58" s="184" t="s">
        <v>27</v>
      </c>
      <c r="G58" s="185"/>
      <c r="H58" s="185"/>
      <c r="I58" s="185">
        <f>'SO 02 01 Pol'!G112</f>
        <v>0</v>
      </c>
      <c r="J58" s="186" t="str">
        <f>IF(I61=0,"",I58/I61*100)</f>
        <v/>
      </c>
    </row>
    <row r="59" spans="1:10" ht="25.5" customHeight="1" x14ac:dyDescent="0.2">
      <c r="A59" s="126"/>
      <c r="B59" s="131" t="s">
        <v>67</v>
      </c>
      <c r="C59" s="227" t="s">
        <v>68</v>
      </c>
      <c r="D59" s="228"/>
      <c r="E59" s="228"/>
      <c r="F59" s="138" t="s">
        <v>26</v>
      </c>
      <c r="G59" s="132"/>
      <c r="H59" s="132"/>
      <c r="I59" s="132">
        <f>'SO 02 01 Pol'!G121</f>
        <v>0</v>
      </c>
      <c r="J59" s="136" t="str">
        <f>IF(I61=0,"",I59/I61*100)</f>
        <v/>
      </c>
    </row>
    <row r="60" spans="1:10" ht="25.5" customHeight="1" x14ac:dyDescent="0.2">
      <c r="A60" s="126"/>
      <c r="B60" s="131" t="s">
        <v>69</v>
      </c>
      <c r="C60" s="227" t="s">
        <v>70</v>
      </c>
      <c r="D60" s="228"/>
      <c r="E60" s="228"/>
      <c r="F60" s="138" t="s">
        <v>27</v>
      </c>
      <c r="G60" s="132"/>
      <c r="H60" s="132"/>
      <c r="I60" s="132">
        <f>'SO 02 01 Pol'!G123</f>
        <v>0</v>
      </c>
      <c r="J60" s="136" t="str">
        <f>IF(I61=0,"",I60/I61*100)</f>
        <v/>
      </c>
    </row>
    <row r="61" spans="1:10" ht="25.5" customHeight="1" x14ac:dyDescent="0.2">
      <c r="A61" s="127"/>
      <c r="B61" s="133" t="s">
        <v>1</v>
      </c>
      <c r="C61" s="133"/>
      <c r="D61" s="134"/>
      <c r="E61" s="134"/>
      <c r="F61" s="139"/>
      <c r="G61" s="135"/>
      <c r="H61" s="135"/>
      <c r="I61" s="135">
        <f>SUM(I49:I60)</f>
        <v>0</v>
      </c>
      <c r="J61" s="137">
        <f>SUM(J49:J60)</f>
        <v>0</v>
      </c>
    </row>
    <row r="62" spans="1:10" x14ac:dyDescent="0.2">
      <c r="F62" s="91"/>
      <c r="G62" s="90"/>
      <c r="H62" s="91"/>
      <c r="I62" s="90"/>
      <c r="J62" s="92"/>
    </row>
    <row r="63" spans="1:10" x14ac:dyDescent="0.2">
      <c r="F63" s="91"/>
      <c r="G63" s="90"/>
      <c r="H63" s="91"/>
      <c r="I63" s="90"/>
      <c r="J63" s="92"/>
    </row>
    <row r="64" spans="1:10" x14ac:dyDescent="0.2">
      <c r="F64" s="91"/>
      <c r="G64" s="90"/>
      <c r="H64" s="91"/>
      <c r="I64" s="90"/>
      <c r="J64" s="92"/>
    </row>
  </sheetData>
  <sheetProtection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4:E54"/>
    <mergeCell ref="C55:E55"/>
    <mergeCell ref="C53:E53"/>
    <mergeCell ref="C56:E56"/>
    <mergeCell ref="C59:E59"/>
    <mergeCell ref="C60:E60"/>
    <mergeCell ref="C58:E58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76" t="s">
        <v>7</v>
      </c>
      <c r="B1" s="276"/>
      <c r="C1" s="277"/>
      <c r="D1" s="276"/>
      <c r="E1" s="276"/>
      <c r="F1" s="276"/>
      <c r="G1" s="276"/>
    </row>
    <row r="2" spans="1:7" ht="24.95" customHeight="1" x14ac:dyDescent="0.2">
      <c r="A2" s="77" t="s">
        <v>8</v>
      </c>
      <c r="B2" s="76"/>
      <c r="C2" s="278"/>
      <c r="D2" s="278"/>
      <c r="E2" s="278"/>
      <c r="F2" s="278"/>
      <c r="G2" s="279"/>
    </row>
    <row r="3" spans="1:7" ht="24.95" customHeight="1" x14ac:dyDescent="0.2">
      <c r="A3" s="77" t="s">
        <v>9</v>
      </c>
      <c r="B3" s="76"/>
      <c r="C3" s="278"/>
      <c r="D3" s="278"/>
      <c r="E3" s="278"/>
      <c r="F3" s="278"/>
      <c r="G3" s="279"/>
    </row>
    <row r="4" spans="1:7" ht="24.95" customHeight="1" x14ac:dyDescent="0.2">
      <c r="A4" s="77" t="s">
        <v>10</v>
      </c>
      <c r="B4" s="76"/>
      <c r="C4" s="278"/>
      <c r="D4" s="278"/>
      <c r="E4" s="278"/>
      <c r="F4" s="278"/>
      <c r="G4" s="27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BH5002"/>
  <sheetViews>
    <sheetView tabSelected="1" workbookViewId="0">
      <pane ySplit="7" topLeftCell="A62" activePane="bottomLeft" state="frozen"/>
      <selection pane="bottomLeft" activeCell="F61" sqref="F61"/>
    </sheetView>
  </sheetViews>
  <sheetFormatPr defaultRowHeight="12.75" outlineLevelRow="1" x14ac:dyDescent="0.2"/>
  <cols>
    <col min="1" max="1" width="3.42578125" customWidth="1"/>
    <col min="2" max="2" width="12.7109375" style="89" customWidth="1"/>
    <col min="3" max="3" width="38.28515625" style="89" customWidth="1"/>
    <col min="4" max="4" width="4.85546875" customWidth="1"/>
    <col min="5" max="5" width="10.7109375" customWidth="1"/>
    <col min="6" max="6" width="9.85546875" customWidth="1"/>
    <col min="7" max="7" width="14.140625" customWidth="1"/>
    <col min="8" max="12" width="0" hidden="1" customWidth="1"/>
    <col min="13" max="13" width="1.7109375" hidden="1" customWidth="1"/>
    <col min="14" max="14" width="1.85546875" hidden="1" customWidth="1"/>
    <col min="15" max="15" width="2.7109375" hidden="1" customWidth="1"/>
    <col min="16" max="16" width="3.140625" hidden="1" customWidth="1"/>
    <col min="17" max="17" width="2.42578125" hidden="1" customWidth="1"/>
    <col min="18" max="18" width="2.7109375" hidden="1" customWidth="1"/>
    <col min="19" max="19" width="1.85546875" hidden="1" customWidth="1"/>
    <col min="20" max="20" width="2.7109375" hidden="1" customWidth="1"/>
    <col min="21" max="21" width="2.85546875" hidden="1" customWidth="1"/>
    <col min="22" max="22" width="3.5703125" hidden="1" customWidth="1"/>
    <col min="23" max="23" width="1.425781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2" t="s">
        <v>7</v>
      </c>
      <c r="B1" s="283"/>
      <c r="C1" s="283"/>
      <c r="D1" s="283"/>
      <c r="E1" s="283"/>
      <c r="F1" s="283"/>
      <c r="G1" s="283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8"/>
      <c r="AG1" t="s">
        <v>73</v>
      </c>
    </row>
    <row r="2" spans="1:60" ht="25.15" customHeight="1" x14ac:dyDescent="0.2">
      <c r="A2" s="189" t="s">
        <v>8</v>
      </c>
      <c r="B2" s="190" t="s">
        <v>215</v>
      </c>
      <c r="C2" s="284" t="s">
        <v>216</v>
      </c>
      <c r="D2" s="285"/>
      <c r="E2" s="285"/>
      <c r="F2" s="285"/>
      <c r="G2" s="28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191"/>
      <c r="AG2" t="s">
        <v>74</v>
      </c>
    </row>
    <row r="3" spans="1:60" ht="25.15" customHeight="1" x14ac:dyDescent="0.2">
      <c r="A3" s="189" t="s">
        <v>9</v>
      </c>
      <c r="B3" s="190" t="s">
        <v>214</v>
      </c>
      <c r="C3" s="284" t="s">
        <v>217</v>
      </c>
      <c r="D3" s="285"/>
      <c r="E3" s="285"/>
      <c r="F3" s="285"/>
      <c r="G3" s="28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191"/>
      <c r="AC3" s="89" t="s">
        <v>74</v>
      </c>
      <c r="AG3" t="s">
        <v>75</v>
      </c>
    </row>
    <row r="4" spans="1:60" ht="25.15" customHeight="1" x14ac:dyDescent="0.2">
      <c r="A4" s="192" t="s">
        <v>10</v>
      </c>
      <c r="B4" s="193" t="s">
        <v>41</v>
      </c>
      <c r="C4" s="287" t="s">
        <v>42</v>
      </c>
      <c r="D4" s="288"/>
      <c r="E4" s="288"/>
      <c r="F4" s="288"/>
      <c r="G4" s="289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191"/>
      <c r="AG4" t="s">
        <v>76</v>
      </c>
    </row>
    <row r="5" spans="1:60" x14ac:dyDescent="0.2">
      <c r="A5" s="3"/>
      <c r="B5" s="194"/>
      <c r="C5" s="194"/>
      <c r="D5" s="12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191"/>
    </row>
    <row r="6" spans="1:60" ht="38.25" customHeight="1" x14ac:dyDescent="0.2">
      <c r="A6" s="195" t="s">
        <v>77</v>
      </c>
      <c r="B6" s="196" t="s">
        <v>78</v>
      </c>
      <c r="C6" s="196" t="s">
        <v>79</v>
      </c>
      <c r="D6" s="197" t="s">
        <v>80</v>
      </c>
      <c r="E6" s="198" t="s">
        <v>81</v>
      </c>
      <c r="F6" s="199" t="s">
        <v>82</v>
      </c>
      <c r="G6" s="198" t="s">
        <v>31</v>
      </c>
      <c r="H6" s="200" t="s">
        <v>32</v>
      </c>
      <c r="I6" s="200" t="s">
        <v>83</v>
      </c>
      <c r="J6" s="200" t="s">
        <v>33</v>
      </c>
      <c r="K6" s="200" t="s">
        <v>84</v>
      </c>
      <c r="L6" s="200" t="s">
        <v>85</v>
      </c>
      <c r="M6" s="200" t="s">
        <v>86</v>
      </c>
      <c r="N6" s="200" t="s">
        <v>87</v>
      </c>
      <c r="O6" s="200" t="s">
        <v>88</v>
      </c>
      <c r="P6" s="200" t="s">
        <v>89</v>
      </c>
      <c r="Q6" s="200" t="s">
        <v>90</v>
      </c>
      <c r="R6" s="200" t="s">
        <v>91</v>
      </c>
      <c r="S6" s="200" t="s">
        <v>92</v>
      </c>
      <c r="T6" s="200" t="s">
        <v>93</v>
      </c>
      <c r="U6" s="200" t="s">
        <v>94</v>
      </c>
      <c r="V6" s="200" t="s">
        <v>95</v>
      </c>
      <c r="W6" s="200" t="s">
        <v>96</v>
      </c>
      <c r="X6" s="201" t="s">
        <v>285</v>
      </c>
    </row>
    <row r="7" spans="1:60" hidden="1" x14ac:dyDescent="0.2">
      <c r="A7" s="202"/>
      <c r="B7" s="203"/>
      <c r="C7" s="203"/>
      <c r="D7" s="204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191"/>
    </row>
    <row r="8" spans="1:60" x14ac:dyDescent="0.2">
      <c r="A8" s="207" t="s">
        <v>97</v>
      </c>
      <c r="B8" s="149" t="s">
        <v>53</v>
      </c>
      <c r="C8" s="164" t="s">
        <v>54</v>
      </c>
      <c r="D8" s="150"/>
      <c r="E8" s="151"/>
      <c r="F8" s="152"/>
      <c r="G8" s="153">
        <f>SUMIF(AG9:AG47,"&lt;&gt;NOR",G9:G47)</f>
        <v>0</v>
      </c>
      <c r="H8" s="148"/>
      <c r="I8" s="148">
        <f>SUM(I9:I47)</f>
        <v>83.56</v>
      </c>
      <c r="J8" s="148"/>
      <c r="K8" s="148">
        <f>SUM(K9:K47)</f>
        <v>53856.78</v>
      </c>
      <c r="L8" s="148"/>
      <c r="M8" s="148">
        <f>SUM(M9:M47)</f>
        <v>0</v>
      </c>
      <c r="N8" s="148"/>
      <c r="O8" s="148">
        <f>SUM(O9:O47)</f>
        <v>0</v>
      </c>
      <c r="P8" s="148"/>
      <c r="Q8" s="148">
        <f>SUM(Q9:Q47)</f>
        <v>0</v>
      </c>
      <c r="R8" s="148"/>
      <c r="S8" s="148"/>
      <c r="T8" s="148"/>
      <c r="U8" s="148"/>
      <c r="V8" s="148">
        <f>SUM(V9:V47)</f>
        <v>47.839999999999996</v>
      </c>
      <c r="W8" s="148"/>
      <c r="X8" s="191"/>
      <c r="AG8" t="s">
        <v>98</v>
      </c>
    </row>
    <row r="9" spans="1:60" outlineLevel="1" x14ac:dyDescent="0.2">
      <c r="A9" s="208">
        <v>1</v>
      </c>
      <c r="B9" s="154" t="s">
        <v>99</v>
      </c>
      <c r="C9" s="165" t="s">
        <v>100</v>
      </c>
      <c r="D9" s="155" t="s">
        <v>101</v>
      </c>
      <c r="E9" s="156">
        <f>E11</f>
        <v>10</v>
      </c>
      <c r="F9" s="157"/>
      <c r="G9" s="158">
        <f>ROUND(E9*F9,2)</f>
        <v>0</v>
      </c>
      <c r="H9" s="145">
        <v>0</v>
      </c>
      <c r="I9" s="144">
        <f>ROUND(E9*H9,2)</f>
        <v>0</v>
      </c>
      <c r="J9" s="145">
        <v>64.7</v>
      </c>
      <c r="K9" s="144">
        <f>ROUND(E9*J9,2)</f>
        <v>647</v>
      </c>
      <c r="L9" s="144">
        <v>21</v>
      </c>
      <c r="M9" s="144">
        <f>G9*(1+L9/100)</f>
        <v>0</v>
      </c>
      <c r="N9" s="144">
        <v>0</v>
      </c>
      <c r="O9" s="144">
        <f>ROUND(E9*N9,2)</f>
        <v>0</v>
      </c>
      <c r="P9" s="144">
        <v>0</v>
      </c>
      <c r="Q9" s="144">
        <f>ROUND(E9*P9,2)</f>
        <v>0</v>
      </c>
      <c r="R9" s="144"/>
      <c r="S9" s="144" t="s">
        <v>102</v>
      </c>
      <c r="T9" s="144" t="s">
        <v>102</v>
      </c>
      <c r="U9" s="144">
        <v>9.7000000000000003E-2</v>
      </c>
      <c r="V9" s="144">
        <f>ROUND(E9*U9,2)</f>
        <v>0.97</v>
      </c>
      <c r="W9" s="144"/>
      <c r="X9" s="209" t="s">
        <v>286</v>
      </c>
      <c r="Y9" s="142"/>
      <c r="Z9" s="142"/>
      <c r="AA9" s="142"/>
      <c r="AB9" s="142"/>
      <c r="AC9" s="142"/>
      <c r="AD9" s="142"/>
      <c r="AE9" s="142"/>
      <c r="AF9" s="142"/>
      <c r="AG9" s="142" t="s">
        <v>103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210"/>
      <c r="B10" s="143"/>
      <c r="C10" s="166" t="s">
        <v>225</v>
      </c>
      <c r="D10" s="146"/>
      <c r="E10" s="147"/>
      <c r="F10" s="22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209"/>
      <c r="Y10" s="142"/>
      <c r="Z10" s="142"/>
      <c r="AA10" s="142"/>
      <c r="AB10" s="142"/>
      <c r="AC10" s="142"/>
      <c r="AD10" s="142"/>
      <c r="AE10" s="142"/>
      <c r="AF10" s="142"/>
      <c r="AG10" s="142" t="s">
        <v>104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210"/>
      <c r="B11" s="143"/>
      <c r="C11" s="166" t="s">
        <v>226</v>
      </c>
      <c r="D11" s="146"/>
      <c r="E11" s="147">
        <f>100*0.1</f>
        <v>10</v>
      </c>
      <c r="F11" s="22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209"/>
      <c r="Y11" s="142"/>
      <c r="Z11" s="142"/>
      <c r="AA11" s="142"/>
      <c r="AB11" s="142"/>
      <c r="AC11" s="142"/>
      <c r="AD11" s="142"/>
      <c r="AE11" s="142"/>
      <c r="AF11" s="142"/>
      <c r="AG11" s="142" t="s">
        <v>104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210"/>
      <c r="B12" s="143"/>
      <c r="C12" s="166"/>
      <c r="D12" s="146"/>
      <c r="E12" s="147"/>
      <c r="F12" s="22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209"/>
      <c r="Y12" s="142"/>
      <c r="Z12" s="142"/>
      <c r="AA12" s="142"/>
      <c r="AB12" s="142"/>
      <c r="AC12" s="142"/>
      <c r="AD12" s="142"/>
      <c r="AE12" s="142"/>
      <c r="AF12" s="142"/>
      <c r="AG12" s="142" t="s">
        <v>104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210"/>
      <c r="B13" s="143"/>
      <c r="C13" s="166"/>
      <c r="D13" s="146"/>
      <c r="E13" s="147">
        <v>1.38</v>
      </c>
      <c r="F13" s="22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209"/>
      <c r="Y13" s="142"/>
      <c r="Z13" s="142"/>
      <c r="AA13" s="142"/>
      <c r="AB13" s="142"/>
      <c r="AC13" s="142"/>
      <c r="AD13" s="142"/>
      <c r="AE13" s="142"/>
      <c r="AF13" s="142"/>
      <c r="AG13" s="142" t="s">
        <v>104</v>
      </c>
      <c r="AH13" s="142">
        <v>0</v>
      </c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208">
        <v>2</v>
      </c>
      <c r="B14" s="154" t="s">
        <v>107</v>
      </c>
      <c r="C14" s="165" t="s">
        <v>108</v>
      </c>
      <c r="D14" s="155" t="s">
        <v>101</v>
      </c>
      <c r="E14" s="156">
        <f>E15</f>
        <v>22.5</v>
      </c>
      <c r="F14" s="157"/>
      <c r="G14" s="158">
        <f>ROUND(E14*F14,2)</f>
        <v>0</v>
      </c>
      <c r="H14" s="145">
        <v>0</v>
      </c>
      <c r="I14" s="144">
        <f>ROUND(E14*H14,2)</f>
        <v>0</v>
      </c>
      <c r="J14" s="145">
        <v>155.5</v>
      </c>
      <c r="K14" s="144">
        <f>ROUND(E14*J14,2)</f>
        <v>3498.75</v>
      </c>
      <c r="L14" s="144">
        <v>21</v>
      </c>
      <c r="M14" s="144">
        <f>G14*(1+L14/100)</f>
        <v>0</v>
      </c>
      <c r="N14" s="144">
        <v>0</v>
      </c>
      <c r="O14" s="144">
        <f>ROUND(E14*N14,2)</f>
        <v>0</v>
      </c>
      <c r="P14" s="144">
        <v>0</v>
      </c>
      <c r="Q14" s="144">
        <f>ROUND(E14*P14,2)</f>
        <v>0</v>
      </c>
      <c r="R14" s="144"/>
      <c r="S14" s="144" t="s">
        <v>102</v>
      </c>
      <c r="T14" s="144" t="s">
        <v>102</v>
      </c>
      <c r="U14" s="144">
        <v>0.42199999999999999</v>
      </c>
      <c r="V14" s="144">
        <f>ROUND(E14*U14,2)</f>
        <v>9.5</v>
      </c>
      <c r="W14" s="144"/>
      <c r="X14" s="209" t="s">
        <v>286</v>
      </c>
      <c r="Y14" s="142"/>
      <c r="Z14" s="142"/>
      <c r="AA14" s="142"/>
      <c r="AB14" s="142"/>
      <c r="AC14" s="142"/>
      <c r="AD14" s="142"/>
      <c r="AE14" s="142"/>
      <c r="AF14" s="142"/>
      <c r="AG14" s="142" t="s">
        <v>109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210"/>
      <c r="B15" s="143"/>
      <c r="C15" s="166" t="s">
        <v>227</v>
      </c>
      <c r="D15" s="146"/>
      <c r="E15" s="147">
        <f>100*0.45*0.5</f>
        <v>22.5</v>
      </c>
      <c r="F15" s="22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209"/>
      <c r="Y15" s="142"/>
      <c r="Z15" s="142"/>
      <c r="AA15" s="142"/>
      <c r="AB15" s="142"/>
      <c r="AC15" s="142"/>
      <c r="AD15" s="142"/>
      <c r="AE15" s="142"/>
      <c r="AF15" s="142"/>
      <c r="AG15" s="142" t="s">
        <v>104</v>
      </c>
      <c r="AH15" s="142">
        <v>0</v>
      </c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211">
        <v>3</v>
      </c>
      <c r="B16" s="159" t="s">
        <v>110</v>
      </c>
      <c r="C16" s="167" t="s">
        <v>111</v>
      </c>
      <c r="D16" s="160" t="s">
        <v>101</v>
      </c>
      <c r="E16" s="161">
        <f>E14</f>
        <v>22.5</v>
      </c>
      <c r="F16" s="162"/>
      <c r="G16" s="163">
        <f>ROUND(E16*F16,2)</f>
        <v>0</v>
      </c>
      <c r="H16" s="145">
        <v>0</v>
      </c>
      <c r="I16" s="144">
        <f>ROUND(E16*H16,2)</f>
        <v>0</v>
      </c>
      <c r="J16" s="145">
        <v>32.799999999999997</v>
      </c>
      <c r="K16" s="144">
        <f>ROUND(E16*J16,2)</f>
        <v>738</v>
      </c>
      <c r="L16" s="144">
        <v>21</v>
      </c>
      <c r="M16" s="144">
        <f>G16*(1+L16/100)</f>
        <v>0</v>
      </c>
      <c r="N16" s="144">
        <v>0</v>
      </c>
      <c r="O16" s="144">
        <f>ROUND(E16*N16,2)</f>
        <v>0</v>
      </c>
      <c r="P16" s="144">
        <v>0</v>
      </c>
      <c r="Q16" s="144">
        <f>ROUND(E16*P16,2)</f>
        <v>0</v>
      </c>
      <c r="R16" s="144"/>
      <c r="S16" s="144" t="s">
        <v>102</v>
      </c>
      <c r="T16" s="144" t="s">
        <v>102</v>
      </c>
      <c r="U16" s="144">
        <v>8.7999999999999995E-2</v>
      </c>
      <c r="V16" s="144">
        <f>ROUND(E16*U16,2)</f>
        <v>1.98</v>
      </c>
      <c r="W16" s="144"/>
      <c r="X16" s="209" t="s">
        <v>286</v>
      </c>
      <c r="Y16" s="142"/>
      <c r="Z16" s="142"/>
      <c r="AA16" s="142"/>
      <c r="AB16" s="142"/>
      <c r="AC16" s="142"/>
      <c r="AD16" s="142"/>
      <c r="AE16" s="142"/>
      <c r="AF16" s="142"/>
      <c r="AG16" s="142" t="s">
        <v>109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">
      <c r="A17" s="211">
        <v>4</v>
      </c>
      <c r="B17" s="159" t="s">
        <v>112</v>
      </c>
      <c r="C17" s="167" t="s">
        <v>113</v>
      </c>
      <c r="D17" s="160" t="s">
        <v>101</v>
      </c>
      <c r="E17" s="161">
        <f>E14</f>
        <v>22.5</v>
      </c>
      <c r="F17" s="162"/>
      <c r="G17" s="163">
        <f>ROUND(E17*F17,2)</f>
        <v>0</v>
      </c>
      <c r="H17" s="145">
        <v>0</v>
      </c>
      <c r="I17" s="144">
        <f>ROUND(E17*H17,2)</f>
        <v>0</v>
      </c>
      <c r="J17" s="145">
        <v>400.5</v>
      </c>
      <c r="K17" s="144">
        <f>ROUND(E17*J17,2)</f>
        <v>9011.25</v>
      </c>
      <c r="L17" s="144">
        <v>21</v>
      </c>
      <c r="M17" s="144">
        <f>G17*(1+L17/100)</f>
        <v>0</v>
      </c>
      <c r="N17" s="144">
        <v>0</v>
      </c>
      <c r="O17" s="144">
        <f>ROUND(E17*N17,2)</f>
        <v>0</v>
      </c>
      <c r="P17" s="144">
        <v>0</v>
      </c>
      <c r="Q17" s="144">
        <f>ROUND(E17*P17,2)</f>
        <v>0</v>
      </c>
      <c r="R17" s="144"/>
      <c r="S17" s="144" t="s">
        <v>102</v>
      </c>
      <c r="T17" s="144" t="s">
        <v>102</v>
      </c>
      <c r="U17" s="144">
        <v>0.81799999999999995</v>
      </c>
      <c r="V17" s="144">
        <f>ROUND(E17*U17,2)</f>
        <v>18.41</v>
      </c>
      <c r="W17" s="144"/>
      <c r="X17" s="209" t="s">
        <v>286</v>
      </c>
      <c r="Y17" s="142"/>
      <c r="Z17" s="142"/>
      <c r="AA17" s="142"/>
      <c r="AB17" s="142"/>
      <c r="AC17" s="142"/>
      <c r="AD17" s="142"/>
      <c r="AE17" s="142"/>
      <c r="AF17" s="142"/>
      <c r="AG17" s="142" t="s">
        <v>109</v>
      </c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">
      <c r="A18" s="211">
        <v>5</v>
      </c>
      <c r="B18" s="159" t="s">
        <v>114</v>
      </c>
      <c r="C18" s="167" t="s">
        <v>115</v>
      </c>
      <c r="D18" s="160" t="s">
        <v>101</v>
      </c>
      <c r="E18" s="161">
        <f>E14</f>
        <v>22.5</v>
      </c>
      <c r="F18" s="162"/>
      <c r="G18" s="163">
        <f>ROUND(E18*F18,2)</f>
        <v>0</v>
      </c>
      <c r="H18" s="145">
        <v>0</v>
      </c>
      <c r="I18" s="144">
        <f>ROUND(E18*H18,2)</f>
        <v>0</v>
      </c>
      <c r="J18" s="145">
        <v>46.9</v>
      </c>
      <c r="K18" s="144">
        <f>ROUND(E18*J18,2)</f>
        <v>1055.25</v>
      </c>
      <c r="L18" s="144">
        <v>21</v>
      </c>
      <c r="M18" s="144">
        <f>G18*(1+L18/100)</f>
        <v>0</v>
      </c>
      <c r="N18" s="144">
        <v>0</v>
      </c>
      <c r="O18" s="144">
        <f>ROUND(E18*N18,2)</f>
        <v>0</v>
      </c>
      <c r="P18" s="144">
        <v>0</v>
      </c>
      <c r="Q18" s="144">
        <f>ROUND(E18*P18,2)</f>
        <v>0</v>
      </c>
      <c r="R18" s="144"/>
      <c r="S18" s="144" t="s">
        <v>102</v>
      </c>
      <c r="T18" s="144" t="s">
        <v>102</v>
      </c>
      <c r="U18" s="144">
        <v>0.11899999999999999</v>
      </c>
      <c r="V18" s="144">
        <f>ROUND(E18*U18,2)</f>
        <v>2.68</v>
      </c>
      <c r="W18" s="144"/>
      <c r="X18" s="209" t="s">
        <v>286</v>
      </c>
      <c r="Y18" s="142"/>
      <c r="Z18" s="142"/>
      <c r="AA18" s="142"/>
      <c r="AB18" s="142"/>
      <c r="AC18" s="142"/>
      <c r="AD18" s="142"/>
      <c r="AE18" s="142"/>
      <c r="AF18" s="142"/>
      <c r="AG18" s="142" t="s">
        <v>109</v>
      </c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ht="22.5" outlineLevel="1" x14ac:dyDescent="0.2">
      <c r="A19" s="208">
        <v>6</v>
      </c>
      <c r="B19" s="154" t="s">
        <v>116</v>
      </c>
      <c r="C19" s="165" t="s">
        <v>117</v>
      </c>
      <c r="D19" s="155" t="s">
        <v>101</v>
      </c>
      <c r="E19" s="156">
        <f>E21</f>
        <v>4.2</v>
      </c>
      <c r="F19" s="157"/>
      <c r="G19" s="158">
        <f>ROUND(E19*F19,2)</f>
        <v>0</v>
      </c>
      <c r="H19" s="145">
        <v>0</v>
      </c>
      <c r="I19" s="144">
        <f>ROUND(E19*H19,2)</f>
        <v>0</v>
      </c>
      <c r="J19" s="145">
        <v>222.5</v>
      </c>
      <c r="K19" s="144">
        <f>ROUND(E19*J19,2)</f>
        <v>934.5</v>
      </c>
      <c r="L19" s="144">
        <v>21</v>
      </c>
      <c r="M19" s="144">
        <f>G19*(1+L19/100)</f>
        <v>0</v>
      </c>
      <c r="N19" s="144">
        <v>0</v>
      </c>
      <c r="O19" s="144">
        <f>ROUND(E19*N19,2)</f>
        <v>0</v>
      </c>
      <c r="P19" s="144">
        <v>0</v>
      </c>
      <c r="Q19" s="144">
        <f>ROUND(E19*P19,2)</f>
        <v>0</v>
      </c>
      <c r="R19" s="144"/>
      <c r="S19" s="144" t="s">
        <v>102</v>
      </c>
      <c r="T19" s="144" t="s">
        <v>102</v>
      </c>
      <c r="U19" s="144">
        <v>0.23</v>
      </c>
      <c r="V19" s="144">
        <f>ROUND(E19*U19,2)</f>
        <v>0.97</v>
      </c>
      <c r="W19" s="144"/>
      <c r="X19" s="209" t="s">
        <v>286</v>
      </c>
      <c r="Y19" s="142"/>
      <c r="Z19" s="142"/>
      <c r="AA19" s="142"/>
      <c r="AB19" s="142"/>
      <c r="AC19" s="142"/>
      <c r="AD19" s="142"/>
      <c r="AE19" s="142"/>
      <c r="AF19" s="142"/>
      <c r="AG19" s="142" t="s">
        <v>103</v>
      </c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210"/>
      <c r="B20" s="143"/>
      <c r="C20" s="166" t="s">
        <v>105</v>
      </c>
      <c r="D20" s="146"/>
      <c r="E20" s="147"/>
      <c r="F20" s="22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209"/>
      <c r="Y20" s="142"/>
      <c r="Z20" s="142"/>
      <c r="AA20" s="142"/>
      <c r="AB20" s="142"/>
      <c r="AC20" s="142"/>
      <c r="AD20" s="142"/>
      <c r="AE20" s="142"/>
      <c r="AF20" s="142"/>
      <c r="AG20" s="142" t="s">
        <v>104</v>
      </c>
      <c r="AH20" s="142">
        <v>0</v>
      </c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">
      <c r="A21" s="210"/>
      <c r="B21" s="143"/>
      <c r="C21" s="166" t="s">
        <v>228</v>
      </c>
      <c r="D21" s="146"/>
      <c r="E21" s="147">
        <f>20*0.7*0.6*0.5</f>
        <v>4.2</v>
      </c>
      <c r="F21" s="22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209"/>
      <c r="Y21" s="142"/>
      <c r="Z21" s="142"/>
      <c r="AA21" s="142"/>
      <c r="AB21" s="142"/>
      <c r="AC21" s="142"/>
      <c r="AD21" s="142"/>
      <c r="AE21" s="142"/>
      <c r="AF21" s="142"/>
      <c r="AG21" s="142" t="s">
        <v>104</v>
      </c>
      <c r="AH21" s="142">
        <v>0</v>
      </c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211">
        <v>7</v>
      </c>
      <c r="B22" s="159" t="s">
        <v>118</v>
      </c>
      <c r="C22" s="167" t="s">
        <v>119</v>
      </c>
      <c r="D22" s="160" t="s">
        <v>101</v>
      </c>
      <c r="E22" s="161">
        <f>E19</f>
        <v>4.2</v>
      </c>
      <c r="F22" s="162"/>
      <c r="G22" s="163">
        <f>ROUND(E22*F22,2)</f>
        <v>0</v>
      </c>
      <c r="H22" s="145">
        <v>0</v>
      </c>
      <c r="I22" s="144">
        <f>ROUND(E22*H22,2)</f>
        <v>0</v>
      </c>
      <c r="J22" s="145">
        <v>208.5</v>
      </c>
      <c r="K22" s="144">
        <f>ROUND(E22*J22,2)</f>
        <v>875.7</v>
      </c>
      <c r="L22" s="144">
        <v>21</v>
      </c>
      <c r="M22" s="144">
        <f>G22*(1+L22/100)</f>
        <v>0</v>
      </c>
      <c r="N22" s="144">
        <v>0</v>
      </c>
      <c r="O22" s="144">
        <f>ROUND(E22*N22,2)</f>
        <v>0</v>
      </c>
      <c r="P22" s="144">
        <v>0</v>
      </c>
      <c r="Q22" s="144">
        <f>ROUND(E22*P22,2)</f>
        <v>0</v>
      </c>
      <c r="R22" s="144"/>
      <c r="S22" s="144" t="s">
        <v>102</v>
      </c>
      <c r="T22" s="144" t="s">
        <v>102</v>
      </c>
      <c r="U22" s="144">
        <v>0.64680000000000004</v>
      </c>
      <c r="V22" s="144">
        <f>ROUND(E22*U22,2)</f>
        <v>2.72</v>
      </c>
      <c r="W22" s="144"/>
      <c r="X22" s="209" t="s">
        <v>286</v>
      </c>
      <c r="Y22" s="142"/>
      <c r="Z22" s="142"/>
      <c r="AA22" s="142"/>
      <c r="AB22" s="142"/>
      <c r="AC22" s="142"/>
      <c r="AD22" s="142"/>
      <c r="AE22" s="142"/>
      <c r="AF22" s="142"/>
      <c r="AG22" s="142" t="s">
        <v>103</v>
      </c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ht="22.5" outlineLevel="1" x14ac:dyDescent="0.2">
      <c r="A23" s="211">
        <v>8</v>
      </c>
      <c r="B23" s="159" t="s">
        <v>120</v>
      </c>
      <c r="C23" s="167" t="s">
        <v>121</v>
      </c>
      <c r="D23" s="160" t="s">
        <v>101</v>
      </c>
      <c r="E23" s="161">
        <v>4.83</v>
      </c>
      <c r="F23" s="162"/>
      <c r="G23" s="163">
        <f>ROUND(E23*F23,2)</f>
        <v>0</v>
      </c>
      <c r="H23" s="145">
        <v>0</v>
      </c>
      <c r="I23" s="144">
        <f>ROUND(E23*H23,2)</f>
        <v>0</v>
      </c>
      <c r="J23" s="145">
        <v>405.5</v>
      </c>
      <c r="K23" s="144">
        <f>ROUND(E23*J23,2)</f>
        <v>1958.57</v>
      </c>
      <c r="L23" s="144">
        <v>21</v>
      </c>
      <c r="M23" s="144">
        <f>G23*(1+L23/100)</f>
        <v>0</v>
      </c>
      <c r="N23" s="144">
        <v>0</v>
      </c>
      <c r="O23" s="144">
        <f>ROUND(E23*N23,2)</f>
        <v>0</v>
      </c>
      <c r="P23" s="144">
        <v>0</v>
      </c>
      <c r="Q23" s="144">
        <f>ROUND(E23*P23,2)</f>
        <v>0</v>
      </c>
      <c r="R23" s="144"/>
      <c r="S23" s="144" t="s">
        <v>102</v>
      </c>
      <c r="T23" s="144" t="s">
        <v>102</v>
      </c>
      <c r="U23" s="144">
        <v>0.39</v>
      </c>
      <c r="V23" s="144">
        <f>ROUND(E23*U23,2)</f>
        <v>1.88</v>
      </c>
      <c r="W23" s="144"/>
      <c r="X23" s="209" t="s">
        <v>286</v>
      </c>
      <c r="Y23" s="142"/>
      <c r="Z23" s="142"/>
      <c r="AA23" s="142"/>
      <c r="AB23" s="142"/>
      <c r="AC23" s="142"/>
      <c r="AD23" s="142"/>
      <c r="AE23" s="142"/>
      <c r="AF23" s="142"/>
      <c r="AG23" s="142" t="s">
        <v>103</v>
      </c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211">
        <v>9</v>
      </c>
      <c r="B24" s="159" t="s">
        <v>122</v>
      </c>
      <c r="C24" s="167" t="s">
        <v>123</v>
      </c>
      <c r="D24" s="160" t="s">
        <v>101</v>
      </c>
      <c r="E24" s="161">
        <f>E19</f>
        <v>4.2</v>
      </c>
      <c r="F24" s="162"/>
      <c r="G24" s="163">
        <f>ROUND(E24*F24,2)</f>
        <v>0</v>
      </c>
      <c r="H24" s="145">
        <v>0</v>
      </c>
      <c r="I24" s="144">
        <f>ROUND(E24*H24,2)</f>
        <v>0</v>
      </c>
      <c r="J24" s="145">
        <v>321.5</v>
      </c>
      <c r="K24" s="144">
        <f>ROUND(E24*J24,2)</f>
        <v>1350.3</v>
      </c>
      <c r="L24" s="144">
        <v>21</v>
      </c>
      <c r="M24" s="144">
        <f>G24*(1+L24/100)</f>
        <v>0</v>
      </c>
      <c r="N24" s="144">
        <v>0</v>
      </c>
      <c r="O24" s="144">
        <f>ROUND(E24*N24,2)</f>
        <v>0</v>
      </c>
      <c r="P24" s="144">
        <v>0</v>
      </c>
      <c r="Q24" s="144">
        <f>ROUND(E24*P24,2)</f>
        <v>0</v>
      </c>
      <c r="R24" s="144"/>
      <c r="S24" s="144" t="s">
        <v>102</v>
      </c>
      <c r="T24" s="144" t="s">
        <v>102</v>
      </c>
      <c r="U24" s="144">
        <v>1.0036</v>
      </c>
      <c r="V24" s="144">
        <f>ROUND(E24*U24,2)</f>
        <v>4.22</v>
      </c>
      <c r="W24" s="144"/>
      <c r="X24" s="209" t="s">
        <v>286</v>
      </c>
      <c r="Y24" s="142"/>
      <c r="Z24" s="142"/>
      <c r="AA24" s="142"/>
      <c r="AB24" s="142"/>
      <c r="AC24" s="142"/>
      <c r="AD24" s="142"/>
      <c r="AE24" s="142"/>
      <c r="AF24" s="142"/>
      <c r="AG24" s="142" t="s">
        <v>103</v>
      </c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ht="22.5" outlineLevel="1" x14ac:dyDescent="0.2">
      <c r="A25" s="208">
        <v>10</v>
      </c>
      <c r="B25" s="154" t="s">
        <v>124</v>
      </c>
      <c r="C25" s="165" t="s">
        <v>125</v>
      </c>
      <c r="D25" s="155" t="s">
        <v>101</v>
      </c>
      <c r="E25" s="156">
        <f>E26</f>
        <v>45</v>
      </c>
      <c r="F25" s="157"/>
      <c r="G25" s="158">
        <f>ROUND(E25*F25,2)</f>
        <v>0</v>
      </c>
      <c r="H25" s="145">
        <v>0</v>
      </c>
      <c r="I25" s="144">
        <f>ROUND(E25*H25,2)</f>
        <v>0</v>
      </c>
      <c r="J25" s="145">
        <v>250</v>
      </c>
      <c r="K25" s="144">
        <f>ROUND(E25*J25,2)</f>
        <v>11250</v>
      </c>
      <c r="L25" s="144">
        <v>21</v>
      </c>
      <c r="M25" s="144">
        <f>G25*(1+L25/100)</f>
        <v>0</v>
      </c>
      <c r="N25" s="144">
        <v>0</v>
      </c>
      <c r="O25" s="144">
        <f>ROUND(E25*N25,2)</f>
        <v>0</v>
      </c>
      <c r="P25" s="144">
        <v>0</v>
      </c>
      <c r="Q25" s="144">
        <f>ROUND(E25*P25,2)</f>
        <v>0</v>
      </c>
      <c r="R25" s="144"/>
      <c r="S25" s="144" t="s">
        <v>102</v>
      </c>
      <c r="T25" s="144" t="s">
        <v>102</v>
      </c>
      <c r="U25" s="144">
        <v>1.0999999999999999E-2</v>
      </c>
      <c r="V25" s="144">
        <f>ROUND(E25*U25,2)</f>
        <v>0.5</v>
      </c>
      <c r="W25" s="144"/>
      <c r="X25" s="209" t="s">
        <v>286</v>
      </c>
      <c r="Y25" s="142"/>
      <c r="Z25" s="142"/>
      <c r="AA25" s="142"/>
      <c r="AB25" s="142"/>
      <c r="AC25" s="142"/>
      <c r="AD25" s="142"/>
      <c r="AE25" s="142"/>
      <c r="AF25" s="142"/>
      <c r="AG25" s="142" t="s">
        <v>109</v>
      </c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210"/>
      <c r="B26" s="143"/>
      <c r="C26" s="166" t="s">
        <v>229</v>
      </c>
      <c r="D26" s="146"/>
      <c r="E26" s="147">
        <f>100*0.45</f>
        <v>45</v>
      </c>
      <c r="F26" s="22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209"/>
      <c r="Y26" s="142"/>
      <c r="Z26" s="142"/>
      <c r="AA26" s="142"/>
      <c r="AB26" s="142"/>
      <c r="AC26" s="142"/>
      <c r="AD26" s="142"/>
      <c r="AE26" s="142"/>
      <c r="AF26" s="142"/>
      <c r="AG26" s="142" t="s">
        <v>104</v>
      </c>
      <c r="AH26" s="142">
        <v>0</v>
      </c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">
      <c r="A27" s="208">
        <v>11</v>
      </c>
      <c r="B27" s="154" t="s">
        <v>126</v>
      </c>
      <c r="C27" s="165" t="s">
        <v>127</v>
      </c>
      <c r="D27" s="155" t="s">
        <v>101</v>
      </c>
      <c r="E27" s="156">
        <v>461.25</v>
      </c>
      <c r="F27" s="157"/>
      <c r="G27" s="158">
        <f>ROUND(E27*F27,2)</f>
        <v>0</v>
      </c>
      <c r="H27" s="145">
        <v>0</v>
      </c>
      <c r="I27" s="144">
        <f>ROUND(E27*H27,2)</f>
        <v>0</v>
      </c>
      <c r="J27" s="145">
        <v>19.7</v>
      </c>
      <c r="K27" s="144">
        <f>ROUND(E27*J27,2)</f>
        <v>9086.6299999999992</v>
      </c>
      <c r="L27" s="144">
        <v>21</v>
      </c>
      <c r="M27" s="144">
        <f>G27*(1+L27/100)</f>
        <v>0</v>
      </c>
      <c r="N27" s="144">
        <v>0</v>
      </c>
      <c r="O27" s="144">
        <f>ROUND(E27*N27,2)</f>
        <v>0</v>
      </c>
      <c r="P27" s="144">
        <v>0</v>
      </c>
      <c r="Q27" s="144">
        <f>ROUND(E27*P27,2)</f>
        <v>0</v>
      </c>
      <c r="R27" s="144"/>
      <c r="S27" s="144" t="s">
        <v>102</v>
      </c>
      <c r="T27" s="144" t="s">
        <v>102</v>
      </c>
      <c r="U27" s="144">
        <v>0</v>
      </c>
      <c r="V27" s="144">
        <f>ROUND(E27*U27,2)</f>
        <v>0</v>
      </c>
      <c r="W27" s="144"/>
      <c r="X27" s="209" t="s">
        <v>286</v>
      </c>
      <c r="Y27" s="142"/>
      <c r="Z27" s="142"/>
      <c r="AA27" s="142"/>
      <c r="AB27" s="142"/>
      <c r="AC27" s="142"/>
      <c r="AD27" s="142"/>
      <c r="AE27" s="142"/>
      <c r="AF27" s="142"/>
      <c r="AG27" s="142" t="s">
        <v>109</v>
      </c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 x14ac:dyDescent="0.2">
      <c r="A28" s="210"/>
      <c r="B28" s="143"/>
      <c r="C28" s="166" t="s">
        <v>230</v>
      </c>
      <c r="D28" s="146"/>
      <c r="E28" s="147">
        <f>45*5</f>
        <v>225</v>
      </c>
      <c r="F28" s="22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209"/>
      <c r="Y28" s="142"/>
      <c r="Z28" s="142"/>
      <c r="AA28" s="142"/>
      <c r="AB28" s="142"/>
      <c r="AC28" s="142"/>
      <c r="AD28" s="142"/>
      <c r="AE28" s="142"/>
      <c r="AF28" s="142"/>
      <c r="AG28" s="142" t="s">
        <v>104</v>
      </c>
      <c r="AH28" s="142">
        <v>0</v>
      </c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 x14ac:dyDescent="0.2">
      <c r="A29" s="211">
        <v>12</v>
      </c>
      <c r="B29" s="159" t="s">
        <v>128</v>
      </c>
      <c r="C29" s="167" t="s">
        <v>129</v>
      </c>
      <c r="D29" s="160" t="s">
        <v>101</v>
      </c>
      <c r="E29" s="161">
        <f>E25</f>
        <v>45</v>
      </c>
      <c r="F29" s="162"/>
      <c r="G29" s="163">
        <f>ROUND(E29*F29,2)</f>
        <v>0</v>
      </c>
      <c r="H29" s="145">
        <v>0</v>
      </c>
      <c r="I29" s="144">
        <f>ROUND(E29*H29,2)</f>
        <v>0</v>
      </c>
      <c r="J29" s="145">
        <v>15.2</v>
      </c>
      <c r="K29" s="144">
        <f>ROUND(E29*J29,2)</f>
        <v>684</v>
      </c>
      <c r="L29" s="144">
        <v>21</v>
      </c>
      <c r="M29" s="144">
        <f>G29*(1+L29/100)</f>
        <v>0</v>
      </c>
      <c r="N29" s="144">
        <v>0</v>
      </c>
      <c r="O29" s="144">
        <f>ROUND(E29*N29,2)</f>
        <v>0</v>
      </c>
      <c r="P29" s="144">
        <v>0</v>
      </c>
      <c r="Q29" s="144">
        <f>ROUND(E29*P29,2)</f>
        <v>0</v>
      </c>
      <c r="R29" s="144"/>
      <c r="S29" s="144" t="s">
        <v>102</v>
      </c>
      <c r="T29" s="144" t="s">
        <v>102</v>
      </c>
      <c r="U29" s="144">
        <v>8.9999999999999993E-3</v>
      </c>
      <c r="V29" s="144">
        <f>ROUND(E29*U29,2)</f>
        <v>0.41</v>
      </c>
      <c r="W29" s="144"/>
      <c r="X29" s="209" t="s">
        <v>286</v>
      </c>
      <c r="Y29" s="142"/>
      <c r="Z29" s="142"/>
      <c r="AA29" s="142"/>
      <c r="AB29" s="142"/>
      <c r="AC29" s="142"/>
      <c r="AD29" s="142"/>
      <c r="AE29" s="142"/>
      <c r="AF29" s="142"/>
      <c r="AG29" s="142" t="s">
        <v>109</v>
      </c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">
      <c r="A30" s="211">
        <v>13</v>
      </c>
      <c r="B30" s="159" t="s">
        <v>130</v>
      </c>
      <c r="C30" s="167" t="s">
        <v>131</v>
      </c>
      <c r="D30" s="160" t="s">
        <v>132</v>
      </c>
      <c r="E30" s="161">
        <v>15</v>
      </c>
      <c r="F30" s="162"/>
      <c r="G30" s="163">
        <f>ROUND(E30*F30,2)</f>
        <v>0</v>
      </c>
      <c r="H30" s="145">
        <v>1.52</v>
      </c>
      <c r="I30" s="144">
        <f>ROUND(E30*H30,2)</f>
        <v>22.8</v>
      </c>
      <c r="J30" s="145">
        <v>15.88</v>
      </c>
      <c r="K30" s="144">
        <f>ROUND(E30*J30,2)</f>
        <v>238.2</v>
      </c>
      <c r="L30" s="144">
        <v>21</v>
      </c>
      <c r="M30" s="144">
        <f>G30*(1+L30/100)</f>
        <v>0</v>
      </c>
      <c r="N30" s="144">
        <v>0</v>
      </c>
      <c r="O30" s="144">
        <f>ROUND(E30*N30,2)</f>
        <v>0</v>
      </c>
      <c r="P30" s="144">
        <v>0</v>
      </c>
      <c r="Q30" s="144">
        <f>ROUND(E30*P30,2)</f>
        <v>0</v>
      </c>
      <c r="R30" s="144"/>
      <c r="S30" s="144" t="s">
        <v>102</v>
      </c>
      <c r="T30" s="144" t="s">
        <v>102</v>
      </c>
      <c r="U30" s="144">
        <v>0.06</v>
      </c>
      <c r="V30" s="144">
        <f>ROUND(E30*U30,2)</f>
        <v>0.9</v>
      </c>
      <c r="W30" s="144"/>
      <c r="X30" s="209" t="s">
        <v>286</v>
      </c>
      <c r="Y30" s="142"/>
      <c r="Z30" s="142"/>
      <c r="AA30" s="142"/>
      <c r="AB30" s="142"/>
      <c r="AC30" s="142"/>
      <c r="AD30" s="142"/>
      <c r="AE30" s="142"/>
      <c r="AF30" s="142"/>
      <c r="AG30" s="142" t="s">
        <v>109</v>
      </c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211">
        <v>14</v>
      </c>
      <c r="B31" s="159" t="s">
        <v>133</v>
      </c>
      <c r="C31" s="167" t="s">
        <v>134</v>
      </c>
      <c r="D31" s="160" t="s">
        <v>132</v>
      </c>
      <c r="E31" s="161">
        <v>15</v>
      </c>
      <c r="F31" s="162"/>
      <c r="G31" s="163">
        <f>ROUND(E31*F31,2)</f>
        <v>0</v>
      </c>
      <c r="H31" s="145">
        <v>0</v>
      </c>
      <c r="I31" s="144">
        <f>ROUND(E31*H31,2)</f>
        <v>0</v>
      </c>
      <c r="J31" s="145">
        <v>34.5</v>
      </c>
      <c r="K31" s="144">
        <f>ROUND(E31*J31,2)</f>
        <v>517.5</v>
      </c>
      <c r="L31" s="144">
        <v>21</v>
      </c>
      <c r="M31" s="144">
        <f>G31*(1+L31/100)</f>
        <v>0</v>
      </c>
      <c r="N31" s="144">
        <v>0</v>
      </c>
      <c r="O31" s="144">
        <f>ROUND(E31*N31,2)</f>
        <v>0</v>
      </c>
      <c r="P31" s="144">
        <v>0</v>
      </c>
      <c r="Q31" s="144">
        <f>ROUND(E31*P31,2)</f>
        <v>0</v>
      </c>
      <c r="R31" s="144"/>
      <c r="S31" s="144" t="s">
        <v>102</v>
      </c>
      <c r="T31" s="144" t="s">
        <v>102</v>
      </c>
      <c r="U31" s="144">
        <v>0.13</v>
      </c>
      <c r="V31" s="144">
        <f>ROUND(E31*U31,2)</f>
        <v>1.95</v>
      </c>
      <c r="W31" s="144"/>
      <c r="X31" s="209" t="s">
        <v>286</v>
      </c>
      <c r="Y31" s="142"/>
      <c r="Z31" s="142"/>
      <c r="AA31" s="142"/>
      <c r="AB31" s="142"/>
      <c r="AC31" s="142"/>
      <c r="AD31" s="142"/>
      <c r="AE31" s="142"/>
      <c r="AF31" s="142"/>
      <c r="AG31" s="142" t="s">
        <v>103</v>
      </c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208">
        <v>15</v>
      </c>
      <c r="B32" s="154" t="s">
        <v>135</v>
      </c>
      <c r="C32" s="165" t="s">
        <v>136</v>
      </c>
      <c r="D32" s="155" t="s">
        <v>132</v>
      </c>
      <c r="E32" s="156">
        <f>E33</f>
        <v>45</v>
      </c>
      <c r="F32" s="157"/>
      <c r="G32" s="158">
        <f>ROUND(E32*F32,2)</f>
        <v>0</v>
      </c>
      <c r="H32" s="145">
        <v>0</v>
      </c>
      <c r="I32" s="144">
        <f>ROUND(E32*H32,2)</f>
        <v>0</v>
      </c>
      <c r="J32" s="145">
        <v>1.1000000000000001</v>
      </c>
      <c r="K32" s="144">
        <f>ROUND(E32*J32,2)</f>
        <v>49.5</v>
      </c>
      <c r="L32" s="144">
        <v>21</v>
      </c>
      <c r="M32" s="144">
        <f>G32*(1+L32/100)</f>
        <v>0</v>
      </c>
      <c r="N32" s="144">
        <v>0</v>
      </c>
      <c r="O32" s="144">
        <f>ROUND(E32*N32,2)</f>
        <v>0</v>
      </c>
      <c r="P32" s="144">
        <v>0</v>
      </c>
      <c r="Q32" s="144">
        <f>ROUND(E32*P32,2)</f>
        <v>0</v>
      </c>
      <c r="R32" s="144"/>
      <c r="S32" s="144" t="s">
        <v>102</v>
      </c>
      <c r="T32" s="144" t="s">
        <v>102</v>
      </c>
      <c r="U32" s="144">
        <v>0</v>
      </c>
      <c r="V32" s="144">
        <f>ROUND(E32*U32,2)</f>
        <v>0</v>
      </c>
      <c r="W32" s="144"/>
      <c r="X32" s="209" t="s">
        <v>286</v>
      </c>
      <c r="Y32" s="142"/>
      <c r="Z32" s="142"/>
      <c r="AA32" s="142"/>
      <c r="AB32" s="142"/>
      <c r="AC32" s="142"/>
      <c r="AD32" s="142"/>
      <c r="AE32" s="142"/>
      <c r="AF32" s="142"/>
      <c r="AG32" s="142" t="s">
        <v>109</v>
      </c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210"/>
      <c r="B33" s="143"/>
      <c r="C33" s="166" t="s">
        <v>231</v>
      </c>
      <c r="D33" s="146"/>
      <c r="E33" s="147">
        <f>15*3</f>
        <v>45</v>
      </c>
      <c r="F33" s="22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209"/>
      <c r="Y33" s="142"/>
      <c r="Z33" s="142"/>
      <c r="AA33" s="142"/>
      <c r="AB33" s="142"/>
      <c r="AC33" s="142"/>
      <c r="AD33" s="142"/>
      <c r="AE33" s="142"/>
      <c r="AF33" s="142"/>
      <c r="AG33" s="142" t="s">
        <v>104</v>
      </c>
      <c r="AH33" s="142">
        <v>0</v>
      </c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211">
        <v>16</v>
      </c>
      <c r="B34" s="159" t="s">
        <v>137</v>
      </c>
      <c r="C34" s="167" t="s">
        <v>138</v>
      </c>
      <c r="D34" s="160" t="s">
        <v>132</v>
      </c>
      <c r="E34" s="161">
        <f>E32</f>
        <v>45</v>
      </c>
      <c r="F34" s="162"/>
      <c r="G34" s="163">
        <f>ROUND(E34*F34,2)</f>
        <v>0</v>
      </c>
      <c r="H34" s="145">
        <v>0</v>
      </c>
      <c r="I34" s="144">
        <f>ROUND(E34*H34,2)</f>
        <v>0</v>
      </c>
      <c r="J34" s="145">
        <v>0.78</v>
      </c>
      <c r="K34" s="144">
        <f>ROUND(E34*J34,2)</f>
        <v>35.1</v>
      </c>
      <c r="L34" s="144">
        <v>21</v>
      </c>
      <c r="M34" s="144">
        <f>G34*(1+L34/100)</f>
        <v>0</v>
      </c>
      <c r="N34" s="144">
        <v>0</v>
      </c>
      <c r="O34" s="144">
        <f>ROUND(E34*N34,2)</f>
        <v>0</v>
      </c>
      <c r="P34" s="144">
        <v>0</v>
      </c>
      <c r="Q34" s="144">
        <f>ROUND(E34*P34,2)</f>
        <v>0</v>
      </c>
      <c r="R34" s="144"/>
      <c r="S34" s="144" t="s">
        <v>102</v>
      </c>
      <c r="T34" s="144" t="s">
        <v>102</v>
      </c>
      <c r="U34" s="144">
        <v>1E-3</v>
      </c>
      <c r="V34" s="144">
        <f>ROUND(E34*U34,2)</f>
        <v>0.05</v>
      </c>
      <c r="W34" s="144"/>
      <c r="X34" s="209" t="s">
        <v>286</v>
      </c>
      <c r="Y34" s="142"/>
      <c r="Z34" s="142"/>
      <c r="AA34" s="142"/>
      <c r="AB34" s="142"/>
      <c r="AC34" s="142"/>
      <c r="AD34" s="142"/>
      <c r="AE34" s="142"/>
      <c r="AF34" s="142"/>
      <c r="AG34" s="142" t="s">
        <v>103</v>
      </c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">
      <c r="A35" s="211">
        <v>17</v>
      </c>
      <c r="B35" s="159" t="s">
        <v>139</v>
      </c>
      <c r="C35" s="167" t="s">
        <v>140</v>
      </c>
      <c r="D35" s="160" t="s">
        <v>132</v>
      </c>
      <c r="E35" s="161">
        <f>E32</f>
        <v>45</v>
      </c>
      <c r="F35" s="162"/>
      <c r="G35" s="163">
        <f>ROUND(E35*F35,2)</f>
        <v>0</v>
      </c>
      <c r="H35" s="145">
        <v>0</v>
      </c>
      <c r="I35" s="144">
        <f>ROUND(E35*H35,2)</f>
        <v>0</v>
      </c>
      <c r="J35" s="145">
        <v>0.87</v>
      </c>
      <c r="K35" s="144">
        <f>ROUND(E35*J35,2)</f>
        <v>39.15</v>
      </c>
      <c r="L35" s="144">
        <v>21</v>
      </c>
      <c r="M35" s="144">
        <f>G35*(1+L35/100)</f>
        <v>0</v>
      </c>
      <c r="N35" s="144">
        <v>0</v>
      </c>
      <c r="O35" s="144">
        <f>ROUND(E35*N35,2)</f>
        <v>0</v>
      </c>
      <c r="P35" s="144">
        <v>0</v>
      </c>
      <c r="Q35" s="144">
        <f>ROUND(E35*P35,2)</f>
        <v>0</v>
      </c>
      <c r="R35" s="144"/>
      <c r="S35" s="144" t="s">
        <v>102</v>
      </c>
      <c r="T35" s="144" t="s">
        <v>102</v>
      </c>
      <c r="U35" s="144">
        <v>0</v>
      </c>
      <c r="V35" s="144">
        <f>ROUND(E35*U35,2)</f>
        <v>0</v>
      </c>
      <c r="W35" s="144"/>
      <c r="X35" s="209" t="s">
        <v>286</v>
      </c>
      <c r="Y35" s="142"/>
      <c r="Z35" s="142"/>
      <c r="AA35" s="142"/>
      <c r="AB35" s="142"/>
      <c r="AC35" s="142"/>
      <c r="AD35" s="142"/>
      <c r="AE35" s="142"/>
      <c r="AF35" s="142"/>
      <c r="AG35" s="142" t="s">
        <v>109</v>
      </c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">
      <c r="A36" s="211">
        <v>18</v>
      </c>
      <c r="B36" s="159" t="s">
        <v>141</v>
      </c>
      <c r="C36" s="167" t="s">
        <v>142</v>
      </c>
      <c r="D36" s="160" t="s">
        <v>132</v>
      </c>
      <c r="E36" s="161">
        <f>E32</f>
        <v>45</v>
      </c>
      <c r="F36" s="162"/>
      <c r="G36" s="163">
        <f>ROUND(E36*F36,2)</f>
        <v>0</v>
      </c>
      <c r="H36" s="145">
        <v>0</v>
      </c>
      <c r="I36" s="144">
        <f>ROUND(E36*H36,2)</f>
        <v>0</v>
      </c>
      <c r="J36" s="145">
        <v>3.45</v>
      </c>
      <c r="K36" s="144">
        <f>ROUND(E36*J36,2)</f>
        <v>155.25</v>
      </c>
      <c r="L36" s="144">
        <v>21</v>
      </c>
      <c r="M36" s="144">
        <f>G36*(1+L36/100)</f>
        <v>0</v>
      </c>
      <c r="N36" s="144">
        <v>0</v>
      </c>
      <c r="O36" s="144">
        <f>ROUND(E36*N36,2)</f>
        <v>0</v>
      </c>
      <c r="P36" s="144">
        <v>0</v>
      </c>
      <c r="Q36" s="144">
        <f>ROUND(E36*P36,2)</f>
        <v>0</v>
      </c>
      <c r="R36" s="144"/>
      <c r="S36" s="144" t="s">
        <v>102</v>
      </c>
      <c r="T36" s="144" t="s">
        <v>102</v>
      </c>
      <c r="U36" s="144">
        <v>1.4999999999999999E-2</v>
      </c>
      <c r="V36" s="144">
        <f>ROUND(E36*U36,2)</f>
        <v>0.68</v>
      </c>
      <c r="W36" s="144"/>
      <c r="X36" s="209" t="s">
        <v>286</v>
      </c>
      <c r="Y36" s="142"/>
      <c r="Z36" s="142"/>
      <c r="AA36" s="142"/>
      <c r="AB36" s="142"/>
      <c r="AC36" s="142"/>
      <c r="AD36" s="142"/>
      <c r="AE36" s="142"/>
      <c r="AF36" s="142"/>
      <c r="AG36" s="142" t="s">
        <v>103</v>
      </c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208">
        <v>19</v>
      </c>
      <c r="B37" s="154" t="s">
        <v>143</v>
      </c>
      <c r="C37" s="165" t="s">
        <v>144</v>
      </c>
      <c r="D37" s="155" t="s">
        <v>132</v>
      </c>
      <c r="E37" s="156">
        <v>15</v>
      </c>
      <c r="F37" s="157"/>
      <c r="G37" s="158">
        <f>ROUND(E37*F37,2)</f>
        <v>0</v>
      </c>
      <c r="H37" s="145">
        <v>0.04</v>
      </c>
      <c r="I37" s="144">
        <f>ROUND(E37*H37,2)</f>
        <v>0.6</v>
      </c>
      <c r="J37" s="145">
        <v>1.86</v>
      </c>
      <c r="K37" s="144">
        <f>ROUND(E37*J37,2)</f>
        <v>27.9</v>
      </c>
      <c r="L37" s="144">
        <v>21</v>
      </c>
      <c r="M37" s="144">
        <f>G37*(1+L37/100)</f>
        <v>0</v>
      </c>
      <c r="N37" s="144">
        <v>0</v>
      </c>
      <c r="O37" s="144">
        <f>ROUND(E37*N37,2)</f>
        <v>0</v>
      </c>
      <c r="P37" s="144">
        <v>0</v>
      </c>
      <c r="Q37" s="144">
        <f>ROUND(E37*P37,2)</f>
        <v>0</v>
      </c>
      <c r="R37" s="144"/>
      <c r="S37" s="144" t="s">
        <v>102</v>
      </c>
      <c r="T37" s="144" t="s">
        <v>102</v>
      </c>
      <c r="U37" s="144">
        <v>0</v>
      </c>
      <c r="V37" s="144">
        <f>ROUND(E37*U37,2)</f>
        <v>0</v>
      </c>
      <c r="W37" s="144"/>
      <c r="X37" s="209" t="s">
        <v>286</v>
      </c>
      <c r="Y37" s="142"/>
      <c r="Z37" s="142"/>
      <c r="AA37" s="142"/>
      <c r="AB37" s="142"/>
      <c r="AC37" s="142"/>
      <c r="AD37" s="142"/>
      <c r="AE37" s="142"/>
      <c r="AF37" s="142"/>
      <c r="AG37" s="142" t="s">
        <v>109</v>
      </c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 x14ac:dyDescent="0.2">
      <c r="A38" s="210"/>
      <c r="B38" s="143"/>
      <c r="C38" s="280" t="s">
        <v>145</v>
      </c>
      <c r="D38" s="281"/>
      <c r="E38" s="281"/>
      <c r="F38" s="281"/>
      <c r="G38" s="281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209"/>
      <c r="Y38" s="142"/>
      <c r="Z38" s="142"/>
      <c r="AA38" s="142"/>
      <c r="AB38" s="142"/>
      <c r="AC38" s="142"/>
      <c r="AD38" s="142"/>
      <c r="AE38" s="142"/>
      <c r="AF38" s="142"/>
      <c r="AG38" s="142" t="s">
        <v>146</v>
      </c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208">
        <v>20</v>
      </c>
      <c r="B39" s="154" t="s">
        <v>147</v>
      </c>
      <c r="C39" s="165" t="s">
        <v>148</v>
      </c>
      <c r="D39" s="155" t="s">
        <v>149</v>
      </c>
      <c r="E39" s="156">
        <f>E40</f>
        <v>7.5000000000000002E-4</v>
      </c>
      <c r="F39" s="157"/>
      <c r="G39" s="158">
        <f>ROUND(E39*F39,2)</f>
        <v>0</v>
      </c>
      <c r="H39" s="145">
        <v>0</v>
      </c>
      <c r="I39" s="144">
        <f>ROUND(E39*H39,2)</f>
        <v>0</v>
      </c>
      <c r="J39" s="145">
        <v>5640</v>
      </c>
      <c r="K39" s="144">
        <f>ROUND(E39*J39,2)</f>
        <v>4.2300000000000004</v>
      </c>
      <c r="L39" s="144">
        <v>21</v>
      </c>
      <c r="M39" s="144">
        <f>G39*(1+L39/100)</f>
        <v>0</v>
      </c>
      <c r="N39" s="144">
        <v>0</v>
      </c>
      <c r="O39" s="144">
        <f>ROUND(E39*N39,2)</f>
        <v>0</v>
      </c>
      <c r="P39" s="144">
        <v>0</v>
      </c>
      <c r="Q39" s="144">
        <f>ROUND(E39*P39,2)</f>
        <v>0</v>
      </c>
      <c r="R39" s="144"/>
      <c r="S39" s="144" t="s">
        <v>102</v>
      </c>
      <c r="T39" s="144" t="s">
        <v>102</v>
      </c>
      <c r="U39" s="144">
        <v>21.428999999999998</v>
      </c>
      <c r="V39" s="144">
        <f>ROUND(E39*U39,2)</f>
        <v>0.02</v>
      </c>
      <c r="W39" s="144"/>
      <c r="X39" s="209" t="s">
        <v>286</v>
      </c>
      <c r="Y39" s="142"/>
      <c r="Z39" s="142"/>
      <c r="AA39" s="142"/>
      <c r="AB39" s="142"/>
      <c r="AC39" s="142"/>
      <c r="AD39" s="142"/>
      <c r="AE39" s="142"/>
      <c r="AF39" s="142"/>
      <c r="AG39" s="142" t="s">
        <v>103</v>
      </c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210"/>
      <c r="B40" s="143"/>
      <c r="C40" s="166" t="s">
        <v>232</v>
      </c>
      <c r="D40" s="146"/>
      <c r="E40" s="147">
        <f>15*0.00005</f>
        <v>7.5000000000000002E-4</v>
      </c>
      <c r="F40" s="22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209"/>
      <c r="Y40" s="142"/>
      <c r="Z40" s="142"/>
      <c r="AA40" s="142"/>
      <c r="AB40" s="142"/>
      <c r="AC40" s="142"/>
      <c r="AD40" s="142"/>
      <c r="AE40" s="142"/>
      <c r="AF40" s="142"/>
      <c r="AG40" s="142" t="s">
        <v>104</v>
      </c>
      <c r="AH40" s="142">
        <v>0</v>
      </c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">
      <c r="A41" s="211">
        <v>21</v>
      </c>
      <c r="B41" s="159" t="s">
        <v>150</v>
      </c>
      <c r="C41" s="167" t="s">
        <v>151</v>
      </c>
      <c r="D41" s="160" t="s">
        <v>101</v>
      </c>
      <c r="E41" s="161">
        <f>E29</f>
        <v>45</v>
      </c>
      <c r="F41" s="162"/>
      <c r="G41" s="163">
        <f>ROUND(E41*F41,2)</f>
        <v>0</v>
      </c>
      <c r="H41" s="145">
        <v>0</v>
      </c>
      <c r="I41" s="144">
        <f>ROUND(E41*H41,2)</f>
        <v>0</v>
      </c>
      <c r="J41" s="145">
        <v>260</v>
      </c>
      <c r="K41" s="144">
        <f>ROUND(E41*J41,2)</f>
        <v>11700</v>
      </c>
      <c r="L41" s="144">
        <v>21</v>
      </c>
      <c r="M41" s="144">
        <f>G41*(1+L41/100)</f>
        <v>0</v>
      </c>
      <c r="N41" s="144">
        <v>0</v>
      </c>
      <c r="O41" s="144">
        <f>ROUND(E41*N41,2)</f>
        <v>0</v>
      </c>
      <c r="P41" s="144">
        <v>0</v>
      </c>
      <c r="Q41" s="144">
        <f>ROUND(E41*P41,2)</f>
        <v>0</v>
      </c>
      <c r="R41" s="144"/>
      <c r="S41" s="144" t="s">
        <v>102</v>
      </c>
      <c r="T41" s="144" t="s">
        <v>102</v>
      </c>
      <c r="U41" s="144">
        <v>0</v>
      </c>
      <c r="V41" s="144">
        <f>ROUND(E41*U41,2)</f>
        <v>0</v>
      </c>
      <c r="W41" s="144"/>
      <c r="X41" s="209" t="s">
        <v>286</v>
      </c>
      <c r="Y41" s="142"/>
      <c r="Z41" s="142"/>
      <c r="AA41" s="142"/>
      <c r="AB41" s="142"/>
      <c r="AC41" s="142"/>
      <c r="AD41" s="142"/>
      <c r="AE41" s="142"/>
      <c r="AF41" s="142"/>
      <c r="AG41" s="142" t="s">
        <v>109</v>
      </c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 x14ac:dyDescent="0.2">
      <c r="A42" s="208">
        <v>22</v>
      </c>
      <c r="B42" s="154" t="s">
        <v>152</v>
      </c>
      <c r="C42" s="165" t="s">
        <v>153</v>
      </c>
      <c r="D42" s="155" t="s">
        <v>154</v>
      </c>
      <c r="E42" s="156">
        <f>E43</f>
        <v>0.44999999999999996</v>
      </c>
      <c r="F42" s="157"/>
      <c r="G42" s="158">
        <f>ROUND(E42*F42,2)</f>
        <v>0</v>
      </c>
      <c r="H42" s="145">
        <v>90.3</v>
      </c>
      <c r="I42" s="144">
        <f>ROUND(E42*H42,2)</f>
        <v>40.64</v>
      </c>
      <c r="J42" s="145">
        <v>0</v>
      </c>
      <c r="K42" s="144">
        <f>ROUND(E42*J42,2)</f>
        <v>0</v>
      </c>
      <c r="L42" s="144">
        <v>21</v>
      </c>
      <c r="M42" s="144">
        <f>G42*(1+L42/100)</f>
        <v>0</v>
      </c>
      <c r="N42" s="144">
        <v>1E-3</v>
      </c>
      <c r="O42" s="144">
        <f>ROUND(E42*N42,2)</f>
        <v>0</v>
      </c>
      <c r="P42" s="144">
        <v>0</v>
      </c>
      <c r="Q42" s="144">
        <f>ROUND(E42*P42,2)</f>
        <v>0</v>
      </c>
      <c r="R42" s="144" t="s">
        <v>155</v>
      </c>
      <c r="S42" s="144" t="s">
        <v>102</v>
      </c>
      <c r="T42" s="144" t="s">
        <v>102</v>
      </c>
      <c r="U42" s="144">
        <v>0</v>
      </c>
      <c r="V42" s="144">
        <f>ROUND(E42*U42,2)</f>
        <v>0</v>
      </c>
      <c r="W42" s="144"/>
      <c r="X42" s="209" t="s">
        <v>286</v>
      </c>
      <c r="Y42" s="142"/>
      <c r="Z42" s="142"/>
      <c r="AA42" s="142"/>
      <c r="AB42" s="142"/>
      <c r="AC42" s="142"/>
      <c r="AD42" s="142"/>
      <c r="AE42" s="142"/>
      <c r="AF42" s="142"/>
      <c r="AG42" s="142" t="s">
        <v>156</v>
      </c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 x14ac:dyDescent="0.2">
      <c r="A43" s="210"/>
      <c r="B43" s="143"/>
      <c r="C43" s="166" t="s">
        <v>233</v>
      </c>
      <c r="D43" s="146"/>
      <c r="E43" s="147">
        <f>15*0.03</f>
        <v>0.44999999999999996</v>
      </c>
      <c r="F43" s="22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209"/>
      <c r="Y43" s="142"/>
      <c r="Z43" s="142"/>
      <c r="AA43" s="142"/>
      <c r="AB43" s="142"/>
      <c r="AC43" s="142"/>
      <c r="AD43" s="142"/>
      <c r="AE43" s="142"/>
      <c r="AF43" s="142"/>
      <c r="AG43" s="142" t="s">
        <v>104</v>
      </c>
      <c r="AH43" s="142">
        <v>0</v>
      </c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208">
        <v>23</v>
      </c>
      <c r="B44" s="154" t="s">
        <v>157</v>
      </c>
      <c r="C44" s="165" t="s">
        <v>158</v>
      </c>
      <c r="D44" s="155" t="s">
        <v>159</v>
      </c>
      <c r="E44" s="156">
        <v>0.69</v>
      </c>
      <c r="F44" s="157"/>
      <c r="G44" s="158">
        <f>ROUND(E44*F44,2)</f>
        <v>0</v>
      </c>
      <c r="H44" s="145">
        <v>25.6</v>
      </c>
      <c r="I44" s="144">
        <f>ROUND(E44*H44,2)</f>
        <v>17.66</v>
      </c>
      <c r="J44" s="145">
        <v>0</v>
      </c>
      <c r="K44" s="144">
        <f>ROUND(E44*J44,2)</f>
        <v>0</v>
      </c>
      <c r="L44" s="144">
        <v>21</v>
      </c>
      <c r="M44" s="144">
        <f>G44*(1+L44/100)</f>
        <v>0</v>
      </c>
      <c r="N44" s="144">
        <v>1E-3</v>
      </c>
      <c r="O44" s="144">
        <f>ROUND(E44*N44,2)</f>
        <v>0</v>
      </c>
      <c r="P44" s="144">
        <v>0</v>
      </c>
      <c r="Q44" s="144">
        <f>ROUND(E44*P44,2)</f>
        <v>0</v>
      </c>
      <c r="R44" s="144" t="s">
        <v>155</v>
      </c>
      <c r="S44" s="144" t="s">
        <v>102</v>
      </c>
      <c r="T44" s="144" t="s">
        <v>102</v>
      </c>
      <c r="U44" s="144">
        <v>0</v>
      </c>
      <c r="V44" s="144">
        <f>ROUND(E44*U44,2)</f>
        <v>0</v>
      </c>
      <c r="W44" s="144"/>
      <c r="X44" s="209" t="s">
        <v>286</v>
      </c>
      <c r="Y44" s="142"/>
      <c r="Z44" s="142"/>
      <c r="AA44" s="142"/>
      <c r="AB44" s="142"/>
      <c r="AC44" s="142"/>
      <c r="AD44" s="142"/>
      <c r="AE44" s="142"/>
      <c r="AF44" s="142"/>
      <c r="AG44" s="142" t="s">
        <v>156</v>
      </c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210"/>
      <c r="B45" s="143"/>
      <c r="C45" s="166" t="s">
        <v>160</v>
      </c>
      <c r="D45" s="146"/>
      <c r="E45" s="147">
        <v>0.69</v>
      </c>
      <c r="F45" s="22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209"/>
      <c r="Y45" s="142"/>
      <c r="Z45" s="142"/>
      <c r="AA45" s="142"/>
      <c r="AB45" s="142"/>
      <c r="AC45" s="142"/>
      <c r="AD45" s="142"/>
      <c r="AE45" s="142"/>
      <c r="AF45" s="142"/>
      <c r="AG45" s="142" t="s">
        <v>104</v>
      </c>
      <c r="AH45" s="142">
        <v>0</v>
      </c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208">
        <v>24</v>
      </c>
      <c r="B46" s="154" t="s">
        <v>161</v>
      </c>
      <c r="C46" s="165" t="s">
        <v>162</v>
      </c>
      <c r="D46" s="155" t="s">
        <v>163</v>
      </c>
      <c r="E46" s="156">
        <f>E47</f>
        <v>7.9000000000000008E-3</v>
      </c>
      <c r="F46" s="157"/>
      <c r="G46" s="158">
        <f>ROUND(E46*F46,2)</f>
        <v>0</v>
      </c>
      <c r="H46" s="145">
        <v>235.5</v>
      </c>
      <c r="I46" s="144">
        <f>ROUND(E46*H46,2)</f>
        <v>1.86</v>
      </c>
      <c r="J46" s="145">
        <v>0</v>
      </c>
      <c r="K46" s="144">
        <f>ROUND(E46*J46,2)</f>
        <v>0</v>
      </c>
      <c r="L46" s="144">
        <v>21</v>
      </c>
      <c r="M46" s="144">
        <f>G46*(1+L46/100)</f>
        <v>0</v>
      </c>
      <c r="N46" s="144">
        <v>1E-3</v>
      </c>
      <c r="O46" s="144">
        <f>ROUND(E46*N46,2)</f>
        <v>0</v>
      </c>
      <c r="P46" s="144">
        <v>0</v>
      </c>
      <c r="Q46" s="144">
        <f>ROUND(E46*P46,2)</f>
        <v>0</v>
      </c>
      <c r="R46" s="144" t="s">
        <v>155</v>
      </c>
      <c r="S46" s="144" t="s">
        <v>102</v>
      </c>
      <c r="T46" s="144" t="s">
        <v>102</v>
      </c>
      <c r="U46" s="144">
        <v>0</v>
      </c>
      <c r="V46" s="144">
        <f>ROUND(E46*U46,2)</f>
        <v>0</v>
      </c>
      <c r="W46" s="144"/>
      <c r="X46" s="209" t="s">
        <v>286</v>
      </c>
      <c r="Y46" s="142"/>
      <c r="Z46" s="142"/>
      <c r="AA46" s="142"/>
      <c r="AB46" s="142"/>
      <c r="AC46" s="142"/>
      <c r="AD46" s="142"/>
      <c r="AE46" s="142"/>
      <c r="AF46" s="142"/>
      <c r="AG46" s="142" t="s">
        <v>164</v>
      </c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">
      <c r="A47" s="210"/>
      <c r="B47" s="143"/>
      <c r="C47" s="173" t="s">
        <v>234</v>
      </c>
      <c r="D47" s="146"/>
      <c r="E47" s="147">
        <f>15.8*0.0005</f>
        <v>7.9000000000000008E-3</v>
      </c>
      <c r="F47" s="22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209"/>
      <c r="Y47" s="142"/>
      <c r="Z47" s="142"/>
      <c r="AA47" s="142"/>
      <c r="AB47" s="142"/>
      <c r="AC47" s="142"/>
      <c r="AD47" s="142"/>
      <c r="AE47" s="142"/>
      <c r="AF47" s="142"/>
      <c r="AG47" s="142" t="s">
        <v>104</v>
      </c>
      <c r="AH47" s="142">
        <v>0</v>
      </c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x14ac:dyDescent="0.2">
      <c r="A48" s="207" t="s">
        <v>97</v>
      </c>
      <c r="B48" s="149" t="s">
        <v>55</v>
      </c>
      <c r="C48" s="164" t="s">
        <v>56</v>
      </c>
      <c r="D48" s="150"/>
      <c r="E48" s="151"/>
      <c r="F48" s="225"/>
      <c r="G48" s="153">
        <f>SUMIF(AG49:AG59,"&lt;&gt;NOR",G49:G59)</f>
        <v>0</v>
      </c>
      <c r="H48" s="148"/>
      <c r="I48" s="148">
        <f>SUM(I51:I59)</f>
        <v>0</v>
      </c>
      <c r="J48" s="148"/>
      <c r="K48" s="148">
        <f>SUM(K51:K59)</f>
        <v>180960</v>
      </c>
      <c r="L48" s="148"/>
      <c r="M48" s="148">
        <f>SUM(M51:M59)</f>
        <v>0</v>
      </c>
      <c r="N48" s="148"/>
      <c r="O48" s="148">
        <f>SUM(O51:O59)</f>
        <v>0</v>
      </c>
      <c r="P48" s="148"/>
      <c r="Q48" s="148">
        <f>SUM(Q51:Q59)</f>
        <v>352</v>
      </c>
      <c r="R48" s="148"/>
      <c r="S48" s="148"/>
      <c r="T48" s="148"/>
      <c r="U48" s="148"/>
      <c r="V48" s="148">
        <f>SUM(V51:V59)</f>
        <v>442.56</v>
      </c>
      <c r="W48" s="148"/>
      <c r="X48" s="209"/>
      <c r="AG48" t="s">
        <v>98</v>
      </c>
    </row>
    <row r="49" spans="1:60" x14ac:dyDescent="0.2">
      <c r="A49" s="208">
        <v>25</v>
      </c>
      <c r="B49" s="154" t="s">
        <v>283</v>
      </c>
      <c r="C49" s="165" t="s">
        <v>282</v>
      </c>
      <c r="D49" s="155" t="s">
        <v>264</v>
      </c>
      <c r="E49" s="156">
        <v>11</v>
      </c>
      <c r="F49" s="157"/>
      <c r="G49" s="158">
        <f>ROUND(E49*F49,2)</f>
        <v>0</v>
      </c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209" t="s">
        <v>286</v>
      </c>
    </row>
    <row r="50" spans="1:60" x14ac:dyDescent="0.2">
      <c r="A50" s="210"/>
      <c r="B50" s="143"/>
      <c r="C50" s="173" t="s">
        <v>284</v>
      </c>
      <c r="D50" s="146"/>
      <c r="E50" s="147"/>
      <c r="F50" s="224"/>
      <c r="G50" s="144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209"/>
    </row>
    <row r="51" spans="1:60" outlineLevel="1" x14ac:dyDescent="0.2">
      <c r="A51" s="208">
        <v>26</v>
      </c>
      <c r="B51" s="154" t="s">
        <v>165</v>
      </c>
      <c r="C51" s="165" t="s">
        <v>166</v>
      </c>
      <c r="D51" s="155" t="s">
        <v>132</v>
      </c>
      <c r="E51" s="156">
        <f>E53</f>
        <v>320</v>
      </c>
      <c r="F51" s="157"/>
      <c r="G51" s="158">
        <f>ROUND(E51*F51,2)</f>
        <v>0</v>
      </c>
      <c r="H51" s="145">
        <v>0</v>
      </c>
      <c r="I51" s="144">
        <f>ROUND(E51*H51,2)</f>
        <v>0</v>
      </c>
      <c r="J51" s="145">
        <v>115.5</v>
      </c>
      <c r="K51" s="144">
        <f>ROUND(E51*J51,2)</f>
        <v>36960</v>
      </c>
      <c r="L51" s="144">
        <v>21</v>
      </c>
      <c r="M51" s="144">
        <f>G51*(1+L51/100)</f>
        <v>0</v>
      </c>
      <c r="N51" s="144">
        <v>0</v>
      </c>
      <c r="O51" s="144">
        <f>ROUND(E51*N51,2)</f>
        <v>0</v>
      </c>
      <c r="P51" s="144">
        <v>0.44</v>
      </c>
      <c r="Q51" s="144">
        <f>ROUND(E51*P51,2)</f>
        <v>140.80000000000001</v>
      </c>
      <c r="R51" s="144"/>
      <c r="S51" s="144" t="s">
        <v>102</v>
      </c>
      <c r="T51" s="144" t="s">
        <v>102</v>
      </c>
      <c r="U51" s="144">
        <v>0.376</v>
      </c>
      <c r="V51" s="144">
        <f>ROUND(E51*U51,2)</f>
        <v>120.32</v>
      </c>
      <c r="W51" s="144"/>
      <c r="X51" s="209" t="s">
        <v>286</v>
      </c>
      <c r="Y51" s="142"/>
      <c r="Z51" s="142"/>
      <c r="AA51" s="142"/>
      <c r="AB51" s="142"/>
      <c r="AC51" s="142"/>
      <c r="AD51" s="142"/>
      <c r="AE51" s="142"/>
      <c r="AF51" s="142"/>
      <c r="AG51" s="142" t="s">
        <v>103</v>
      </c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210"/>
      <c r="B52" s="143"/>
      <c r="C52" s="173" t="s">
        <v>238</v>
      </c>
      <c r="D52" s="146"/>
      <c r="E52" s="147"/>
      <c r="F52" s="22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209"/>
      <c r="Y52" s="142"/>
      <c r="Z52" s="142"/>
      <c r="AA52" s="142"/>
      <c r="AB52" s="142"/>
      <c r="AC52" s="142"/>
      <c r="AD52" s="142"/>
      <c r="AE52" s="142"/>
      <c r="AF52" s="142"/>
      <c r="AG52" s="142" t="s">
        <v>104</v>
      </c>
      <c r="AH52" s="142">
        <v>0</v>
      </c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 x14ac:dyDescent="0.2">
      <c r="A53" s="210"/>
      <c r="B53" s="143"/>
      <c r="C53" s="173" t="s">
        <v>239</v>
      </c>
      <c r="D53" s="146"/>
      <c r="E53" s="147">
        <v>320</v>
      </c>
      <c r="F53" s="22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209"/>
      <c r="Y53" s="142"/>
      <c r="Z53" s="142"/>
      <c r="AA53" s="142"/>
      <c r="AB53" s="142"/>
      <c r="AC53" s="142"/>
      <c r="AD53" s="142"/>
      <c r="AE53" s="142"/>
      <c r="AF53" s="142"/>
      <c r="AG53" s="142" t="s">
        <v>104</v>
      </c>
      <c r="AH53" s="142">
        <v>0</v>
      </c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">
      <c r="A54" s="208">
        <v>27</v>
      </c>
      <c r="B54" s="154" t="s">
        <v>167</v>
      </c>
      <c r="C54" s="165" t="s">
        <v>168</v>
      </c>
      <c r="D54" s="155" t="s">
        <v>132</v>
      </c>
      <c r="E54" s="156">
        <f>E56</f>
        <v>320</v>
      </c>
      <c r="F54" s="157"/>
      <c r="G54" s="158">
        <f>ROUND(E54*F54,2)</f>
        <v>0</v>
      </c>
      <c r="H54" s="145">
        <v>0</v>
      </c>
      <c r="I54" s="144">
        <f>ROUND(E54*H54,2)</f>
        <v>0</v>
      </c>
      <c r="J54" s="145">
        <v>282.5</v>
      </c>
      <c r="K54" s="144">
        <f>ROUND(E54*J54,2)</f>
        <v>90400</v>
      </c>
      <c r="L54" s="144">
        <v>21</v>
      </c>
      <c r="M54" s="144">
        <f>G54*(1+L54/100)</f>
        <v>0</v>
      </c>
      <c r="N54" s="144">
        <v>0</v>
      </c>
      <c r="O54" s="144">
        <f>ROUND(E54*N54,2)</f>
        <v>0</v>
      </c>
      <c r="P54" s="144">
        <v>0.44</v>
      </c>
      <c r="Q54" s="144">
        <f>ROUND(E54*P54,2)</f>
        <v>140.80000000000001</v>
      </c>
      <c r="R54" s="144"/>
      <c r="S54" s="144" t="s">
        <v>102</v>
      </c>
      <c r="T54" s="144" t="s">
        <v>102</v>
      </c>
      <c r="U54" s="144">
        <v>0.63200000000000001</v>
      </c>
      <c r="V54" s="144">
        <f>ROUND(E54*U54,2)</f>
        <v>202.24</v>
      </c>
      <c r="W54" s="144"/>
      <c r="X54" s="209" t="s">
        <v>286</v>
      </c>
      <c r="Y54" s="142"/>
      <c r="Z54" s="142"/>
      <c r="AA54" s="142"/>
      <c r="AB54" s="142"/>
      <c r="AC54" s="142"/>
      <c r="AD54" s="142"/>
      <c r="AE54" s="142"/>
      <c r="AF54" s="142"/>
      <c r="AG54" s="142" t="s">
        <v>103</v>
      </c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210"/>
      <c r="B55" s="143"/>
      <c r="C55" s="173" t="s">
        <v>238</v>
      </c>
      <c r="D55" s="146"/>
      <c r="E55" s="147"/>
      <c r="F55" s="22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209"/>
      <c r="Y55" s="142"/>
      <c r="Z55" s="142"/>
      <c r="AA55" s="142"/>
      <c r="AB55" s="142"/>
      <c r="AC55" s="142"/>
      <c r="AD55" s="142"/>
      <c r="AE55" s="142"/>
      <c r="AF55" s="142"/>
      <c r="AG55" s="142" t="s">
        <v>104</v>
      </c>
      <c r="AH55" s="142">
        <v>0</v>
      </c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">
      <c r="A56" s="210"/>
      <c r="B56" s="143"/>
      <c r="C56" s="173" t="s">
        <v>239</v>
      </c>
      <c r="D56" s="146"/>
      <c r="E56" s="147">
        <v>320</v>
      </c>
      <c r="F56" s="22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209"/>
      <c r="Y56" s="142"/>
      <c r="Z56" s="142"/>
      <c r="AA56" s="142"/>
      <c r="AB56" s="142"/>
      <c r="AC56" s="142"/>
      <c r="AD56" s="142"/>
      <c r="AE56" s="142"/>
      <c r="AF56" s="142"/>
      <c r="AG56" s="142" t="s">
        <v>104</v>
      </c>
      <c r="AH56" s="142">
        <v>0</v>
      </c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1" x14ac:dyDescent="0.2">
      <c r="A57" s="208">
        <v>28</v>
      </c>
      <c r="B57" s="154" t="s">
        <v>235</v>
      </c>
      <c r="C57" s="165" t="s">
        <v>236</v>
      </c>
      <c r="D57" s="155" t="s">
        <v>132</v>
      </c>
      <c r="E57" s="156">
        <f>E59</f>
        <v>320</v>
      </c>
      <c r="F57" s="157"/>
      <c r="G57" s="158">
        <f>ROUND(E57*F57,2)</f>
        <v>0</v>
      </c>
      <c r="H57" s="145">
        <v>0</v>
      </c>
      <c r="I57" s="144">
        <f>ROUND(E57*H57,2)</f>
        <v>0</v>
      </c>
      <c r="J57" s="145">
        <v>167.5</v>
      </c>
      <c r="K57" s="144">
        <f>ROUND(E57*J57,2)</f>
        <v>53600</v>
      </c>
      <c r="L57" s="144">
        <v>21</v>
      </c>
      <c r="M57" s="144">
        <f>G57*(1+L57/100)</f>
        <v>0</v>
      </c>
      <c r="N57" s="144">
        <v>0</v>
      </c>
      <c r="O57" s="144">
        <f>ROUND(E57*N57,2)</f>
        <v>0</v>
      </c>
      <c r="P57" s="144">
        <v>0.22</v>
      </c>
      <c r="Q57" s="144">
        <f>ROUND(E57*P57,2)</f>
        <v>70.400000000000006</v>
      </c>
      <c r="R57" s="144"/>
      <c r="S57" s="144" t="s">
        <v>102</v>
      </c>
      <c r="T57" s="144" t="s">
        <v>102</v>
      </c>
      <c r="U57" s="144">
        <v>0.375</v>
      </c>
      <c r="V57" s="144">
        <f>ROUND(E57*U57,2)</f>
        <v>120</v>
      </c>
      <c r="W57" s="144"/>
      <c r="X57" s="209" t="s">
        <v>286</v>
      </c>
      <c r="Y57" s="142"/>
      <c r="Z57" s="142"/>
      <c r="AA57" s="142"/>
      <c r="AB57" s="142"/>
      <c r="AC57" s="142"/>
      <c r="AD57" s="142"/>
      <c r="AE57" s="142"/>
      <c r="AF57" s="142"/>
      <c r="AG57" s="142" t="s">
        <v>103</v>
      </c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210"/>
      <c r="B58" s="143"/>
      <c r="C58" s="173" t="s">
        <v>237</v>
      </c>
      <c r="D58" s="146"/>
      <c r="E58" s="147"/>
      <c r="F58" s="22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209"/>
      <c r="Y58" s="142"/>
      <c r="Z58" s="142"/>
      <c r="AA58" s="142"/>
      <c r="AB58" s="142"/>
      <c r="AC58" s="142"/>
      <c r="AD58" s="142"/>
      <c r="AE58" s="142"/>
      <c r="AF58" s="142"/>
      <c r="AG58" s="142" t="s">
        <v>104</v>
      </c>
      <c r="AH58" s="142">
        <v>0</v>
      </c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210"/>
      <c r="B59" s="143"/>
      <c r="C59" s="173" t="s">
        <v>239</v>
      </c>
      <c r="D59" s="146"/>
      <c r="E59" s="147">
        <f>320</f>
        <v>320</v>
      </c>
      <c r="F59" s="22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209"/>
      <c r="Y59" s="142"/>
      <c r="Z59" s="142"/>
      <c r="AA59" s="142"/>
      <c r="AB59" s="142"/>
      <c r="AC59" s="142"/>
      <c r="AD59" s="142"/>
      <c r="AE59" s="142"/>
      <c r="AF59" s="142"/>
      <c r="AG59" s="142" t="s">
        <v>104</v>
      </c>
      <c r="AH59" s="142">
        <v>0</v>
      </c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 x14ac:dyDescent="0.2">
      <c r="A60" s="207" t="s">
        <v>97</v>
      </c>
      <c r="B60" s="149" t="s">
        <v>240</v>
      </c>
      <c r="C60" s="164" t="s">
        <v>241</v>
      </c>
      <c r="D60" s="150"/>
      <c r="E60" s="151"/>
      <c r="F60" s="225"/>
      <c r="G60" s="152">
        <f>SUMIF(AG61:AG64,"&lt;&gt;NOR",G61:G64)</f>
        <v>0</v>
      </c>
      <c r="H60" s="152"/>
      <c r="I60" s="152">
        <f>SUM(I61:I64)</f>
        <v>0</v>
      </c>
      <c r="J60" s="152"/>
      <c r="K60" s="152">
        <f>SUM(K61:K64)</f>
        <v>4111.05</v>
      </c>
      <c r="L60" s="152"/>
      <c r="M60" s="152">
        <f>SUM(M61:M64)</f>
        <v>0</v>
      </c>
      <c r="N60" s="152"/>
      <c r="O60" s="153">
        <f>SUM(O61:O64)</f>
        <v>0</v>
      </c>
      <c r="P60" s="144"/>
      <c r="Q60" s="144"/>
      <c r="R60" s="144"/>
      <c r="S60" s="144"/>
      <c r="T60" s="144"/>
      <c r="U60" s="144"/>
      <c r="V60" s="144"/>
      <c r="W60" s="144"/>
      <c r="X60" s="209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208">
        <v>29</v>
      </c>
      <c r="B61" s="154" t="s">
        <v>242</v>
      </c>
      <c r="C61" s="165" t="s">
        <v>243</v>
      </c>
      <c r="D61" s="155" t="s">
        <v>101</v>
      </c>
      <c r="E61" s="156">
        <f>E62</f>
        <v>0.44999999999999996</v>
      </c>
      <c r="F61" s="157"/>
      <c r="G61" s="174">
        <f>ROUND(E61*F61,2)</f>
        <v>0</v>
      </c>
      <c r="H61" s="174">
        <v>0</v>
      </c>
      <c r="I61" s="174">
        <f>ROUND(E61*H61,2)</f>
        <v>0</v>
      </c>
      <c r="J61" s="174">
        <v>1569</v>
      </c>
      <c r="K61" s="174">
        <f>ROUND(E61*J61,2)</f>
        <v>706.05</v>
      </c>
      <c r="L61" s="174">
        <v>21</v>
      </c>
      <c r="M61" s="174">
        <f>G61*(1+L61/100)</f>
        <v>0</v>
      </c>
      <c r="N61" s="174">
        <v>0</v>
      </c>
      <c r="O61" s="158">
        <f>ROUND(E61*N61,2)</f>
        <v>0</v>
      </c>
      <c r="P61" s="144"/>
      <c r="Q61" s="144"/>
      <c r="R61" s="144"/>
      <c r="S61" s="144"/>
      <c r="T61" s="144"/>
      <c r="U61" s="144"/>
      <c r="V61" s="144"/>
      <c r="W61" s="144"/>
      <c r="X61" s="209" t="s">
        <v>286</v>
      </c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210"/>
      <c r="B62" s="143"/>
      <c r="C62" s="166" t="s">
        <v>246</v>
      </c>
      <c r="D62" s="146"/>
      <c r="E62" s="147">
        <f>12*0.25*0.6*0.25</f>
        <v>0.44999999999999996</v>
      </c>
      <c r="F62" s="22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209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1" x14ac:dyDescent="0.2">
      <c r="A63" s="208">
        <v>30</v>
      </c>
      <c r="B63" s="154" t="s">
        <v>244</v>
      </c>
      <c r="C63" s="165" t="s">
        <v>245</v>
      </c>
      <c r="D63" s="155" t="s">
        <v>183</v>
      </c>
      <c r="E63" s="156">
        <f>E64</f>
        <v>30</v>
      </c>
      <c r="F63" s="157"/>
      <c r="G63" s="174">
        <f>ROUND(E63*F63,2)</f>
        <v>0</v>
      </c>
      <c r="H63" s="174">
        <v>0</v>
      </c>
      <c r="I63" s="174">
        <f>ROUND(E63*H63,2)</f>
        <v>0</v>
      </c>
      <c r="J63" s="174">
        <v>113.5</v>
      </c>
      <c r="K63" s="174">
        <f>ROUND(E63*J63,2)</f>
        <v>3405</v>
      </c>
      <c r="L63" s="174">
        <v>21</v>
      </c>
      <c r="M63" s="174">
        <f>G63*(1+L63/100)</f>
        <v>0</v>
      </c>
      <c r="N63" s="174">
        <v>0</v>
      </c>
      <c r="O63" s="158">
        <f>ROUND(E63*N63,2)</f>
        <v>0</v>
      </c>
      <c r="P63" s="144"/>
      <c r="Q63" s="144"/>
      <c r="R63" s="144"/>
      <c r="S63" s="144"/>
      <c r="T63" s="144"/>
      <c r="U63" s="144"/>
      <c r="V63" s="144"/>
      <c r="W63" s="144"/>
      <c r="X63" s="209" t="s">
        <v>286</v>
      </c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 x14ac:dyDescent="0.2">
      <c r="A64" s="210"/>
      <c r="B64" s="143"/>
      <c r="C64" s="166" t="s">
        <v>247</v>
      </c>
      <c r="D64" s="146"/>
      <c r="E64" s="147">
        <v>30</v>
      </c>
      <c r="F64" s="22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209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x14ac:dyDescent="0.2">
      <c r="A65" s="207" t="s">
        <v>97</v>
      </c>
      <c r="B65" s="149" t="s">
        <v>57</v>
      </c>
      <c r="C65" s="164" t="s">
        <v>58</v>
      </c>
      <c r="D65" s="150"/>
      <c r="E65" s="151"/>
      <c r="F65" s="225"/>
      <c r="G65" s="153">
        <f>SUMIF(AG66:AG81,"&lt;&gt;NOR",G66:G81)</f>
        <v>0</v>
      </c>
      <c r="H65" s="148"/>
      <c r="I65" s="148">
        <f>SUM(I66:I81)</f>
        <v>140412.79999999999</v>
      </c>
      <c r="J65" s="148"/>
      <c r="K65" s="148">
        <f>SUM(K66:K81)</f>
        <v>110808</v>
      </c>
      <c r="L65" s="148"/>
      <c r="M65" s="148">
        <f>SUM(M66:M81)</f>
        <v>0</v>
      </c>
      <c r="N65" s="148"/>
      <c r="O65" s="148">
        <f>SUM(O66:O81)</f>
        <v>576</v>
      </c>
      <c r="P65" s="148"/>
      <c r="Q65" s="148">
        <f>SUM(Q66:Q81)</f>
        <v>0</v>
      </c>
      <c r="R65" s="148"/>
      <c r="S65" s="148"/>
      <c r="T65" s="148"/>
      <c r="U65" s="148"/>
      <c r="V65" s="148">
        <f>SUM(V66:V81)</f>
        <v>84.49</v>
      </c>
      <c r="W65" s="148"/>
      <c r="X65" s="209"/>
      <c r="AG65" t="s">
        <v>98</v>
      </c>
    </row>
    <row r="66" spans="1:60" outlineLevel="1" x14ac:dyDescent="0.2">
      <c r="A66" s="208">
        <v>31</v>
      </c>
      <c r="B66" s="154" t="s">
        <v>107</v>
      </c>
      <c r="C66" s="165" t="s">
        <v>108</v>
      </c>
      <c r="D66" s="155" t="s">
        <v>101</v>
      </c>
      <c r="E66" s="156">
        <f>E67</f>
        <v>48</v>
      </c>
      <c r="F66" s="157"/>
      <c r="G66" s="158">
        <f>ROUND(E66*F66,2)</f>
        <v>0</v>
      </c>
      <c r="H66" s="145">
        <v>0</v>
      </c>
      <c r="I66" s="144">
        <f>ROUND(E66*H66,2)</f>
        <v>0</v>
      </c>
      <c r="J66" s="145">
        <v>155.5</v>
      </c>
      <c r="K66" s="144">
        <f>ROUND(E66*J66,2)</f>
        <v>7464</v>
      </c>
      <c r="L66" s="144">
        <v>21</v>
      </c>
      <c r="M66" s="144">
        <f>G66*(1+L66/100)</f>
        <v>0</v>
      </c>
      <c r="N66" s="144">
        <v>0</v>
      </c>
      <c r="O66" s="144">
        <f>ROUND(E66*N66,2)</f>
        <v>0</v>
      </c>
      <c r="P66" s="144">
        <v>0</v>
      </c>
      <c r="Q66" s="144">
        <f>ROUND(E66*P66,2)</f>
        <v>0</v>
      </c>
      <c r="R66" s="144"/>
      <c r="S66" s="144" t="s">
        <v>102</v>
      </c>
      <c r="T66" s="144" t="s">
        <v>102</v>
      </c>
      <c r="U66" s="144">
        <v>0.42199999999999999</v>
      </c>
      <c r="V66" s="144">
        <f>ROUND(E66*U66,2)</f>
        <v>20.260000000000002</v>
      </c>
      <c r="W66" s="144"/>
      <c r="X66" s="209" t="s">
        <v>286</v>
      </c>
      <c r="Y66" s="142"/>
      <c r="Z66" s="142"/>
      <c r="AA66" s="142"/>
      <c r="AB66" s="142"/>
      <c r="AC66" s="142"/>
      <c r="AD66" s="142"/>
      <c r="AE66" s="142"/>
      <c r="AF66" s="142"/>
      <c r="AG66" s="142" t="s">
        <v>109</v>
      </c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210"/>
      <c r="B67" s="143"/>
      <c r="C67" s="166" t="s">
        <v>248</v>
      </c>
      <c r="D67" s="146"/>
      <c r="E67" s="147">
        <f>320*0.3*0.5</f>
        <v>48</v>
      </c>
      <c r="F67" s="22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209"/>
      <c r="Y67" s="142"/>
      <c r="Z67" s="142"/>
      <c r="AA67" s="142"/>
      <c r="AB67" s="142"/>
      <c r="AC67" s="142"/>
      <c r="AD67" s="142"/>
      <c r="AE67" s="142"/>
      <c r="AF67" s="142"/>
      <c r="AG67" s="142" t="s">
        <v>104</v>
      </c>
      <c r="AH67" s="142">
        <v>0</v>
      </c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211">
        <v>32</v>
      </c>
      <c r="B68" s="159" t="s">
        <v>110</v>
      </c>
      <c r="C68" s="167" t="s">
        <v>111</v>
      </c>
      <c r="D68" s="160" t="s">
        <v>101</v>
      </c>
      <c r="E68" s="161">
        <f>E66</f>
        <v>48</v>
      </c>
      <c r="F68" s="162"/>
      <c r="G68" s="163">
        <f>ROUND(E68*F68,2)</f>
        <v>0</v>
      </c>
      <c r="H68" s="145">
        <v>0</v>
      </c>
      <c r="I68" s="144">
        <f>ROUND(E68*H68,2)</f>
        <v>0</v>
      </c>
      <c r="J68" s="145">
        <v>32.799999999999997</v>
      </c>
      <c r="K68" s="144">
        <f>ROUND(E68*J68,2)</f>
        <v>1574.4</v>
      </c>
      <c r="L68" s="144">
        <v>21</v>
      </c>
      <c r="M68" s="144">
        <f>G68*(1+L68/100)</f>
        <v>0</v>
      </c>
      <c r="N68" s="144">
        <v>0</v>
      </c>
      <c r="O68" s="144">
        <f>ROUND(E68*N68,2)</f>
        <v>0</v>
      </c>
      <c r="P68" s="144">
        <v>0</v>
      </c>
      <c r="Q68" s="144">
        <f>ROUND(E68*P68,2)</f>
        <v>0</v>
      </c>
      <c r="R68" s="144"/>
      <c r="S68" s="144" t="s">
        <v>102</v>
      </c>
      <c r="T68" s="144" t="s">
        <v>102</v>
      </c>
      <c r="U68" s="144">
        <v>8.7999999999999995E-2</v>
      </c>
      <c r="V68" s="144">
        <f>ROUND(E68*U68,2)</f>
        <v>4.22</v>
      </c>
      <c r="W68" s="144"/>
      <c r="X68" s="209" t="s">
        <v>286</v>
      </c>
      <c r="Y68" s="142"/>
      <c r="Z68" s="142"/>
      <c r="AA68" s="142"/>
      <c r="AB68" s="142"/>
      <c r="AC68" s="142"/>
      <c r="AD68" s="142"/>
      <c r="AE68" s="142"/>
      <c r="AF68" s="142"/>
      <c r="AG68" s="142" t="s">
        <v>109</v>
      </c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211">
        <v>33</v>
      </c>
      <c r="B69" s="159" t="s">
        <v>112</v>
      </c>
      <c r="C69" s="167" t="s">
        <v>113</v>
      </c>
      <c r="D69" s="160" t="s">
        <v>101</v>
      </c>
      <c r="E69" s="161">
        <f>E66</f>
        <v>48</v>
      </c>
      <c r="F69" s="162"/>
      <c r="G69" s="163">
        <f>ROUND(E69*F69,2)</f>
        <v>0</v>
      </c>
      <c r="H69" s="145">
        <v>0</v>
      </c>
      <c r="I69" s="144">
        <f>ROUND(E69*H69,2)</f>
        <v>0</v>
      </c>
      <c r="J69" s="145">
        <v>400.5</v>
      </c>
      <c r="K69" s="144">
        <f>ROUND(E69*J69,2)</f>
        <v>19224</v>
      </c>
      <c r="L69" s="144">
        <v>21</v>
      </c>
      <c r="M69" s="144">
        <f>G69*(1+L69/100)</f>
        <v>0</v>
      </c>
      <c r="N69" s="144">
        <v>0</v>
      </c>
      <c r="O69" s="144">
        <f>ROUND(E69*N69,2)</f>
        <v>0</v>
      </c>
      <c r="P69" s="144">
        <v>0</v>
      </c>
      <c r="Q69" s="144">
        <f>ROUND(E69*P69,2)</f>
        <v>0</v>
      </c>
      <c r="R69" s="144"/>
      <c r="S69" s="144" t="s">
        <v>102</v>
      </c>
      <c r="T69" s="144" t="s">
        <v>102</v>
      </c>
      <c r="U69" s="144">
        <v>0.81799999999999995</v>
      </c>
      <c r="V69" s="144">
        <f>ROUND(E69*U69,2)</f>
        <v>39.26</v>
      </c>
      <c r="W69" s="144"/>
      <c r="X69" s="209" t="s">
        <v>286</v>
      </c>
      <c r="Y69" s="142"/>
      <c r="Z69" s="142"/>
      <c r="AA69" s="142"/>
      <c r="AB69" s="142"/>
      <c r="AC69" s="142"/>
      <c r="AD69" s="142"/>
      <c r="AE69" s="142"/>
      <c r="AF69" s="142"/>
      <c r="AG69" s="142" t="s">
        <v>109</v>
      </c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1" x14ac:dyDescent="0.2">
      <c r="A70" s="211">
        <v>34</v>
      </c>
      <c r="B70" s="159" t="s">
        <v>114</v>
      </c>
      <c r="C70" s="167" t="s">
        <v>115</v>
      </c>
      <c r="D70" s="160" t="s">
        <v>101</v>
      </c>
      <c r="E70" s="161">
        <f>E66</f>
        <v>48</v>
      </c>
      <c r="F70" s="162"/>
      <c r="G70" s="163">
        <f>ROUND(E70*F70,2)</f>
        <v>0</v>
      </c>
      <c r="H70" s="145">
        <v>0</v>
      </c>
      <c r="I70" s="144">
        <f>ROUND(E70*H70,2)</f>
        <v>0</v>
      </c>
      <c r="J70" s="145">
        <v>46.9</v>
      </c>
      <c r="K70" s="144">
        <f>ROUND(E70*J70,2)</f>
        <v>2251.1999999999998</v>
      </c>
      <c r="L70" s="144">
        <v>21</v>
      </c>
      <c r="M70" s="144">
        <f>G70*(1+L70/100)</f>
        <v>0</v>
      </c>
      <c r="N70" s="144">
        <v>0</v>
      </c>
      <c r="O70" s="144">
        <f>ROUND(E70*N70,2)</f>
        <v>0</v>
      </c>
      <c r="P70" s="144">
        <v>0</v>
      </c>
      <c r="Q70" s="144">
        <f>ROUND(E70*P70,2)</f>
        <v>0</v>
      </c>
      <c r="R70" s="144"/>
      <c r="S70" s="144" t="s">
        <v>102</v>
      </c>
      <c r="T70" s="144" t="s">
        <v>102</v>
      </c>
      <c r="U70" s="144">
        <v>0.11899999999999999</v>
      </c>
      <c r="V70" s="144">
        <f>ROUND(E70*U70,2)</f>
        <v>5.71</v>
      </c>
      <c r="W70" s="144"/>
      <c r="X70" s="209" t="s">
        <v>286</v>
      </c>
      <c r="Y70" s="142"/>
      <c r="Z70" s="142"/>
      <c r="AA70" s="142"/>
      <c r="AB70" s="142"/>
      <c r="AC70" s="142"/>
      <c r="AD70" s="142"/>
      <c r="AE70" s="142"/>
      <c r="AF70" s="142"/>
      <c r="AG70" s="142" t="s">
        <v>109</v>
      </c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ht="22.5" outlineLevel="1" x14ac:dyDescent="0.2">
      <c r="A71" s="208">
        <v>35</v>
      </c>
      <c r="B71" s="154" t="s">
        <v>124</v>
      </c>
      <c r="C71" s="165" t="s">
        <v>125</v>
      </c>
      <c r="D71" s="155" t="s">
        <v>101</v>
      </c>
      <c r="E71" s="156">
        <f>E72</f>
        <v>96</v>
      </c>
      <c r="F71" s="157"/>
      <c r="G71" s="158">
        <f>ROUND(E71*F71,2)</f>
        <v>0</v>
      </c>
      <c r="H71" s="145">
        <v>0</v>
      </c>
      <c r="I71" s="144">
        <f>ROUND(E71*H71,2)</f>
        <v>0</v>
      </c>
      <c r="J71" s="145">
        <v>250</v>
      </c>
      <c r="K71" s="144">
        <f>ROUND(E71*J71,2)</f>
        <v>24000</v>
      </c>
      <c r="L71" s="144">
        <v>21</v>
      </c>
      <c r="M71" s="144">
        <f>G71*(1+L71/100)</f>
        <v>0</v>
      </c>
      <c r="N71" s="144">
        <v>0</v>
      </c>
      <c r="O71" s="144">
        <f>ROUND(E71*N71,2)</f>
        <v>0</v>
      </c>
      <c r="P71" s="144">
        <v>0</v>
      </c>
      <c r="Q71" s="144">
        <f>ROUND(E71*P71,2)</f>
        <v>0</v>
      </c>
      <c r="R71" s="144"/>
      <c r="S71" s="144" t="s">
        <v>102</v>
      </c>
      <c r="T71" s="144" t="s">
        <v>102</v>
      </c>
      <c r="U71" s="144">
        <v>1.0999999999999999E-2</v>
      </c>
      <c r="V71" s="144">
        <f>ROUND(E71*U71,2)</f>
        <v>1.06</v>
      </c>
      <c r="W71" s="144"/>
      <c r="X71" s="209" t="s">
        <v>286</v>
      </c>
      <c r="Y71" s="142"/>
      <c r="Z71" s="142"/>
      <c r="AA71" s="142"/>
      <c r="AB71" s="142"/>
      <c r="AC71" s="142"/>
      <c r="AD71" s="142"/>
      <c r="AE71" s="142"/>
      <c r="AF71" s="142"/>
      <c r="AG71" s="142" t="s">
        <v>109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1" x14ac:dyDescent="0.2">
      <c r="A72" s="210"/>
      <c r="B72" s="143"/>
      <c r="C72" s="166" t="s">
        <v>249</v>
      </c>
      <c r="D72" s="146"/>
      <c r="E72" s="147">
        <f>320*0.3</f>
        <v>96</v>
      </c>
      <c r="F72" s="22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209"/>
      <c r="Y72" s="142"/>
      <c r="Z72" s="142"/>
      <c r="AA72" s="142"/>
      <c r="AB72" s="142"/>
      <c r="AC72" s="142"/>
      <c r="AD72" s="142"/>
      <c r="AE72" s="142"/>
      <c r="AF72" s="142"/>
      <c r="AG72" s="142" t="s">
        <v>104</v>
      </c>
      <c r="AH72" s="142">
        <v>0</v>
      </c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208">
        <v>36</v>
      </c>
      <c r="B73" s="154" t="s">
        <v>126</v>
      </c>
      <c r="C73" s="165" t="s">
        <v>127</v>
      </c>
      <c r="D73" s="155" t="s">
        <v>101</v>
      </c>
      <c r="E73" s="156">
        <f>E74</f>
        <v>480</v>
      </c>
      <c r="F73" s="157"/>
      <c r="G73" s="158">
        <f>ROUND(E73*F73,2)</f>
        <v>0</v>
      </c>
      <c r="H73" s="145">
        <v>0</v>
      </c>
      <c r="I73" s="144">
        <f>ROUND(E73*H73,2)</f>
        <v>0</v>
      </c>
      <c r="J73" s="145">
        <v>19.7</v>
      </c>
      <c r="K73" s="144">
        <f>ROUND(E73*J73,2)</f>
        <v>9456</v>
      </c>
      <c r="L73" s="144">
        <v>21</v>
      </c>
      <c r="M73" s="144">
        <f>G73*(1+L73/100)</f>
        <v>0</v>
      </c>
      <c r="N73" s="144">
        <v>0</v>
      </c>
      <c r="O73" s="144">
        <f>ROUND(E73*N73,2)</f>
        <v>0</v>
      </c>
      <c r="P73" s="144">
        <v>0</v>
      </c>
      <c r="Q73" s="144">
        <f>ROUND(E73*P73,2)</f>
        <v>0</v>
      </c>
      <c r="R73" s="144"/>
      <c r="S73" s="144" t="s">
        <v>102</v>
      </c>
      <c r="T73" s="144" t="s">
        <v>102</v>
      </c>
      <c r="U73" s="144">
        <v>0</v>
      </c>
      <c r="V73" s="144">
        <f>ROUND(E73*U73,2)</f>
        <v>0</v>
      </c>
      <c r="W73" s="144"/>
      <c r="X73" s="209" t="s">
        <v>286</v>
      </c>
      <c r="Y73" s="142"/>
      <c r="Z73" s="142"/>
      <c r="AA73" s="142"/>
      <c r="AB73" s="142"/>
      <c r="AC73" s="142"/>
      <c r="AD73" s="142"/>
      <c r="AE73" s="142"/>
      <c r="AF73" s="142"/>
      <c r="AG73" s="142" t="s">
        <v>109</v>
      </c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1" x14ac:dyDescent="0.2">
      <c r="A74" s="210"/>
      <c r="B74" s="143"/>
      <c r="C74" s="166" t="s">
        <v>250</v>
      </c>
      <c r="D74" s="146"/>
      <c r="E74" s="147">
        <f>96*5</f>
        <v>480</v>
      </c>
      <c r="F74" s="22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209"/>
      <c r="Y74" s="142"/>
      <c r="Z74" s="142"/>
      <c r="AA74" s="142"/>
      <c r="AB74" s="142"/>
      <c r="AC74" s="142"/>
      <c r="AD74" s="142"/>
      <c r="AE74" s="142"/>
      <c r="AF74" s="142"/>
      <c r="AG74" s="142" t="s">
        <v>104</v>
      </c>
      <c r="AH74" s="142">
        <v>0</v>
      </c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211">
        <v>37</v>
      </c>
      <c r="B75" s="159" t="s">
        <v>128</v>
      </c>
      <c r="C75" s="167" t="s">
        <v>129</v>
      </c>
      <c r="D75" s="160" t="s">
        <v>101</v>
      </c>
      <c r="E75" s="161">
        <f>96</f>
        <v>96</v>
      </c>
      <c r="F75" s="162"/>
      <c r="G75" s="163">
        <f>ROUND(E75*F75,2)</f>
        <v>0</v>
      </c>
      <c r="H75" s="145">
        <v>0</v>
      </c>
      <c r="I75" s="144">
        <f>ROUND(E75*H75,2)</f>
        <v>0</v>
      </c>
      <c r="J75" s="145">
        <v>15.2</v>
      </c>
      <c r="K75" s="144">
        <f>ROUND(E75*J75,2)</f>
        <v>1459.2</v>
      </c>
      <c r="L75" s="144">
        <v>21</v>
      </c>
      <c r="M75" s="144">
        <f>G75*(1+L75/100)</f>
        <v>0</v>
      </c>
      <c r="N75" s="144">
        <v>0</v>
      </c>
      <c r="O75" s="144">
        <f>ROUND(E75*N75,2)</f>
        <v>0</v>
      </c>
      <c r="P75" s="144">
        <v>0</v>
      </c>
      <c r="Q75" s="144">
        <f>ROUND(E75*P75,2)</f>
        <v>0</v>
      </c>
      <c r="R75" s="144"/>
      <c r="S75" s="144" t="s">
        <v>102</v>
      </c>
      <c r="T75" s="144" t="s">
        <v>102</v>
      </c>
      <c r="U75" s="144">
        <v>8.9999999999999993E-3</v>
      </c>
      <c r="V75" s="144">
        <f>ROUND(E75*U75,2)</f>
        <v>0.86</v>
      </c>
      <c r="W75" s="144"/>
      <c r="X75" s="209" t="s">
        <v>286</v>
      </c>
      <c r="Y75" s="142"/>
      <c r="Z75" s="142"/>
      <c r="AA75" s="142"/>
      <c r="AB75" s="142"/>
      <c r="AC75" s="142"/>
      <c r="AD75" s="142"/>
      <c r="AE75" s="142"/>
      <c r="AF75" s="142"/>
      <c r="AG75" s="142" t="s">
        <v>109</v>
      </c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1" x14ac:dyDescent="0.2">
      <c r="A76" s="211">
        <v>38</v>
      </c>
      <c r="B76" s="159" t="s">
        <v>169</v>
      </c>
      <c r="C76" s="167" t="s">
        <v>170</v>
      </c>
      <c r="D76" s="160" t="s">
        <v>132</v>
      </c>
      <c r="E76" s="161">
        <v>320</v>
      </c>
      <c r="F76" s="162"/>
      <c r="G76" s="163">
        <f>ROUND(E76*F76,2)</f>
        <v>0</v>
      </c>
      <c r="H76" s="145">
        <v>0</v>
      </c>
      <c r="I76" s="144">
        <f>ROUND(E76*H76,2)</f>
        <v>0</v>
      </c>
      <c r="J76" s="145">
        <v>11.2</v>
      </c>
      <c r="K76" s="144">
        <f>ROUND(E76*J76,2)</f>
        <v>3584</v>
      </c>
      <c r="L76" s="144">
        <v>21</v>
      </c>
      <c r="M76" s="144">
        <f>G76*(1+L76/100)</f>
        <v>0</v>
      </c>
      <c r="N76" s="144">
        <v>0</v>
      </c>
      <c r="O76" s="144">
        <f>ROUND(E76*N76,2)</f>
        <v>0</v>
      </c>
      <c r="P76" s="144">
        <v>0</v>
      </c>
      <c r="Q76" s="144">
        <f>ROUND(E76*P76,2)</f>
        <v>0</v>
      </c>
      <c r="R76" s="144"/>
      <c r="S76" s="144" t="s">
        <v>102</v>
      </c>
      <c r="T76" s="144" t="s">
        <v>102</v>
      </c>
      <c r="U76" s="144">
        <v>1.7999999999999999E-2</v>
      </c>
      <c r="V76" s="144">
        <f>ROUND(E76*U76,2)</f>
        <v>5.76</v>
      </c>
      <c r="W76" s="144"/>
      <c r="X76" s="209" t="s">
        <v>286</v>
      </c>
      <c r="Y76" s="142"/>
      <c r="Z76" s="142"/>
      <c r="AA76" s="142"/>
      <c r="AB76" s="142"/>
      <c r="AC76" s="142"/>
      <c r="AD76" s="142"/>
      <c r="AE76" s="142"/>
      <c r="AF76" s="142"/>
      <c r="AG76" s="142" t="s">
        <v>109</v>
      </c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outlineLevel="1" x14ac:dyDescent="0.2">
      <c r="A77" s="211">
        <v>39</v>
      </c>
      <c r="B77" s="159" t="s">
        <v>150</v>
      </c>
      <c r="C77" s="167" t="s">
        <v>151</v>
      </c>
      <c r="D77" s="160" t="s">
        <v>101</v>
      </c>
      <c r="E77" s="161">
        <v>96</v>
      </c>
      <c r="F77" s="162"/>
      <c r="G77" s="163">
        <f>ROUND(E77*F77,2)</f>
        <v>0</v>
      </c>
      <c r="H77" s="145">
        <v>0</v>
      </c>
      <c r="I77" s="144">
        <f>ROUND(E77*H77,2)</f>
        <v>0</v>
      </c>
      <c r="J77" s="145">
        <v>260</v>
      </c>
      <c r="K77" s="144">
        <f>ROUND(E77*J77,2)</f>
        <v>24960</v>
      </c>
      <c r="L77" s="144">
        <v>21</v>
      </c>
      <c r="M77" s="144">
        <f>G77*(1+L77/100)</f>
        <v>0</v>
      </c>
      <c r="N77" s="144">
        <v>0</v>
      </c>
      <c r="O77" s="144">
        <f>ROUND(E77*N77,2)</f>
        <v>0</v>
      </c>
      <c r="P77" s="144">
        <v>0</v>
      </c>
      <c r="Q77" s="144">
        <f>ROUND(E77*P77,2)</f>
        <v>0</v>
      </c>
      <c r="R77" s="144"/>
      <c r="S77" s="144" t="s">
        <v>102</v>
      </c>
      <c r="T77" s="144" t="s">
        <v>102</v>
      </c>
      <c r="U77" s="144">
        <v>0</v>
      </c>
      <c r="V77" s="144">
        <f>ROUND(E77*U77,2)</f>
        <v>0</v>
      </c>
      <c r="W77" s="144"/>
      <c r="X77" s="209" t="s">
        <v>286</v>
      </c>
      <c r="Y77" s="142"/>
      <c r="Z77" s="142"/>
      <c r="AA77" s="142"/>
      <c r="AB77" s="142"/>
      <c r="AC77" s="142"/>
      <c r="AD77" s="142"/>
      <c r="AE77" s="142"/>
      <c r="AF77" s="142"/>
      <c r="AG77" s="142" t="s">
        <v>109</v>
      </c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outlineLevel="1" x14ac:dyDescent="0.2">
      <c r="A78" s="211">
        <v>40</v>
      </c>
      <c r="B78" s="159" t="s">
        <v>171</v>
      </c>
      <c r="C78" s="167" t="s">
        <v>172</v>
      </c>
      <c r="D78" s="160" t="s">
        <v>132</v>
      </c>
      <c r="E78" s="161">
        <v>320</v>
      </c>
      <c r="F78" s="162"/>
      <c r="G78" s="163">
        <f>ROUND(E78*F78,2)</f>
        <v>0</v>
      </c>
      <c r="H78" s="145">
        <v>3.19</v>
      </c>
      <c r="I78" s="144">
        <f>ROUND(E78*H78,2)</f>
        <v>1020.8</v>
      </c>
      <c r="J78" s="145">
        <v>52.61</v>
      </c>
      <c r="K78" s="144">
        <f>ROUND(E78*J78,2)</f>
        <v>16835.2</v>
      </c>
      <c r="L78" s="144">
        <v>21</v>
      </c>
      <c r="M78" s="144">
        <f>G78*(1+L78/100)</f>
        <v>0</v>
      </c>
      <c r="N78" s="144">
        <v>0</v>
      </c>
      <c r="O78" s="144">
        <f>ROUND(E78*N78,2)</f>
        <v>0</v>
      </c>
      <c r="P78" s="144">
        <v>0</v>
      </c>
      <c r="Q78" s="144">
        <f>ROUND(E78*P78,2)</f>
        <v>0</v>
      </c>
      <c r="R78" s="144"/>
      <c r="S78" s="144" t="s">
        <v>102</v>
      </c>
      <c r="T78" s="144" t="s">
        <v>102</v>
      </c>
      <c r="U78" s="144">
        <v>2.3E-2</v>
      </c>
      <c r="V78" s="144">
        <f>ROUND(E78*U78,2)</f>
        <v>7.36</v>
      </c>
      <c r="W78" s="144"/>
      <c r="X78" s="209" t="s">
        <v>286</v>
      </c>
      <c r="Y78" s="142"/>
      <c r="Z78" s="142"/>
      <c r="AA78" s="142"/>
      <c r="AB78" s="142"/>
      <c r="AC78" s="142"/>
      <c r="AD78" s="142"/>
      <c r="AE78" s="142"/>
      <c r="AF78" s="142"/>
      <c r="AG78" s="142" t="s">
        <v>103</v>
      </c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208">
        <v>41</v>
      </c>
      <c r="B79" s="154" t="s">
        <v>173</v>
      </c>
      <c r="C79" s="165" t="s">
        <v>174</v>
      </c>
      <c r="D79" s="155" t="s">
        <v>149</v>
      </c>
      <c r="E79" s="156">
        <f>E81</f>
        <v>576</v>
      </c>
      <c r="F79" s="157"/>
      <c r="G79" s="158">
        <f>ROUND(E79*F79,2)</f>
        <v>0</v>
      </c>
      <c r="H79" s="145">
        <v>242</v>
      </c>
      <c r="I79" s="144">
        <f>ROUND(E79*H79,2)</f>
        <v>139392</v>
      </c>
      <c r="J79" s="145">
        <v>0</v>
      </c>
      <c r="K79" s="144">
        <f>ROUND(E79*J79,2)</f>
        <v>0</v>
      </c>
      <c r="L79" s="144">
        <v>21</v>
      </c>
      <c r="M79" s="144">
        <f>G79*(1+L79/100)</f>
        <v>0</v>
      </c>
      <c r="N79" s="144">
        <v>1</v>
      </c>
      <c r="O79" s="144">
        <f>ROUND(E79*N79,2)</f>
        <v>576</v>
      </c>
      <c r="P79" s="144">
        <v>0</v>
      </c>
      <c r="Q79" s="144">
        <f>ROUND(E79*P79,2)</f>
        <v>0</v>
      </c>
      <c r="R79" s="144" t="s">
        <v>155</v>
      </c>
      <c r="S79" s="144" t="s">
        <v>102</v>
      </c>
      <c r="T79" s="144" t="s">
        <v>102</v>
      </c>
      <c r="U79" s="144">
        <v>0</v>
      </c>
      <c r="V79" s="144">
        <f>ROUND(E79*U79,2)</f>
        <v>0</v>
      </c>
      <c r="W79" s="144"/>
      <c r="X79" s="209" t="s">
        <v>286</v>
      </c>
      <c r="Y79" s="142"/>
      <c r="Z79" s="142"/>
      <c r="AA79" s="142"/>
      <c r="AB79" s="142"/>
      <c r="AC79" s="142"/>
      <c r="AD79" s="142"/>
      <c r="AE79" s="142"/>
      <c r="AF79" s="142"/>
      <c r="AG79" s="142" t="s">
        <v>156</v>
      </c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1" x14ac:dyDescent="0.2">
      <c r="A80" s="210"/>
      <c r="B80" s="143"/>
      <c r="C80" s="280" t="s">
        <v>175</v>
      </c>
      <c r="D80" s="281"/>
      <c r="E80" s="281"/>
      <c r="F80" s="281"/>
      <c r="G80" s="281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209"/>
      <c r="Y80" s="142"/>
      <c r="Z80" s="142"/>
      <c r="AA80" s="142"/>
      <c r="AB80" s="142"/>
      <c r="AC80" s="142"/>
      <c r="AD80" s="142"/>
      <c r="AE80" s="142"/>
      <c r="AF80" s="142"/>
      <c r="AG80" s="142" t="s">
        <v>146</v>
      </c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210"/>
      <c r="B81" s="143"/>
      <c r="C81" s="166" t="s">
        <v>251</v>
      </c>
      <c r="D81" s="146"/>
      <c r="E81" s="147">
        <f>320*1.8</f>
        <v>576</v>
      </c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209"/>
      <c r="Y81" s="142"/>
      <c r="Z81" s="142"/>
      <c r="AA81" s="142"/>
      <c r="AB81" s="142"/>
      <c r="AC81" s="142"/>
      <c r="AD81" s="142"/>
      <c r="AE81" s="142"/>
      <c r="AF81" s="142"/>
      <c r="AG81" s="142" t="s">
        <v>104</v>
      </c>
      <c r="AH81" s="142">
        <v>0</v>
      </c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x14ac:dyDescent="0.2">
      <c r="A82" s="207" t="s">
        <v>97</v>
      </c>
      <c r="B82" s="149" t="s">
        <v>59</v>
      </c>
      <c r="C82" s="164" t="s">
        <v>60</v>
      </c>
      <c r="D82" s="150"/>
      <c r="E82" s="151"/>
      <c r="F82" s="152"/>
      <c r="G82" s="153">
        <f>SUMIF(AG83:AG92,"&lt;&gt;NOR",G83:G92)</f>
        <v>0</v>
      </c>
      <c r="H82" s="148"/>
      <c r="I82" s="148">
        <f>SUM(I83:I92)</f>
        <v>8285.7799999999988</v>
      </c>
      <c r="J82" s="148"/>
      <c r="K82" s="148">
        <f>SUM(K83:K92)</f>
        <v>5923.0999999999995</v>
      </c>
      <c r="L82" s="148"/>
      <c r="M82" s="148">
        <f>SUM(M83:M92)</f>
        <v>0</v>
      </c>
      <c r="N82" s="148"/>
      <c r="O82" s="148">
        <f>SUM(O83:O92)</f>
        <v>18.440000000000001</v>
      </c>
      <c r="P82" s="148"/>
      <c r="Q82" s="148">
        <f>SUM(Q83:Q92)</f>
        <v>0</v>
      </c>
      <c r="R82" s="148"/>
      <c r="S82" s="148"/>
      <c r="T82" s="148"/>
      <c r="U82" s="148"/>
      <c r="V82" s="148">
        <f>SUM(V83:V92)</f>
        <v>15.190000000000001</v>
      </c>
      <c r="W82" s="148"/>
      <c r="X82" s="209"/>
      <c r="AG82" t="s">
        <v>98</v>
      </c>
    </row>
    <row r="83" spans="1:60" outlineLevel="1" x14ac:dyDescent="0.2">
      <c r="A83" s="208">
        <v>42</v>
      </c>
      <c r="B83" s="154" t="s">
        <v>176</v>
      </c>
      <c r="C83" s="165" t="s">
        <v>177</v>
      </c>
      <c r="D83" s="155" t="s">
        <v>101</v>
      </c>
      <c r="E83" s="156">
        <v>1.38</v>
      </c>
      <c r="F83" s="157"/>
      <c r="G83" s="158">
        <f>ROUND(E83*F83,2)</f>
        <v>0</v>
      </c>
      <c r="H83" s="145">
        <v>507.48</v>
      </c>
      <c r="I83" s="144">
        <f>ROUND(E83*H83,2)</f>
        <v>700.32</v>
      </c>
      <c r="J83" s="145">
        <v>348.52</v>
      </c>
      <c r="K83" s="144">
        <f>ROUND(E83*J83,2)</f>
        <v>480.96</v>
      </c>
      <c r="L83" s="144">
        <v>21</v>
      </c>
      <c r="M83" s="144">
        <f>G83*(1+L83/100)</f>
        <v>0</v>
      </c>
      <c r="N83" s="144">
        <v>1.9205000000000001</v>
      </c>
      <c r="O83" s="144">
        <f>ROUND(E83*N83,2)</f>
        <v>2.65</v>
      </c>
      <c r="P83" s="144">
        <v>0</v>
      </c>
      <c r="Q83" s="144">
        <f>ROUND(E83*P83,2)</f>
        <v>0</v>
      </c>
      <c r="R83" s="144"/>
      <c r="S83" s="144" t="s">
        <v>102</v>
      </c>
      <c r="T83" s="144" t="s">
        <v>102</v>
      </c>
      <c r="U83" s="144">
        <v>1.2310000000000001</v>
      </c>
      <c r="V83" s="144">
        <f>ROUND(E83*U83,2)</f>
        <v>1.7</v>
      </c>
      <c r="W83" s="144"/>
      <c r="X83" s="209" t="s">
        <v>286</v>
      </c>
      <c r="Y83" s="142"/>
      <c r="Z83" s="142"/>
      <c r="AA83" s="142"/>
      <c r="AB83" s="142"/>
      <c r="AC83" s="142"/>
      <c r="AD83" s="142"/>
      <c r="AE83" s="142"/>
      <c r="AF83" s="142"/>
      <c r="AG83" s="142" t="s">
        <v>103</v>
      </c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210"/>
      <c r="B84" s="143"/>
      <c r="C84" s="166" t="s">
        <v>106</v>
      </c>
      <c r="D84" s="146"/>
      <c r="E84" s="147">
        <v>1.38</v>
      </c>
      <c r="F84" s="22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209"/>
      <c r="Y84" s="142"/>
      <c r="Z84" s="142"/>
      <c r="AA84" s="142"/>
      <c r="AB84" s="142"/>
      <c r="AC84" s="142"/>
      <c r="AD84" s="142"/>
      <c r="AE84" s="142"/>
      <c r="AF84" s="142"/>
      <c r="AG84" s="142" t="s">
        <v>104</v>
      </c>
      <c r="AH84" s="142">
        <v>0</v>
      </c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208">
        <v>43</v>
      </c>
      <c r="B85" s="154" t="s">
        <v>178</v>
      </c>
      <c r="C85" s="165" t="s">
        <v>179</v>
      </c>
      <c r="D85" s="155" t="s">
        <v>101</v>
      </c>
      <c r="E85" s="156">
        <v>9.66</v>
      </c>
      <c r="F85" s="157"/>
      <c r="G85" s="158">
        <f>ROUND(E85*F85,2)</f>
        <v>0</v>
      </c>
      <c r="H85" s="145">
        <v>646.53</v>
      </c>
      <c r="I85" s="144">
        <f>ROUND(E85*H85,2)</f>
        <v>6245.48</v>
      </c>
      <c r="J85" s="145">
        <v>260.47000000000003</v>
      </c>
      <c r="K85" s="144">
        <f>ROUND(E85*J85,2)</f>
        <v>2516.14</v>
      </c>
      <c r="L85" s="144">
        <v>21</v>
      </c>
      <c r="M85" s="144">
        <f>G85*(1+L85/100)</f>
        <v>0</v>
      </c>
      <c r="N85" s="144">
        <v>1.63</v>
      </c>
      <c r="O85" s="144">
        <f>ROUND(E85*N85,2)</f>
        <v>15.75</v>
      </c>
      <c r="P85" s="144">
        <v>0</v>
      </c>
      <c r="Q85" s="144">
        <f>ROUND(E85*P85,2)</f>
        <v>0</v>
      </c>
      <c r="R85" s="144"/>
      <c r="S85" s="144" t="s">
        <v>102</v>
      </c>
      <c r="T85" s="144" t="s">
        <v>102</v>
      </c>
      <c r="U85" s="144">
        <v>0.92</v>
      </c>
      <c r="V85" s="144">
        <f>ROUND(E85*U85,2)</f>
        <v>8.89</v>
      </c>
      <c r="W85" s="144"/>
      <c r="X85" s="209" t="s">
        <v>286</v>
      </c>
      <c r="Y85" s="142"/>
      <c r="Z85" s="142"/>
      <c r="AA85" s="142"/>
      <c r="AB85" s="142"/>
      <c r="AC85" s="142"/>
      <c r="AD85" s="142"/>
      <c r="AE85" s="142"/>
      <c r="AF85" s="142"/>
      <c r="AG85" s="142" t="s">
        <v>103</v>
      </c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210"/>
      <c r="B86" s="143"/>
      <c r="C86" s="166" t="s">
        <v>180</v>
      </c>
      <c r="D86" s="146"/>
      <c r="E86" s="147">
        <v>9.66</v>
      </c>
      <c r="F86" s="22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209"/>
      <c r="Y86" s="142"/>
      <c r="Z86" s="142"/>
      <c r="AA86" s="142"/>
      <c r="AB86" s="142"/>
      <c r="AC86" s="142"/>
      <c r="AD86" s="142"/>
      <c r="AE86" s="142"/>
      <c r="AF86" s="142"/>
      <c r="AG86" s="142" t="s">
        <v>104</v>
      </c>
      <c r="AH86" s="142">
        <v>0</v>
      </c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ht="22.5" outlineLevel="1" x14ac:dyDescent="0.2">
      <c r="A87" s="211">
        <v>44</v>
      </c>
      <c r="B87" s="159" t="s">
        <v>181</v>
      </c>
      <c r="C87" s="167" t="s">
        <v>182</v>
      </c>
      <c r="D87" s="160" t="s">
        <v>183</v>
      </c>
      <c r="E87" s="161">
        <v>23</v>
      </c>
      <c r="F87" s="162"/>
      <c r="G87" s="163">
        <f>ROUND(E87*F87,2)</f>
        <v>0</v>
      </c>
      <c r="H87" s="145">
        <v>28.34</v>
      </c>
      <c r="I87" s="144">
        <f>ROUND(E87*H87,2)</f>
        <v>651.82000000000005</v>
      </c>
      <c r="J87" s="145">
        <v>14.16</v>
      </c>
      <c r="K87" s="144">
        <f>ROUND(E87*J87,2)</f>
        <v>325.68</v>
      </c>
      <c r="L87" s="144">
        <v>21</v>
      </c>
      <c r="M87" s="144">
        <f>G87*(1+L87/100)</f>
        <v>0</v>
      </c>
      <c r="N87" s="144">
        <v>4.8999999999999998E-4</v>
      </c>
      <c r="O87" s="144">
        <f>ROUND(E87*N87,2)</f>
        <v>0.01</v>
      </c>
      <c r="P87" s="144">
        <v>0</v>
      </c>
      <c r="Q87" s="144">
        <f>ROUND(E87*P87,2)</f>
        <v>0</v>
      </c>
      <c r="R87" s="144"/>
      <c r="S87" s="144" t="s">
        <v>102</v>
      </c>
      <c r="T87" s="144" t="s">
        <v>102</v>
      </c>
      <c r="U87" s="144">
        <v>0.05</v>
      </c>
      <c r="V87" s="144">
        <f>ROUND(E87*U87,2)</f>
        <v>1.1499999999999999</v>
      </c>
      <c r="W87" s="144"/>
      <c r="X87" s="209" t="s">
        <v>286</v>
      </c>
      <c r="Y87" s="142"/>
      <c r="Z87" s="142"/>
      <c r="AA87" s="142"/>
      <c r="AB87" s="142"/>
      <c r="AC87" s="142"/>
      <c r="AD87" s="142"/>
      <c r="AE87" s="142"/>
      <c r="AF87" s="142"/>
      <c r="AG87" s="142" t="s">
        <v>103</v>
      </c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1" x14ac:dyDescent="0.2">
      <c r="A88" s="208">
        <v>45</v>
      </c>
      <c r="B88" s="154" t="s">
        <v>184</v>
      </c>
      <c r="C88" s="165" t="s">
        <v>185</v>
      </c>
      <c r="D88" s="155" t="s">
        <v>132</v>
      </c>
      <c r="E88" s="156">
        <v>46</v>
      </c>
      <c r="F88" s="157"/>
      <c r="G88" s="158">
        <f>ROUND(E88*F88,2)</f>
        <v>0</v>
      </c>
      <c r="H88" s="145">
        <v>3.08</v>
      </c>
      <c r="I88" s="144">
        <f>ROUND(E88*H88,2)</f>
        <v>141.68</v>
      </c>
      <c r="J88" s="145">
        <v>23.92</v>
      </c>
      <c r="K88" s="144">
        <f>ROUND(E88*J88,2)</f>
        <v>1100.32</v>
      </c>
      <c r="L88" s="144">
        <v>21</v>
      </c>
      <c r="M88" s="144">
        <f>G88*(1+L88/100)</f>
        <v>0</v>
      </c>
      <c r="N88" s="144">
        <v>1.8000000000000001E-4</v>
      </c>
      <c r="O88" s="144">
        <f>ROUND(E88*N88,2)</f>
        <v>0.01</v>
      </c>
      <c r="P88" s="144">
        <v>0</v>
      </c>
      <c r="Q88" s="144">
        <f>ROUND(E88*P88,2)</f>
        <v>0</v>
      </c>
      <c r="R88" s="144"/>
      <c r="S88" s="144" t="s">
        <v>102</v>
      </c>
      <c r="T88" s="144" t="s">
        <v>102</v>
      </c>
      <c r="U88" s="144">
        <v>7.4999999999999997E-2</v>
      </c>
      <c r="V88" s="144">
        <f>ROUND(E88*U88,2)</f>
        <v>3.45</v>
      </c>
      <c r="W88" s="144"/>
      <c r="X88" s="209" t="s">
        <v>286</v>
      </c>
      <c r="Y88" s="142"/>
      <c r="Z88" s="142"/>
      <c r="AA88" s="142"/>
      <c r="AB88" s="142"/>
      <c r="AC88" s="142"/>
      <c r="AD88" s="142"/>
      <c r="AE88" s="142"/>
      <c r="AF88" s="142"/>
      <c r="AG88" s="142" t="s">
        <v>103</v>
      </c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outlineLevel="1" x14ac:dyDescent="0.2">
      <c r="A89" s="210"/>
      <c r="B89" s="143"/>
      <c r="C89" s="166" t="s">
        <v>186</v>
      </c>
      <c r="D89" s="146"/>
      <c r="E89" s="147">
        <v>46</v>
      </c>
      <c r="F89" s="22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209"/>
      <c r="Y89" s="142"/>
      <c r="Z89" s="142"/>
      <c r="AA89" s="142"/>
      <c r="AB89" s="142"/>
      <c r="AC89" s="142"/>
      <c r="AD89" s="142"/>
      <c r="AE89" s="142"/>
      <c r="AF89" s="142"/>
      <c r="AG89" s="142" t="s">
        <v>104</v>
      </c>
      <c r="AH89" s="142">
        <v>0</v>
      </c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1" x14ac:dyDescent="0.2">
      <c r="A90" s="211">
        <v>46</v>
      </c>
      <c r="B90" s="159" t="s">
        <v>187</v>
      </c>
      <c r="C90" s="167" t="s">
        <v>252</v>
      </c>
      <c r="D90" s="160" t="s">
        <v>188</v>
      </c>
      <c r="E90" s="161">
        <v>1</v>
      </c>
      <c r="F90" s="162"/>
      <c r="G90" s="163">
        <f>ROUND(E90*F90,2)</f>
        <v>0</v>
      </c>
      <c r="H90" s="145">
        <v>0</v>
      </c>
      <c r="I90" s="144">
        <f>ROUND(E90*H90,2)</f>
        <v>0</v>
      </c>
      <c r="J90" s="145">
        <v>1500</v>
      </c>
      <c r="K90" s="144">
        <f>ROUND(E90*J90,2)</f>
        <v>1500</v>
      </c>
      <c r="L90" s="144">
        <v>21</v>
      </c>
      <c r="M90" s="144">
        <f>G90*(1+L90/100)</f>
        <v>0</v>
      </c>
      <c r="N90" s="144">
        <v>0</v>
      </c>
      <c r="O90" s="144">
        <f>ROUND(E90*N90,2)</f>
        <v>0</v>
      </c>
      <c r="P90" s="144">
        <v>0</v>
      </c>
      <c r="Q90" s="144">
        <f>ROUND(E90*P90,2)</f>
        <v>0</v>
      </c>
      <c r="R90" s="144"/>
      <c r="S90" s="144" t="s">
        <v>189</v>
      </c>
      <c r="T90" s="144" t="s">
        <v>190</v>
      </c>
      <c r="U90" s="144">
        <v>0</v>
      </c>
      <c r="V90" s="144">
        <f>ROUND(E90*U90,2)</f>
        <v>0</v>
      </c>
      <c r="W90" s="144"/>
      <c r="X90" s="209" t="s">
        <v>286</v>
      </c>
      <c r="Y90" s="142"/>
      <c r="Z90" s="142"/>
      <c r="AA90" s="142"/>
      <c r="AB90" s="142"/>
      <c r="AC90" s="142"/>
      <c r="AD90" s="142"/>
      <c r="AE90" s="142"/>
      <c r="AF90" s="142"/>
      <c r="AG90" s="142" t="s">
        <v>103</v>
      </c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208">
        <v>47</v>
      </c>
      <c r="B91" s="154" t="s">
        <v>191</v>
      </c>
      <c r="C91" s="165" t="s">
        <v>192</v>
      </c>
      <c r="D91" s="155" t="s">
        <v>132</v>
      </c>
      <c r="E91" s="156">
        <v>55.2</v>
      </c>
      <c r="F91" s="157"/>
      <c r="G91" s="158">
        <f>ROUND(E91*F91,2)</f>
        <v>0</v>
      </c>
      <c r="H91" s="145">
        <v>9.9</v>
      </c>
      <c r="I91" s="144">
        <f>ROUND(E91*H91,2)</f>
        <v>546.48</v>
      </c>
      <c r="J91" s="145">
        <v>0</v>
      </c>
      <c r="K91" s="144">
        <f>ROUND(E91*J91,2)</f>
        <v>0</v>
      </c>
      <c r="L91" s="144">
        <v>21</v>
      </c>
      <c r="M91" s="144">
        <f>G91*(1+L91/100)</f>
        <v>0</v>
      </c>
      <c r="N91" s="144">
        <v>2.9999999999999997E-4</v>
      </c>
      <c r="O91" s="144">
        <f>ROUND(E91*N91,2)</f>
        <v>0.02</v>
      </c>
      <c r="P91" s="144">
        <v>0</v>
      </c>
      <c r="Q91" s="144">
        <f>ROUND(E91*P91,2)</f>
        <v>0</v>
      </c>
      <c r="R91" s="144" t="s">
        <v>155</v>
      </c>
      <c r="S91" s="144" t="s">
        <v>102</v>
      </c>
      <c r="T91" s="144" t="s">
        <v>102</v>
      </c>
      <c r="U91" s="144">
        <v>0</v>
      </c>
      <c r="V91" s="144">
        <f>ROUND(E91*U91,2)</f>
        <v>0</v>
      </c>
      <c r="W91" s="144"/>
      <c r="X91" s="209" t="s">
        <v>286</v>
      </c>
      <c r="Y91" s="142"/>
      <c r="Z91" s="142"/>
      <c r="AA91" s="142"/>
      <c r="AB91" s="142"/>
      <c r="AC91" s="142"/>
      <c r="AD91" s="142"/>
      <c r="AE91" s="142"/>
      <c r="AF91" s="142"/>
      <c r="AG91" s="142" t="s">
        <v>156</v>
      </c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210"/>
      <c r="B92" s="143"/>
      <c r="C92" s="166" t="s">
        <v>193</v>
      </c>
      <c r="D92" s="146"/>
      <c r="E92" s="147">
        <v>55.2</v>
      </c>
      <c r="F92" s="22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209"/>
      <c r="Y92" s="142"/>
      <c r="Z92" s="142"/>
      <c r="AA92" s="142"/>
      <c r="AB92" s="142"/>
      <c r="AC92" s="142"/>
      <c r="AD92" s="142"/>
      <c r="AE92" s="142"/>
      <c r="AF92" s="142"/>
      <c r="AG92" s="142" t="s">
        <v>104</v>
      </c>
      <c r="AH92" s="142">
        <v>0</v>
      </c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x14ac:dyDescent="0.2">
      <c r="A93" s="207" t="s">
        <v>97</v>
      </c>
      <c r="B93" s="149" t="s">
        <v>276</v>
      </c>
      <c r="C93" s="164" t="s">
        <v>277</v>
      </c>
      <c r="D93" s="150"/>
      <c r="E93" s="151"/>
      <c r="F93" s="225"/>
      <c r="G93" s="152">
        <f>G94</f>
        <v>0</v>
      </c>
      <c r="H93" s="152"/>
      <c r="I93" s="152">
        <f>SUM(I95:I167)</f>
        <v>670532.86</v>
      </c>
      <c r="J93" s="152"/>
      <c r="K93" s="152">
        <f>SUM(K95:K167)</f>
        <v>408764.64</v>
      </c>
      <c r="L93" s="152"/>
      <c r="M93" s="152">
        <f>SUM(M95:M167)</f>
        <v>0</v>
      </c>
      <c r="N93" s="152"/>
      <c r="O93" s="153">
        <f>SUM(O95:O167)</f>
        <v>896.09999999999991</v>
      </c>
      <c r="P93" s="148"/>
      <c r="Q93" s="148">
        <f>SUM(Q95:Q96)</f>
        <v>0</v>
      </c>
      <c r="R93" s="148"/>
      <c r="S93" s="148"/>
      <c r="T93" s="148"/>
      <c r="U93" s="148"/>
      <c r="V93" s="148">
        <f>SUM(V95:V96)</f>
        <v>34.58</v>
      </c>
      <c r="W93" s="148"/>
      <c r="X93" s="209"/>
      <c r="AG93" t="s">
        <v>98</v>
      </c>
    </row>
    <row r="94" spans="1:60" x14ac:dyDescent="0.2">
      <c r="A94" s="208">
        <v>48</v>
      </c>
      <c r="B94" s="154" t="s">
        <v>278</v>
      </c>
      <c r="C94" s="165" t="s">
        <v>279</v>
      </c>
      <c r="D94" s="155" t="s">
        <v>188</v>
      </c>
      <c r="E94" s="156">
        <f>E95</f>
        <v>19</v>
      </c>
      <c r="F94" s="157"/>
      <c r="G94" s="174">
        <f>E94*F94</f>
        <v>0</v>
      </c>
      <c r="H94" s="174">
        <v>114.2</v>
      </c>
      <c r="I94" s="174">
        <f>ROUND(E94*H94,2)</f>
        <v>2169.8000000000002</v>
      </c>
      <c r="J94" s="174">
        <v>165.8</v>
      </c>
      <c r="K94" s="174">
        <f>ROUND(E94*J94,2)</f>
        <v>3150.2</v>
      </c>
      <c r="L94" s="174">
        <v>21</v>
      </c>
      <c r="M94" s="174">
        <f>G94*(1+L94/100)</f>
        <v>0</v>
      </c>
      <c r="N94" s="174">
        <v>0.125</v>
      </c>
      <c r="O94" s="158">
        <f>ROUND(E94*N94,2)</f>
        <v>2.38</v>
      </c>
      <c r="P94" s="148"/>
      <c r="Q94" s="148"/>
      <c r="R94" s="148"/>
      <c r="S94" s="148"/>
      <c r="T94" s="148"/>
      <c r="U94" s="148"/>
      <c r="V94" s="148"/>
      <c r="W94" s="148"/>
      <c r="X94" s="209" t="s">
        <v>286</v>
      </c>
    </row>
    <row r="95" spans="1:60" outlineLevel="1" x14ac:dyDescent="0.2">
      <c r="A95" s="210"/>
      <c r="B95" s="143"/>
      <c r="C95" s="166" t="s">
        <v>280</v>
      </c>
      <c r="D95" s="146"/>
      <c r="E95" s="147">
        <v>19</v>
      </c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>
        <v>0</v>
      </c>
      <c r="Q95" s="144">
        <f>ROUND(E97*P95,2)</f>
        <v>0</v>
      </c>
      <c r="R95" s="144"/>
      <c r="S95" s="144" t="s">
        <v>102</v>
      </c>
      <c r="T95" s="144" t="s">
        <v>102</v>
      </c>
      <c r="U95" s="144">
        <v>2.9000000000000001E-2</v>
      </c>
      <c r="V95" s="144">
        <f>ROUND(E97*U95,2)</f>
        <v>9.2799999999999994</v>
      </c>
      <c r="W95" s="144"/>
      <c r="X95" s="209"/>
      <c r="Y95" s="142"/>
      <c r="Z95" s="142"/>
      <c r="AA95" s="142"/>
      <c r="AB95" s="142"/>
      <c r="AC95" s="142"/>
      <c r="AD95" s="142"/>
      <c r="AE95" s="142"/>
      <c r="AF95" s="142"/>
      <c r="AG95" s="142" t="s">
        <v>103</v>
      </c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ht="25.5" outlineLevel="1" x14ac:dyDescent="0.2">
      <c r="A96" s="207" t="s">
        <v>97</v>
      </c>
      <c r="B96" s="149" t="s">
        <v>61</v>
      </c>
      <c r="C96" s="164" t="s">
        <v>62</v>
      </c>
      <c r="D96" s="150"/>
      <c r="E96" s="151"/>
      <c r="F96" s="152"/>
      <c r="G96" s="153">
        <f>SUMIF(AG97:AG98,"&lt;&gt;NOR",G97:G98)</f>
        <v>0</v>
      </c>
      <c r="H96" s="148"/>
      <c r="I96" s="148">
        <f>SUM(I97:I98)</f>
        <v>118336</v>
      </c>
      <c r="J96" s="148"/>
      <c r="K96" s="148">
        <f>SUM(K97:K98)</f>
        <v>34304</v>
      </c>
      <c r="L96" s="148"/>
      <c r="M96" s="148">
        <f>SUM(M97:M98)</f>
        <v>0</v>
      </c>
      <c r="N96" s="148"/>
      <c r="O96" s="148">
        <f>SUM(O97:O98)</f>
        <v>265.77999999999997</v>
      </c>
      <c r="P96" s="144">
        <v>0</v>
      </c>
      <c r="Q96" s="144">
        <f>ROUND(E98*P96,2)</f>
        <v>0</v>
      </c>
      <c r="R96" s="144"/>
      <c r="S96" s="144" t="s">
        <v>102</v>
      </c>
      <c r="T96" s="144" t="s">
        <v>102</v>
      </c>
      <c r="U96" s="144">
        <v>7.9049999999999995E-2</v>
      </c>
      <c r="V96" s="144">
        <f>ROUND(E98*U96,2)</f>
        <v>25.3</v>
      </c>
      <c r="W96" s="144"/>
      <c r="X96" s="209"/>
      <c r="Y96" s="142"/>
      <c r="Z96" s="142"/>
      <c r="AA96" s="142"/>
      <c r="AB96" s="142"/>
      <c r="AC96" s="142"/>
      <c r="AD96" s="142"/>
      <c r="AE96" s="142"/>
      <c r="AF96" s="142"/>
      <c r="AG96" s="142" t="s">
        <v>103</v>
      </c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x14ac:dyDescent="0.2">
      <c r="A97" s="211">
        <v>49</v>
      </c>
      <c r="B97" s="159" t="s">
        <v>194</v>
      </c>
      <c r="C97" s="167" t="s">
        <v>195</v>
      </c>
      <c r="D97" s="160" t="s">
        <v>132</v>
      </c>
      <c r="E97" s="161">
        <v>320</v>
      </c>
      <c r="F97" s="162"/>
      <c r="G97" s="163">
        <f>ROUND(E97*F97,2)</f>
        <v>0</v>
      </c>
      <c r="H97" s="145">
        <v>179.5</v>
      </c>
      <c r="I97" s="144">
        <f>ROUND(E97*H97,2)</f>
        <v>57440</v>
      </c>
      <c r="J97" s="145">
        <v>27</v>
      </c>
      <c r="K97" s="144">
        <f>ROUND(E97*J97,2)</f>
        <v>8640</v>
      </c>
      <c r="L97" s="144">
        <v>21</v>
      </c>
      <c r="M97" s="144">
        <f>G97*(1+L97/100)</f>
        <v>0</v>
      </c>
      <c r="N97" s="144">
        <v>0.441</v>
      </c>
      <c r="O97" s="144">
        <f>ROUND(E97*N97,2)</f>
        <v>141.12</v>
      </c>
      <c r="P97" s="148"/>
      <c r="Q97" s="148">
        <f>SUM(Q100:Q100)</f>
        <v>0</v>
      </c>
      <c r="R97" s="148"/>
      <c r="S97" s="148"/>
      <c r="T97" s="148"/>
      <c r="U97" s="148"/>
      <c r="V97" s="148">
        <f>SUM(V100:V100)</f>
        <v>6.4</v>
      </c>
      <c r="W97" s="148"/>
      <c r="X97" s="209" t="s">
        <v>286</v>
      </c>
      <c r="AG97" t="s">
        <v>98</v>
      </c>
    </row>
    <row r="98" spans="1:60" x14ac:dyDescent="0.2">
      <c r="A98" s="211">
        <v>50</v>
      </c>
      <c r="B98" s="159" t="s">
        <v>196</v>
      </c>
      <c r="C98" s="167" t="s">
        <v>253</v>
      </c>
      <c r="D98" s="160" t="s">
        <v>132</v>
      </c>
      <c r="E98" s="161">
        <v>320</v>
      </c>
      <c r="F98" s="162"/>
      <c r="G98" s="163">
        <f>ROUND(E98*F98,2)</f>
        <v>0</v>
      </c>
      <c r="H98" s="145">
        <v>190.3</v>
      </c>
      <c r="I98" s="144">
        <f>ROUND(E98*H98,2)</f>
        <v>60896</v>
      </c>
      <c r="J98" s="145">
        <v>80.2</v>
      </c>
      <c r="K98" s="144">
        <f>ROUND(E98*J98,2)</f>
        <v>25664</v>
      </c>
      <c r="L98" s="144">
        <v>21</v>
      </c>
      <c r="M98" s="144">
        <f>G98*(1+L98/100)</f>
        <v>0</v>
      </c>
      <c r="N98" s="144">
        <v>0.38956000000000002</v>
      </c>
      <c r="O98" s="144">
        <f>ROUND(E98*N98,2)</f>
        <v>124.66</v>
      </c>
      <c r="P98" s="148"/>
      <c r="Q98" s="148"/>
      <c r="R98" s="148"/>
      <c r="S98" s="148"/>
      <c r="T98" s="148"/>
      <c r="U98" s="148"/>
      <c r="V98" s="148"/>
      <c r="W98" s="148"/>
      <c r="X98" s="209" t="s">
        <v>286</v>
      </c>
    </row>
    <row r="99" spans="1:60" x14ac:dyDescent="0.2">
      <c r="A99" s="207" t="s">
        <v>97</v>
      </c>
      <c r="B99" s="149" t="s">
        <v>63</v>
      </c>
      <c r="C99" s="164" t="s">
        <v>64</v>
      </c>
      <c r="D99" s="150"/>
      <c r="E99" s="151"/>
      <c r="F99" s="225"/>
      <c r="G99" s="153">
        <f>SUM(G100:G103)</f>
        <v>0</v>
      </c>
      <c r="H99" s="148"/>
      <c r="I99" s="148">
        <f>SUM(I102:I102)</f>
        <v>197932.79999999999</v>
      </c>
      <c r="J99" s="148"/>
      <c r="K99" s="148">
        <f>SUM(K102:K102)</f>
        <v>10707.2</v>
      </c>
      <c r="L99" s="148"/>
      <c r="M99" s="148">
        <f>SUM(M102:M102)</f>
        <v>0</v>
      </c>
      <c r="N99" s="148"/>
      <c r="O99" s="148">
        <f>SUM(O102:O102)</f>
        <v>165.81</v>
      </c>
      <c r="P99" s="148"/>
      <c r="Q99" s="148"/>
      <c r="R99" s="148"/>
      <c r="S99" s="148"/>
      <c r="T99" s="148"/>
      <c r="U99" s="148"/>
      <c r="V99" s="148"/>
      <c r="W99" s="148"/>
      <c r="X99" s="209"/>
    </row>
    <row r="100" spans="1:60" ht="22.5" outlineLevel="1" x14ac:dyDescent="0.2">
      <c r="A100" s="208">
        <v>51</v>
      </c>
      <c r="B100" s="154" t="s">
        <v>254</v>
      </c>
      <c r="C100" s="165" t="s">
        <v>255</v>
      </c>
      <c r="D100" s="155" t="s">
        <v>149</v>
      </c>
      <c r="E100" s="156">
        <f>E101</f>
        <v>3.8787199999999999</v>
      </c>
      <c r="F100" s="157"/>
      <c r="G100" s="158">
        <f>ROUND(E100*F100,2)</f>
        <v>0</v>
      </c>
      <c r="H100" s="148"/>
      <c r="I100" s="148"/>
      <c r="J100" s="148"/>
      <c r="K100" s="148"/>
      <c r="L100" s="148"/>
      <c r="M100" s="148"/>
      <c r="N100" s="148"/>
      <c r="O100" s="148"/>
      <c r="P100" s="144">
        <v>0</v>
      </c>
      <c r="Q100" s="144">
        <f>ROUND(E102*P100,2)</f>
        <v>0</v>
      </c>
      <c r="R100" s="144"/>
      <c r="S100" s="144" t="s">
        <v>102</v>
      </c>
      <c r="T100" s="144" t="s">
        <v>102</v>
      </c>
      <c r="U100" s="144">
        <v>0.02</v>
      </c>
      <c r="V100" s="144">
        <f>ROUND(E102*U100,2)</f>
        <v>6.4</v>
      </c>
      <c r="W100" s="144"/>
      <c r="X100" s="209" t="s">
        <v>286</v>
      </c>
      <c r="Y100" s="142"/>
      <c r="Z100" s="142"/>
      <c r="AA100" s="142"/>
      <c r="AB100" s="142"/>
      <c r="AC100" s="142"/>
      <c r="AD100" s="142"/>
      <c r="AE100" s="142"/>
      <c r="AF100" s="142"/>
      <c r="AG100" s="142" t="s">
        <v>103</v>
      </c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 x14ac:dyDescent="0.2">
      <c r="A101" s="210"/>
      <c r="B101" s="143"/>
      <c r="C101" s="166" t="s">
        <v>256</v>
      </c>
      <c r="D101" s="146"/>
      <c r="E101" s="147">
        <f>320*2*1.15*5.27*0.001</f>
        <v>3.8787199999999999</v>
      </c>
      <c r="F101" s="224"/>
      <c r="G101" s="144"/>
      <c r="H101" s="148"/>
      <c r="I101" s="148"/>
      <c r="J101" s="148"/>
      <c r="K101" s="148"/>
      <c r="L101" s="148"/>
      <c r="M101" s="148"/>
      <c r="N101" s="148"/>
      <c r="O101" s="148"/>
      <c r="P101" s="144"/>
      <c r="Q101" s="144"/>
      <c r="R101" s="144"/>
      <c r="S101" s="144"/>
      <c r="T101" s="144"/>
      <c r="U101" s="144"/>
      <c r="V101" s="144"/>
      <c r="W101" s="144"/>
      <c r="X101" s="209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x14ac:dyDescent="0.2">
      <c r="A102" s="211">
        <v>52</v>
      </c>
      <c r="B102" s="159" t="s">
        <v>197</v>
      </c>
      <c r="C102" s="167" t="s">
        <v>198</v>
      </c>
      <c r="D102" s="160" t="s">
        <v>132</v>
      </c>
      <c r="E102" s="161">
        <v>320</v>
      </c>
      <c r="F102" s="162"/>
      <c r="G102" s="163">
        <f>ROUND(E102*F102,2)</f>
        <v>0</v>
      </c>
      <c r="H102" s="145">
        <v>618.54</v>
      </c>
      <c r="I102" s="144">
        <f>ROUND(E102*H102,2)</f>
        <v>197932.79999999999</v>
      </c>
      <c r="J102" s="145">
        <v>33.46</v>
      </c>
      <c r="K102" s="144">
        <f>ROUND(E102*J102,2)</f>
        <v>10707.2</v>
      </c>
      <c r="L102" s="144">
        <v>21</v>
      </c>
      <c r="M102" s="144">
        <f>G102*(1+L102/100)</f>
        <v>0</v>
      </c>
      <c r="N102" s="144">
        <v>0.51815</v>
      </c>
      <c r="O102" s="144">
        <f>ROUND(E102*N102,2)</f>
        <v>165.81</v>
      </c>
      <c r="P102" s="148"/>
      <c r="Q102" s="148">
        <f>SUM(Q103:Q109)</f>
        <v>0</v>
      </c>
      <c r="R102" s="148"/>
      <c r="S102" s="148"/>
      <c r="T102" s="148"/>
      <c r="U102" s="148"/>
      <c r="V102" s="148">
        <f>SUM(V103:V109)</f>
        <v>18.079999999999998</v>
      </c>
      <c r="W102" s="148"/>
      <c r="X102" s="209" t="s">
        <v>286</v>
      </c>
      <c r="AG102" t="s">
        <v>98</v>
      </c>
    </row>
    <row r="103" spans="1:60" outlineLevel="1" x14ac:dyDescent="0.2">
      <c r="A103" s="212"/>
      <c r="B103" s="175"/>
      <c r="C103" s="176" t="s">
        <v>257</v>
      </c>
      <c r="D103" s="177"/>
      <c r="E103" s="178"/>
      <c r="F103" s="179"/>
      <c r="G103" s="180"/>
      <c r="H103" s="145"/>
      <c r="I103" s="144"/>
      <c r="J103" s="145"/>
      <c r="K103" s="144"/>
      <c r="L103" s="144"/>
      <c r="M103" s="144"/>
      <c r="N103" s="144"/>
      <c r="O103" s="144"/>
      <c r="P103" s="144">
        <v>0</v>
      </c>
      <c r="Q103" s="144">
        <f>ROUND(E105*P103,2)</f>
        <v>0</v>
      </c>
      <c r="R103" s="144"/>
      <c r="S103" s="144" t="s">
        <v>102</v>
      </c>
      <c r="T103" s="144" t="s">
        <v>102</v>
      </c>
      <c r="U103" s="144">
        <v>0.27200000000000002</v>
      </c>
      <c r="V103" s="144">
        <f>ROUND(E105*U103,2)</f>
        <v>16.59</v>
      </c>
      <c r="W103" s="144"/>
      <c r="X103" s="209"/>
      <c r="Y103" s="142"/>
      <c r="Z103" s="142"/>
      <c r="AA103" s="142"/>
      <c r="AB103" s="142"/>
      <c r="AC103" s="142"/>
      <c r="AD103" s="142"/>
      <c r="AE103" s="142"/>
      <c r="AF103" s="142"/>
      <c r="AG103" s="142" t="s">
        <v>103</v>
      </c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1" x14ac:dyDescent="0.2">
      <c r="A104" s="207" t="s">
        <v>97</v>
      </c>
      <c r="B104" s="149" t="s">
        <v>65</v>
      </c>
      <c r="C104" s="164" t="s">
        <v>66</v>
      </c>
      <c r="D104" s="150"/>
      <c r="E104" s="151"/>
      <c r="F104" s="225"/>
      <c r="G104" s="153">
        <f>SUMIF(AG105:AG111,"&lt;&gt;NOR",G105:G111)</f>
        <v>0</v>
      </c>
      <c r="H104" s="148"/>
      <c r="I104" s="148">
        <f>SUM(I105:I120)</f>
        <v>18997.63</v>
      </c>
      <c r="J104" s="148"/>
      <c r="K104" s="148">
        <f>SUM(K105:K120)</f>
        <v>18942.849999999999</v>
      </c>
      <c r="L104" s="148"/>
      <c r="M104" s="148">
        <f>SUM(M105:M120)</f>
        <v>0</v>
      </c>
      <c r="N104" s="148"/>
      <c r="O104" s="148">
        <f>SUM(O105:O120)</f>
        <v>16.46</v>
      </c>
      <c r="P104" s="144"/>
      <c r="Q104" s="144"/>
      <c r="R104" s="144"/>
      <c r="S104" s="144"/>
      <c r="T104" s="144"/>
      <c r="U104" s="144"/>
      <c r="V104" s="144"/>
      <c r="W104" s="144"/>
      <c r="X104" s="209"/>
      <c r="Y104" s="142"/>
      <c r="Z104" s="142"/>
      <c r="AA104" s="142"/>
      <c r="AB104" s="142"/>
      <c r="AC104" s="142"/>
      <c r="AD104" s="142"/>
      <c r="AE104" s="142"/>
      <c r="AF104" s="142"/>
      <c r="AG104" s="142" t="s">
        <v>104</v>
      </c>
      <c r="AH104" s="142">
        <v>0</v>
      </c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ht="22.5" outlineLevel="1" x14ac:dyDescent="0.2">
      <c r="A105" s="208">
        <v>53</v>
      </c>
      <c r="B105" s="154" t="s">
        <v>199</v>
      </c>
      <c r="C105" s="165" t="s">
        <v>200</v>
      </c>
      <c r="D105" s="155" t="s">
        <v>183</v>
      </c>
      <c r="E105" s="156">
        <f>E107+E109</f>
        <v>61</v>
      </c>
      <c r="F105" s="157"/>
      <c r="G105" s="158">
        <f>ROUND(E105*F105,2)</f>
        <v>0</v>
      </c>
      <c r="H105" s="145">
        <v>280.62</v>
      </c>
      <c r="I105" s="144">
        <f>ROUND(E105*H105,2)</f>
        <v>17117.82</v>
      </c>
      <c r="J105" s="145">
        <v>96.38</v>
      </c>
      <c r="K105" s="144">
        <f>ROUND(E105*J105,2)</f>
        <v>5879.18</v>
      </c>
      <c r="L105" s="144">
        <v>21</v>
      </c>
      <c r="M105" s="144">
        <f>G105*(1+L105/100)</f>
        <v>0</v>
      </c>
      <c r="N105" s="144">
        <v>0.26980999999999999</v>
      </c>
      <c r="O105" s="144">
        <f>ROUND(E105*N105,2)</f>
        <v>16.46</v>
      </c>
      <c r="P105" s="144"/>
      <c r="Q105" s="144"/>
      <c r="R105" s="144"/>
      <c r="S105" s="144"/>
      <c r="T105" s="144"/>
      <c r="U105" s="144"/>
      <c r="V105" s="144"/>
      <c r="W105" s="144"/>
      <c r="X105" s="209" t="s">
        <v>286</v>
      </c>
      <c r="Y105" s="142"/>
      <c r="Z105" s="142"/>
      <c r="AA105" s="142"/>
      <c r="AB105" s="142"/>
      <c r="AC105" s="142"/>
      <c r="AD105" s="142"/>
      <c r="AE105" s="142"/>
      <c r="AF105" s="142"/>
      <c r="AG105" s="142" t="s">
        <v>104</v>
      </c>
      <c r="AH105" s="142">
        <v>0</v>
      </c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1" x14ac:dyDescent="0.2">
      <c r="A106" s="210"/>
      <c r="B106" s="143"/>
      <c r="C106" s="166" t="s">
        <v>201</v>
      </c>
      <c r="D106" s="146"/>
      <c r="E106" s="147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209"/>
      <c r="Y106" s="142"/>
      <c r="Z106" s="142"/>
      <c r="AA106" s="142"/>
      <c r="AB106" s="142"/>
      <c r="AC106" s="142"/>
      <c r="AD106" s="142"/>
      <c r="AE106" s="142"/>
      <c r="AF106" s="142"/>
      <c r="AG106" s="142" t="s">
        <v>104</v>
      </c>
      <c r="AH106" s="142">
        <v>0</v>
      </c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 x14ac:dyDescent="0.2">
      <c r="A107" s="210"/>
      <c r="B107" s="143"/>
      <c r="C107" s="173" t="s">
        <v>258</v>
      </c>
      <c r="D107" s="146"/>
      <c r="E107" s="147">
        <v>17</v>
      </c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209"/>
      <c r="Y107" s="142"/>
      <c r="Z107" s="142"/>
      <c r="AA107" s="142"/>
      <c r="AB107" s="142"/>
      <c r="AC107" s="142"/>
      <c r="AD107" s="142"/>
      <c r="AE107" s="142"/>
      <c r="AF107" s="142"/>
      <c r="AG107" s="142" t="s">
        <v>104</v>
      </c>
      <c r="AH107" s="142">
        <v>0</v>
      </c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1" x14ac:dyDescent="0.2">
      <c r="A108" s="210"/>
      <c r="B108" s="143"/>
      <c r="C108" s="166" t="s">
        <v>202</v>
      </c>
      <c r="D108" s="146"/>
      <c r="E108" s="147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>
        <v>0</v>
      </c>
      <c r="Q108" s="144">
        <f>ROUND(E110*P108,2)</f>
        <v>0</v>
      </c>
      <c r="R108" s="144"/>
      <c r="S108" s="144" t="s">
        <v>102</v>
      </c>
      <c r="T108" s="144" t="s">
        <v>102</v>
      </c>
      <c r="U108" s="144">
        <v>3.6999999999999998E-2</v>
      </c>
      <c r="V108" s="144">
        <f>ROUND(E110*U108,2)</f>
        <v>1.49</v>
      </c>
      <c r="W108" s="144"/>
      <c r="X108" s="209"/>
      <c r="Y108" s="142"/>
      <c r="Z108" s="142"/>
      <c r="AA108" s="142"/>
      <c r="AB108" s="142"/>
      <c r="AC108" s="142"/>
      <c r="AD108" s="142"/>
      <c r="AE108" s="142"/>
      <c r="AF108" s="142"/>
      <c r="AG108" s="142" t="s">
        <v>103</v>
      </c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1" x14ac:dyDescent="0.2">
      <c r="A109" s="210"/>
      <c r="B109" s="143"/>
      <c r="C109" s="173" t="s">
        <v>259</v>
      </c>
      <c r="D109" s="146"/>
      <c r="E109" s="147">
        <f>13+31</f>
        <v>44</v>
      </c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209"/>
      <c r="Y109" s="142"/>
      <c r="Z109" s="142"/>
      <c r="AA109" s="142"/>
      <c r="AB109" s="142"/>
      <c r="AC109" s="142"/>
      <c r="AD109" s="142"/>
      <c r="AE109" s="142"/>
      <c r="AF109" s="142"/>
      <c r="AG109" s="142" t="s">
        <v>104</v>
      </c>
      <c r="AH109" s="142">
        <v>0</v>
      </c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x14ac:dyDescent="0.2">
      <c r="A110" s="208">
        <v>54</v>
      </c>
      <c r="B110" s="154" t="s">
        <v>260</v>
      </c>
      <c r="C110" s="165" t="s">
        <v>261</v>
      </c>
      <c r="D110" s="155" t="s">
        <v>188</v>
      </c>
      <c r="E110" s="156">
        <f>E111</f>
        <v>40.4</v>
      </c>
      <c r="F110" s="157"/>
      <c r="G110" s="158">
        <f>ROUND(E110*F110,2)</f>
        <v>0</v>
      </c>
      <c r="H110" s="145">
        <v>46.53</v>
      </c>
      <c r="I110" s="144">
        <f>ROUND(E110*H110,2)</f>
        <v>1879.81</v>
      </c>
      <c r="J110" s="145">
        <v>27.67</v>
      </c>
      <c r="K110" s="144">
        <f>ROUND(E110*J110,2)</f>
        <v>1117.8699999999999</v>
      </c>
      <c r="L110" s="144">
        <v>21</v>
      </c>
      <c r="M110" s="144">
        <f>G110*(1+L110/100)</f>
        <v>0</v>
      </c>
      <c r="N110" s="144">
        <v>0</v>
      </c>
      <c r="O110" s="144">
        <f>ROUND(E110*N110,2)</f>
        <v>0</v>
      </c>
      <c r="P110" s="148"/>
      <c r="Q110" s="148">
        <f>SUM(Q112:Q112)</f>
        <v>0</v>
      </c>
      <c r="R110" s="148"/>
      <c r="S110" s="148"/>
      <c r="T110" s="148"/>
      <c r="U110" s="148"/>
      <c r="V110" s="148">
        <f>SUM(V112:V112)</f>
        <v>6.98</v>
      </c>
      <c r="W110" s="148"/>
      <c r="X110" s="209" t="s">
        <v>286</v>
      </c>
      <c r="AG110" t="s">
        <v>98</v>
      </c>
    </row>
    <row r="111" spans="1:60" x14ac:dyDescent="0.2">
      <c r="A111" s="212"/>
      <c r="B111" s="175"/>
      <c r="C111" s="166" t="s">
        <v>281</v>
      </c>
      <c r="D111" s="177"/>
      <c r="E111" s="178">
        <f>20*2*1.01</f>
        <v>40.4</v>
      </c>
      <c r="F111" s="224"/>
      <c r="G111" s="182"/>
      <c r="H111" s="145"/>
      <c r="I111" s="144"/>
      <c r="J111" s="145"/>
      <c r="K111" s="144"/>
      <c r="L111" s="144"/>
      <c r="M111" s="144"/>
      <c r="N111" s="144"/>
      <c r="O111" s="144"/>
      <c r="P111" s="148"/>
      <c r="Q111" s="148"/>
      <c r="R111" s="148"/>
      <c r="S111" s="148"/>
      <c r="T111" s="148"/>
      <c r="U111" s="148"/>
      <c r="V111" s="148"/>
      <c r="W111" s="148"/>
      <c r="X111" s="209"/>
    </row>
    <row r="112" spans="1:60" outlineLevel="1" x14ac:dyDescent="0.2">
      <c r="A112" s="207" t="s">
        <v>97</v>
      </c>
      <c r="B112" s="149" t="s">
        <v>262</v>
      </c>
      <c r="C112" s="164" t="s">
        <v>263</v>
      </c>
      <c r="D112" s="150"/>
      <c r="E112" s="151"/>
      <c r="F112" s="225"/>
      <c r="G112" s="152">
        <f>SUMIF(AG113:AG120,"&lt;&gt;NOR",G113:G120)</f>
        <v>0</v>
      </c>
      <c r="H112" s="152"/>
      <c r="I112" s="152">
        <f>SUM(I113:I120)</f>
        <v>0</v>
      </c>
      <c r="J112" s="152"/>
      <c r="K112" s="152">
        <f>SUM(K113:K120)</f>
        <v>5972.9000000000005</v>
      </c>
      <c r="L112" s="152"/>
      <c r="M112" s="152">
        <f>SUM(M113:M120)</f>
        <v>0</v>
      </c>
      <c r="N112" s="152"/>
      <c r="O112" s="153">
        <f>SUM(O113:O120)</f>
        <v>0</v>
      </c>
      <c r="P112" s="144">
        <v>0</v>
      </c>
      <c r="Q112" s="144">
        <f>ROUND(E122*P112,2)</f>
        <v>0</v>
      </c>
      <c r="R112" s="144"/>
      <c r="S112" s="144" t="s">
        <v>102</v>
      </c>
      <c r="T112" s="144" t="s">
        <v>102</v>
      </c>
      <c r="U112" s="144">
        <v>1.0999999999999999E-2</v>
      </c>
      <c r="V112" s="144">
        <f>ROUND(E122*U112,2)</f>
        <v>6.98</v>
      </c>
      <c r="W112" s="144"/>
      <c r="X112" s="209"/>
      <c r="Y112" s="142"/>
      <c r="Z112" s="142"/>
      <c r="AA112" s="142"/>
      <c r="AB112" s="142"/>
      <c r="AC112" s="142"/>
      <c r="AD112" s="142"/>
      <c r="AE112" s="142"/>
      <c r="AF112" s="142"/>
      <c r="AG112" s="142" t="s">
        <v>205</v>
      </c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x14ac:dyDescent="0.2">
      <c r="A113" s="208">
        <v>55</v>
      </c>
      <c r="B113" s="154" t="s">
        <v>267</v>
      </c>
      <c r="C113" s="165" t="s">
        <v>268</v>
      </c>
      <c r="D113" s="155" t="s">
        <v>264</v>
      </c>
      <c r="E113" s="156">
        <v>17</v>
      </c>
      <c r="F113" s="157"/>
      <c r="G113" s="174">
        <f>F113*E113</f>
        <v>0</v>
      </c>
      <c r="H113" s="174">
        <v>0</v>
      </c>
      <c r="I113" s="174">
        <f>ROUND(E113*H113,2)</f>
        <v>0</v>
      </c>
      <c r="J113" s="174">
        <v>91.9</v>
      </c>
      <c r="K113" s="174">
        <f>ROUND(E113*J113,2)</f>
        <v>1562.3</v>
      </c>
      <c r="L113" s="174">
        <v>21</v>
      </c>
      <c r="M113" s="174">
        <f>G113*(1+L113/100)</f>
        <v>0</v>
      </c>
      <c r="N113" s="174">
        <v>0</v>
      </c>
      <c r="O113" s="158">
        <f>ROUND(E113*N113,2)</f>
        <v>0</v>
      </c>
      <c r="P113" s="148"/>
      <c r="Q113" s="148" t="e">
        <f>SUM(#REF!)</f>
        <v>#REF!</v>
      </c>
      <c r="R113" s="148"/>
      <c r="S113" s="148"/>
      <c r="T113" s="148"/>
      <c r="U113" s="148"/>
      <c r="V113" s="148" t="e">
        <f>SUM(#REF!)</f>
        <v>#REF!</v>
      </c>
      <c r="W113" s="148"/>
      <c r="X113" s="209" t="s">
        <v>286</v>
      </c>
      <c r="AG113" t="s">
        <v>98</v>
      </c>
    </row>
    <row r="114" spans="1:60" outlineLevel="1" x14ac:dyDescent="0.2">
      <c r="A114" s="210"/>
      <c r="B114" s="143"/>
      <c r="C114" s="173" t="s">
        <v>270</v>
      </c>
      <c r="D114" s="146"/>
      <c r="E114" s="147"/>
      <c r="F114" s="22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>
        <v>0</v>
      </c>
      <c r="Q114" s="144" t="e">
        <f>ROUND(#REF!*P114,2)</f>
        <v>#REF!</v>
      </c>
      <c r="R114" s="144"/>
      <c r="S114" s="144" t="s">
        <v>102</v>
      </c>
      <c r="T114" s="144" t="s">
        <v>190</v>
      </c>
      <c r="U114" s="144">
        <v>0</v>
      </c>
      <c r="V114" s="144" t="e">
        <f>ROUND(#REF!*U114,2)</f>
        <v>#REF!</v>
      </c>
      <c r="W114" s="144"/>
      <c r="X114" s="209"/>
      <c r="Y114" s="142"/>
      <c r="Z114" s="142"/>
      <c r="AA114" s="142"/>
      <c r="AB114" s="142"/>
      <c r="AC114" s="142"/>
      <c r="AD114" s="142"/>
      <c r="AE114" s="142"/>
      <c r="AF114" s="142"/>
      <c r="AG114" s="142" t="s">
        <v>212</v>
      </c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outlineLevel="1" x14ac:dyDescent="0.2">
      <c r="A115" s="210"/>
      <c r="B115" s="143"/>
      <c r="C115" s="173" t="s">
        <v>269</v>
      </c>
      <c r="D115" s="146"/>
      <c r="E115" s="147">
        <v>21.21</v>
      </c>
      <c r="F115" s="22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>
        <v>0</v>
      </c>
      <c r="Q115" s="144" t="e">
        <f>ROUND(#REF!*P115,2)</f>
        <v>#REF!</v>
      </c>
      <c r="R115" s="144"/>
      <c r="S115" s="144" t="s">
        <v>102</v>
      </c>
      <c r="T115" s="144" t="s">
        <v>190</v>
      </c>
      <c r="U115" s="144">
        <v>0</v>
      </c>
      <c r="V115" s="144" t="e">
        <f>ROUND(#REF!*U115,2)</f>
        <v>#REF!</v>
      </c>
      <c r="W115" s="144"/>
      <c r="X115" s="209"/>
      <c r="Y115" s="142"/>
      <c r="Z115" s="142"/>
      <c r="AA115" s="142"/>
      <c r="AB115" s="142"/>
      <c r="AC115" s="142"/>
      <c r="AD115" s="142"/>
      <c r="AE115" s="142"/>
      <c r="AF115" s="142"/>
      <c r="AG115" s="142" t="s">
        <v>212</v>
      </c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ht="22.5" x14ac:dyDescent="0.2">
      <c r="A116" s="208">
        <v>56</v>
      </c>
      <c r="B116" s="154" t="s">
        <v>274</v>
      </c>
      <c r="C116" s="165" t="s">
        <v>272</v>
      </c>
      <c r="D116" s="155" t="s">
        <v>188</v>
      </c>
      <c r="E116" s="156">
        <v>1</v>
      </c>
      <c r="F116" s="157"/>
      <c r="G116" s="174">
        <f>F116*E116</f>
        <v>0</v>
      </c>
      <c r="H116" s="174">
        <v>0</v>
      </c>
      <c r="I116" s="174">
        <f>ROUND(E116*H116,2)</f>
        <v>0</v>
      </c>
      <c r="J116" s="174">
        <v>656</v>
      </c>
      <c r="K116" s="174">
        <f>ROUND(E116*J116,2)</f>
        <v>656</v>
      </c>
      <c r="L116" s="174">
        <v>21</v>
      </c>
      <c r="M116" s="174">
        <f>G116*(1+L116/100)</f>
        <v>0</v>
      </c>
      <c r="N116" s="174">
        <v>0</v>
      </c>
      <c r="O116" s="158">
        <f>ROUND(E116*N116,2)</f>
        <v>0</v>
      </c>
      <c r="P116" s="148"/>
      <c r="Q116" s="148" t="e">
        <f>SUM(Q117:Q117)</f>
        <v>#REF!</v>
      </c>
      <c r="R116" s="148"/>
      <c r="S116" s="148"/>
      <c r="T116" s="148"/>
      <c r="U116" s="148"/>
      <c r="V116" s="148" t="e">
        <f>SUM(V117:V117)</f>
        <v>#REF!</v>
      </c>
      <c r="W116" s="148"/>
      <c r="X116" s="209" t="s">
        <v>286</v>
      </c>
      <c r="AG116" t="s">
        <v>98</v>
      </c>
    </row>
    <row r="117" spans="1:60" outlineLevel="1" x14ac:dyDescent="0.2">
      <c r="A117" s="210"/>
      <c r="B117" s="143"/>
      <c r="C117" s="173" t="s">
        <v>271</v>
      </c>
      <c r="D117" s="146"/>
      <c r="E117" s="147">
        <v>1</v>
      </c>
      <c r="F117" s="22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>
        <v>0</v>
      </c>
      <c r="Q117" s="144" t="e">
        <f>ROUND(#REF!*P117,2)</f>
        <v>#REF!</v>
      </c>
      <c r="R117" s="144"/>
      <c r="S117" s="144" t="s">
        <v>102</v>
      </c>
      <c r="T117" s="144" t="s">
        <v>190</v>
      </c>
      <c r="U117" s="144">
        <v>0</v>
      </c>
      <c r="V117" s="144" t="e">
        <f>ROUND(#REF!*U117,2)</f>
        <v>#REF!</v>
      </c>
      <c r="W117" s="144"/>
      <c r="X117" s="209"/>
      <c r="Y117" s="142"/>
      <c r="Z117" s="142"/>
      <c r="AA117" s="142"/>
      <c r="AB117" s="142"/>
      <c r="AC117" s="142"/>
      <c r="AD117" s="142"/>
      <c r="AE117" s="142"/>
      <c r="AF117" s="142"/>
      <c r="AG117" s="142" t="s">
        <v>212</v>
      </c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x14ac:dyDescent="0.2">
      <c r="A118" s="208">
        <v>57</v>
      </c>
      <c r="B118" s="213" t="s">
        <v>275</v>
      </c>
      <c r="C118" s="165" t="s">
        <v>273</v>
      </c>
      <c r="D118" s="155" t="s">
        <v>188</v>
      </c>
      <c r="E118" s="156">
        <v>19</v>
      </c>
      <c r="F118" s="157"/>
      <c r="G118" s="174">
        <f>F118*E118</f>
        <v>0</v>
      </c>
      <c r="H118" s="174">
        <v>0</v>
      </c>
      <c r="I118" s="174">
        <f>ROUND(E118*H118,2)</f>
        <v>0</v>
      </c>
      <c r="J118" s="174">
        <v>197.5</v>
      </c>
      <c r="K118" s="174">
        <f>ROUND(E118*J118,2)</f>
        <v>3752.5</v>
      </c>
      <c r="L118" s="174">
        <v>21</v>
      </c>
      <c r="M118" s="174">
        <f>G118*(1+L118/100)</f>
        <v>0</v>
      </c>
      <c r="N118" s="174">
        <v>0</v>
      </c>
      <c r="O118" s="158">
        <f>ROUND(E118*N118,2)</f>
        <v>0</v>
      </c>
      <c r="P118" s="214"/>
      <c r="Q118" s="214"/>
      <c r="R118" s="214"/>
      <c r="S118" s="214"/>
      <c r="T118" s="214"/>
      <c r="U118" s="214"/>
      <c r="V118" s="214"/>
      <c r="W118" s="214"/>
      <c r="X118" s="209" t="s">
        <v>286</v>
      </c>
    </row>
    <row r="119" spans="1:60" x14ac:dyDescent="0.2">
      <c r="A119" s="210"/>
      <c r="B119" s="143"/>
      <c r="C119" s="166">
        <v>19</v>
      </c>
      <c r="D119" s="146"/>
      <c r="E119" s="147">
        <v>1</v>
      </c>
      <c r="F119" s="224"/>
      <c r="G119" s="144"/>
      <c r="H119" s="144"/>
      <c r="I119" s="144"/>
      <c r="J119" s="144"/>
      <c r="K119" s="144"/>
      <c r="L119" s="144"/>
      <c r="M119" s="144"/>
      <c r="N119" s="144"/>
      <c r="O119" s="144"/>
      <c r="P119" s="4"/>
      <c r="Q119" s="4"/>
      <c r="R119" s="4"/>
      <c r="S119" s="4"/>
      <c r="T119" s="4"/>
      <c r="U119" s="4"/>
      <c r="V119" s="4"/>
      <c r="W119" s="4"/>
      <c r="X119" s="209"/>
      <c r="AG119" t="s">
        <v>213</v>
      </c>
    </row>
    <row r="120" spans="1:60" x14ac:dyDescent="0.2">
      <c r="A120" s="211">
        <v>58</v>
      </c>
      <c r="B120" s="159" t="s">
        <v>265</v>
      </c>
      <c r="C120" s="167" t="s">
        <v>266</v>
      </c>
      <c r="D120" s="160" t="s">
        <v>149</v>
      </c>
      <c r="E120" s="161">
        <v>1.2</v>
      </c>
      <c r="F120" s="157"/>
      <c r="G120" s="181">
        <f>E120*F120</f>
        <v>0</v>
      </c>
      <c r="H120" s="181">
        <v>0</v>
      </c>
      <c r="I120" s="181">
        <f>ROUND(E120*H120,2)</f>
        <v>0</v>
      </c>
      <c r="J120" s="181">
        <v>1.75</v>
      </c>
      <c r="K120" s="181">
        <f>ROUND(E120*J120,2)</f>
        <v>2.1</v>
      </c>
      <c r="L120" s="181">
        <v>21</v>
      </c>
      <c r="M120" s="181">
        <f>G120*(1+L120/100)</f>
        <v>0</v>
      </c>
      <c r="N120" s="181">
        <v>0</v>
      </c>
      <c r="O120" s="163">
        <f>ROUND(E120*N120,2)</f>
        <v>0</v>
      </c>
      <c r="P120" s="4"/>
      <c r="Q120" s="4"/>
      <c r="R120" s="4"/>
      <c r="S120" s="4"/>
      <c r="T120" s="4"/>
      <c r="U120" s="4"/>
      <c r="V120" s="4"/>
      <c r="W120" s="4"/>
      <c r="X120" s="209" t="s">
        <v>287</v>
      </c>
    </row>
    <row r="121" spans="1:60" x14ac:dyDescent="0.2">
      <c r="A121" s="207" t="s">
        <v>97</v>
      </c>
      <c r="B121" s="149" t="s">
        <v>67</v>
      </c>
      <c r="C121" s="164" t="s">
        <v>68</v>
      </c>
      <c r="D121" s="150"/>
      <c r="E121" s="151"/>
      <c r="F121" s="225"/>
      <c r="G121" s="153">
        <f>SUMIF(AG112:AG112,"&lt;&gt;NOR",G122:G122)</f>
        <v>0</v>
      </c>
      <c r="H121" s="148"/>
      <c r="I121" s="148">
        <f>SUM(I122:I122)</f>
        <v>0</v>
      </c>
      <c r="J121" s="148"/>
      <c r="K121" s="148">
        <f>SUM(K122:K122)</f>
        <v>25819.27</v>
      </c>
      <c r="L121" s="148"/>
      <c r="M121" s="148">
        <f>SUM(M122:M122)</f>
        <v>0</v>
      </c>
      <c r="N121" s="148"/>
      <c r="O121" s="148">
        <f>SUM(O122:O122)</f>
        <v>0</v>
      </c>
      <c r="P121" s="4"/>
      <c r="Q121" s="4"/>
      <c r="R121" s="4"/>
      <c r="S121" s="4"/>
      <c r="T121" s="4"/>
      <c r="U121" s="4"/>
      <c r="V121" s="4"/>
      <c r="W121" s="4"/>
      <c r="X121" s="209"/>
    </row>
    <row r="122" spans="1:60" x14ac:dyDescent="0.2">
      <c r="A122" s="211">
        <v>59</v>
      </c>
      <c r="B122" s="159" t="s">
        <v>203</v>
      </c>
      <c r="C122" s="167" t="s">
        <v>204</v>
      </c>
      <c r="D122" s="160" t="s">
        <v>149</v>
      </c>
      <c r="E122" s="161">
        <v>634.38</v>
      </c>
      <c r="F122" s="162"/>
      <c r="G122" s="163">
        <f>ROUND(E122*F122,2)</f>
        <v>0</v>
      </c>
      <c r="H122" s="145">
        <v>0</v>
      </c>
      <c r="I122" s="144">
        <f>ROUND(E122*H122,2)</f>
        <v>0</v>
      </c>
      <c r="J122" s="145">
        <v>40.700000000000003</v>
      </c>
      <c r="K122" s="144">
        <f>ROUND(E122*J122,2)</f>
        <v>25819.27</v>
      </c>
      <c r="L122" s="144">
        <v>21</v>
      </c>
      <c r="M122" s="144">
        <f>G122*(1+L122/100)</f>
        <v>0</v>
      </c>
      <c r="N122" s="144">
        <v>0</v>
      </c>
      <c r="O122" s="144">
        <f>ROUND(E122*N122,2)</f>
        <v>0</v>
      </c>
      <c r="P122" s="4"/>
      <c r="Q122" s="4"/>
      <c r="R122" s="4"/>
      <c r="S122" s="4"/>
      <c r="T122" s="4"/>
      <c r="U122" s="4"/>
      <c r="V122" s="4"/>
      <c r="W122" s="4"/>
      <c r="X122" s="209" t="s">
        <v>286</v>
      </c>
    </row>
    <row r="123" spans="1:60" x14ac:dyDescent="0.2">
      <c r="A123" s="207" t="s">
        <v>97</v>
      </c>
      <c r="B123" s="149" t="s">
        <v>69</v>
      </c>
      <c r="C123" s="164" t="s">
        <v>70</v>
      </c>
      <c r="D123" s="150"/>
      <c r="E123" s="151"/>
      <c r="F123" s="225"/>
      <c r="G123" s="152">
        <f>SUMIF(AG124:AG126,"&lt;&gt;NOR",G124:G126)</f>
        <v>0</v>
      </c>
      <c r="H123" s="148"/>
      <c r="I123" s="148">
        <f>SUM(I124:I126)</f>
        <v>0</v>
      </c>
      <c r="J123" s="148"/>
      <c r="K123" s="148">
        <f>SUM(K124:K126)</f>
        <v>114609</v>
      </c>
      <c r="L123" s="148"/>
      <c r="M123" s="148">
        <f>SUM(M124:M126)</f>
        <v>0</v>
      </c>
      <c r="N123" s="148"/>
      <c r="O123" s="148">
        <f>SUM(O124:O126)</f>
        <v>0</v>
      </c>
      <c r="P123" s="4"/>
      <c r="Q123" s="4"/>
      <c r="R123" s="4"/>
      <c r="S123" s="4"/>
      <c r="T123" s="4"/>
      <c r="U123" s="4"/>
      <c r="V123" s="4"/>
      <c r="W123" s="4"/>
      <c r="X123" s="209"/>
    </row>
    <row r="124" spans="1:60" x14ac:dyDescent="0.2">
      <c r="A124" s="211">
        <v>60</v>
      </c>
      <c r="B124" s="159" t="s">
        <v>206</v>
      </c>
      <c r="C124" s="167" t="s">
        <v>207</v>
      </c>
      <c r="D124" s="160" t="s">
        <v>149</v>
      </c>
      <c r="E124" s="161">
        <v>165</v>
      </c>
      <c r="F124" s="162"/>
      <c r="G124" s="163">
        <f>ROUND(E124*F124,2)</f>
        <v>0</v>
      </c>
      <c r="H124" s="145">
        <v>0</v>
      </c>
      <c r="I124" s="144">
        <f>ROUND(E124*H124,2)</f>
        <v>0</v>
      </c>
      <c r="J124" s="145">
        <v>41.6</v>
      </c>
      <c r="K124" s="144">
        <f>ROUND(E124*J124,2)</f>
        <v>6864</v>
      </c>
      <c r="L124" s="144">
        <v>21</v>
      </c>
      <c r="M124" s="144">
        <f>G124*(1+L124/100)</f>
        <v>0</v>
      </c>
      <c r="N124" s="144">
        <v>0</v>
      </c>
      <c r="O124" s="144">
        <f>ROUND(E124*N124,2)</f>
        <v>0</v>
      </c>
      <c r="P124" s="4"/>
      <c r="Q124" s="4"/>
      <c r="R124" s="4"/>
      <c r="S124" s="4"/>
      <c r="T124" s="4"/>
      <c r="U124" s="4"/>
      <c r="V124" s="4"/>
      <c r="W124" s="4"/>
      <c r="X124" s="209" t="s">
        <v>286</v>
      </c>
    </row>
    <row r="125" spans="1:60" x14ac:dyDescent="0.2">
      <c r="A125" s="211">
        <v>61</v>
      </c>
      <c r="B125" s="159" t="s">
        <v>208</v>
      </c>
      <c r="C125" s="167" t="s">
        <v>209</v>
      </c>
      <c r="D125" s="160" t="s">
        <v>149</v>
      </c>
      <c r="E125" s="161">
        <v>825</v>
      </c>
      <c r="F125" s="162"/>
      <c r="G125" s="163">
        <f>ROUND(E125*F125,2)</f>
        <v>0</v>
      </c>
      <c r="H125" s="145">
        <v>0</v>
      </c>
      <c r="I125" s="144">
        <f>ROUND(E125*H125,2)</f>
        <v>0</v>
      </c>
      <c r="J125" s="145">
        <v>10.6</v>
      </c>
      <c r="K125" s="144">
        <f>ROUND(E125*J125,2)</f>
        <v>8745</v>
      </c>
      <c r="L125" s="144">
        <v>21</v>
      </c>
      <c r="M125" s="144">
        <f>G125*(1+L125/100)</f>
        <v>0</v>
      </c>
      <c r="N125" s="144">
        <v>0</v>
      </c>
      <c r="O125" s="144">
        <f>ROUND(E125*N125,2)</f>
        <v>0</v>
      </c>
      <c r="P125" s="4"/>
      <c r="Q125" s="4"/>
      <c r="R125" s="4"/>
      <c r="S125" s="4"/>
      <c r="T125" s="4"/>
      <c r="U125" s="4"/>
      <c r="V125" s="4"/>
      <c r="W125" s="4"/>
      <c r="X125" s="209" t="s">
        <v>286</v>
      </c>
    </row>
    <row r="126" spans="1:60" x14ac:dyDescent="0.2">
      <c r="A126" s="211">
        <v>62</v>
      </c>
      <c r="B126" s="159" t="s">
        <v>210</v>
      </c>
      <c r="C126" s="167" t="s">
        <v>211</v>
      </c>
      <c r="D126" s="160" t="s">
        <v>149</v>
      </c>
      <c r="E126" s="161">
        <v>165</v>
      </c>
      <c r="F126" s="162"/>
      <c r="G126" s="163">
        <f>ROUND(E126*F126,2)</f>
        <v>0</v>
      </c>
      <c r="H126" s="145">
        <v>0</v>
      </c>
      <c r="I126" s="144">
        <f>ROUND(E126*H126,2)</f>
        <v>0</v>
      </c>
      <c r="J126" s="145">
        <v>600</v>
      </c>
      <c r="K126" s="144">
        <f>ROUND(E126*J126,2)</f>
        <v>99000</v>
      </c>
      <c r="L126" s="144">
        <v>21</v>
      </c>
      <c r="M126" s="144">
        <f>G126*(1+L126/100)</f>
        <v>0</v>
      </c>
      <c r="N126" s="144">
        <v>0</v>
      </c>
      <c r="O126" s="144">
        <f>ROUND(E126*N126,2)</f>
        <v>0</v>
      </c>
      <c r="P126" s="4"/>
      <c r="Q126" s="4"/>
      <c r="R126" s="4"/>
      <c r="S126" s="4"/>
      <c r="T126" s="4"/>
      <c r="U126" s="4"/>
      <c r="V126" s="4"/>
      <c r="W126" s="4"/>
      <c r="X126" s="209" t="s">
        <v>286</v>
      </c>
    </row>
    <row r="127" spans="1:60" x14ac:dyDescent="0.2">
      <c r="A127" s="202"/>
      <c r="B127" s="203"/>
      <c r="C127" s="215"/>
      <c r="D127" s="20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4"/>
      <c r="Q127" s="4"/>
      <c r="R127" s="4"/>
      <c r="S127" s="4"/>
      <c r="T127" s="4"/>
      <c r="U127" s="4"/>
      <c r="V127" s="4"/>
      <c r="W127" s="4"/>
      <c r="X127" s="209"/>
    </row>
    <row r="128" spans="1:60" ht="13.5" thickBot="1" x14ac:dyDescent="0.25">
      <c r="A128" s="216"/>
      <c r="B128" s="217" t="s">
        <v>31</v>
      </c>
      <c r="C128" s="218"/>
      <c r="D128" s="219"/>
      <c r="E128" s="220"/>
      <c r="F128" s="220"/>
      <c r="G128" s="221">
        <f>G8+G48+G60+G65+G82+G93+G96+G99+G104+G112+G121+G123</f>
        <v>0</v>
      </c>
      <c r="H128" s="222"/>
      <c r="I128" s="222"/>
      <c r="J128" s="222"/>
      <c r="K128" s="222"/>
      <c r="L128" s="222"/>
      <c r="M128" s="222"/>
      <c r="N128" s="222"/>
      <c r="O128" s="222"/>
      <c r="P128" s="14"/>
      <c r="Q128" s="14"/>
      <c r="R128" s="14"/>
      <c r="S128" s="14"/>
      <c r="T128" s="14"/>
      <c r="U128" s="14"/>
      <c r="V128" s="14"/>
      <c r="W128" s="14"/>
      <c r="X128" s="223"/>
    </row>
    <row r="129" spans="1:15" x14ac:dyDescent="0.2">
      <c r="A129" s="5"/>
      <c r="B129" s="6"/>
      <c r="C129" s="168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 x14ac:dyDescent="0.2">
      <c r="A130" s="5"/>
      <c r="B130" s="6"/>
      <c r="C130" s="168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 x14ac:dyDescent="0.2">
      <c r="A131" s="5"/>
      <c r="B131" s="6"/>
      <c r="C131" s="168"/>
      <c r="D131" s="8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 x14ac:dyDescent="0.2">
      <c r="C132" s="169"/>
      <c r="D132" s="141"/>
    </row>
    <row r="133" spans="1:15" x14ac:dyDescent="0.2">
      <c r="D133" s="141"/>
    </row>
    <row r="134" spans="1:15" x14ac:dyDescent="0.2">
      <c r="D134" s="141"/>
    </row>
    <row r="135" spans="1:15" x14ac:dyDescent="0.2">
      <c r="D135" s="141"/>
    </row>
    <row r="136" spans="1:15" x14ac:dyDescent="0.2">
      <c r="D136" s="141"/>
    </row>
    <row r="137" spans="1:15" x14ac:dyDescent="0.2">
      <c r="D137" s="141"/>
    </row>
    <row r="138" spans="1:15" x14ac:dyDescent="0.2">
      <c r="D138" s="141"/>
    </row>
    <row r="139" spans="1:15" x14ac:dyDescent="0.2">
      <c r="D139" s="141"/>
    </row>
    <row r="140" spans="1:15" x14ac:dyDescent="0.2">
      <c r="D140" s="141"/>
    </row>
    <row r="141" spans="1:15" x14ac:dyDescent="0.2">
      <c r="D141" s="141"/>
    </row>
    <row r="142" spans="1:15" x14ac:dyDescent="0.2">
      <c r="D142" s="141"/>
    </row>
    <row r="143" spans="1:15" x14ac:dyDescent="0.2">
      <c r="D143" s="141"/>
    </row>
    <row r="144" spans="1:15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  <row r="5001" spans="4:4" x14ac:dyDescent="0.2">
      <c r="D5001" s="141"/>
    </row>
    <row r="5002" spans="4:4" x14ac:dyDescent="0.2">
      <c r="D5002" s="141"/>
    </row>
  </sheetData>
  <sheetProtection sheet="1" objects="1" scenarios="1" selectLockedCells="1"/>
  <mergeCells count="6">
    <mergeCell ref="C38:G38"/>
    <mergeCell ref="C80:G80"/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scale="95" fitToHeight="10" orientation="portrait" horizontalDpi="4294967293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01 Pol'!Názvy_tisku</vt:lpstr>
      <vt:lpstr>oadresa</vt:lpstr>
      <vt:lpstr>Stavba!Objednatel</vt:lpstr>
      <vt:lpstr>Stavba!Objekt</vt:lpstr>
      <vt:lpstr>'SO 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Ing. Radim Hejný</cp:lastModifiedBy>
  <cp:lastPrinted>2019-09-03T12:46:38Z</cp:lastPrinted>
  <dcterms:created xsi:type="dcterms:W3CDTF">2009-04-08T07:15:50Z</dcterms:created>
  <dcterms:modified xsi:type="dcterms:W3CDTF">2019-09-04T13:04:58Z</dcterms:modified>
</cp:coreProperties>
</file>