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VŘ Zemědělka Lanškroun\Zadávací dokumentace\"/>
    </mc:Choice>
  </mc:AlternateContent>
  <xr:revisionPtr revIDLastSave="0" documentId="8_{93808DD0-C313-44F4-AA09-5459B7102F76}" xr6:coauthVersionLast="45" xr6:coauthVersionMax="45" xr10:uidLastSave="{00000000-0000-0000-0000-000000000000}"/>
  <bookViews>
    <workbookView xWindow="-120" yWindow="-120" windowWidth="29040" windowHeight="15840" firstSheet="1" activeTab="3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Pol'!$A$1:$U$225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81029" iterateCount="1" calcOnSave="0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2" l="1"/>
  <c r="G11" i="12"/>
  <c r="G14" i="12"/>
  <c r="G15" i="12"/>
  <c r="G18" i="12"/>
  <c r="G19" i="12"/>
  <c r="G20" i="12"/>
  <c r="G21" i="12"/>
  <c r="G72" i="12" l="1"/>
  <c r="E132" i="12" l="1"/>
  <c r="E143" i="12" l="1"/>
  <c r="E17" i="12" l="1"/>
  <c r="G17" i="12" s="1"/>
  <c r="G207" i="12" l="1"/>
  <c r="G180" i="12" l="1"/>
  <c r="BA181" i="12"/>
  <c r="G179" i="12"/>
  <c r="G185" i="12" l="1"/>
  <c r="G187" i="12" l="1"/>
  <c r="G214" i="12"/>
  <c r="G210" i="12"/>
  <c r="G209" i="12"/>
  <c r="G208" i="12"/>
  <c r="G206" i="12"/>
  <c r="G205" i="12"/>
  <c r="G204" i="12"/>
  <c r="G203" i="12"/>
  <c r="G202" i="12"/>
  <c r="G201" i="12"/>
  <c r="G198" i="12"/>
  <c r="G195" i="12"/>
  <c r="G197" i="12"/>
  <c r="G196" i="12"/>
  <c r="G194" i="12"/>
  <c r="G193" i="12"/>
  <c r="G192" i="12"/>
  <c r="G191" i="12"/>
  <c r="G189" i="12"/>
  <c r="G150" i="12"/>
  <c r="G178" i="12"/>
  <c r="G176" i="12"/>
  <c r="G174" i="12"/>
  <c r="G172" i="12"/>
  <c r="G170" i="12"/>
  <c r="G168" i="12"/>
  <c r="G166" i="12"/>
  <c r="G164" i="12"/>
  <c r="G161" i="12"/>
  <c r="G159" i="12"/>
  <c r="G155" i="12"/>
  <c r="G154" i="12"/>
  <c r="G153" i="12"/>
  <c r="G152" i="12"/>
  <c r="G148" i="12"/>
  <c r="G147" i="12"/>
  <c r="G146" i="12"/>
  <c r="G144" i="12"/>
  <c r="G142" i="12"/>
  <c r="G140" i="12"/>
  <c r="G139" i="12"/>
  <c r="G137" i="12"/>
  <c r="G131" i="12"/>
  <c r="E182" i="12" l="1"/>
  <c r="G182" i="12" s="1"/>
  <c r="G183" i="12" s="1"/>
  <c r="I61" i="1" s="1"/>
  <c r="E156" i="12"/>
  <c r="G156" i="12" s="1"/>
  <c r="G157" i="12" s="1"/>
  <c r="I60" i="1" s="1"/>
  <c r="I62" i="1"/>
  <c r="G211" i="12"/>
  <c r="I64" i="1" s="1"/>
  <c r="I20" i="1" s="1"/>
  <c r="G199" i="12"/>
  <c r="G127" i="12"/>
  <c r="M127" i="12" s="1"/>
  <c r="G125" i="12"/>
  <c r="M125" i="12" s="1"/>
  <c r="G124" i="12"/>
  <c r="M124" i="12" s="1"/>
  <c r="G123" i="12"/>
  <c r="M123" i="12" s="1"/>
  <c r="G122" i="12"/>
  <c r="M122" i="12" s="1"/>
  <c r="G121" i="12"/>
  <c r="M121" i="12" s="1"/>
  <c r="G120" i="12"/>
  <c r="M120" i="12" s="1"/>
  <c r="G119" i="12"/>
  <c r="M119" i="12" s="1"/>
  <c r="G118" i="12"/>
  <c r="M118" i="12" s="1"/>
  <c r="G117" i="12"/>
  <c r="M117" i="12" s="1"/>
  <c r="G113" i="12"/>
  <c r="M113" i="12" s="1"/>
  <c r="G112" i="12"/>
  <c r="G111" i="12"/>
  <c r="M111" i="12" s="1"/>
  <c r="G109" i="12"/>
  <c r="G105" i="12"/>
  <c r="M105" i="12" s="1"/>
  <c r="G103" i="12"/>
  <c r="M103" i="12" s="1"/>
  <c r="G102" i="12"/>
  <c r="M102" i="12" s="1"/>
  <c r="G100" i="12"/>
  <c r="M100" i="12" s="1"/>
  <c r="G98" i="12"/>
  <c r="M98" i="12" s="1"/>
  <c r="G95" i="12"/>
  <c r="M95" i="12" s="1"/>
  <c r="G94" i="12"/>
  <c r="M94" i="12" s="1"/>
  <c r="G93" i="12"/>
  <c r="M93" i="12" s="1"/>
  <c r="G92" i="12"/>
  <c r="G91" i="12"/>
  <c r="M91" i="12" s="1"/>
  <c r="G90" i="12"/>
  <c r="M90" i="12" s="1"/>
  <c r="G88" i="12"/>
  <c r="G84" i="12"/>
  <c r="M84" i="12" s="1"/>
  <c r="G82" i="12"/>
  <c r="M82" i="12" s="1"/>
  <c r="G81" i="12"/>
  <c r="M81" i="12" s="1"/>
  <c r="G80" i="12"/>
  <c r="M80" i="12" s="1"/>
  <c r="G79" i="12"/>
  <c r="M79" i="12" s="1"/>
  <c r="G78" i="12"/>
  <c r="M78" i="12" s="1"/>
  <c r="G77" i="12"/>
  <c r="M77" i="12" s="1"/>
  <c r="G76" i="12"/>
  <c r="G70" i="12"/>
  <c r="M70" i="12" s="1"/>
  <c r="G69" i="12"/>
  <c r="G66" i="12"/>
  <c r="G63" i="12"/>
  <c r="M63" i="12" s="1"/>
  <c r="G61" i="12"/>
  <c r="M61" i="12" s="1"/>
  <c r="G60" i="12"/>
  <c r="M60" i="12" s="1"/>
  <c r="G59" i="12"/>
  <c r="M59" i="12" s="1"/>
  <c r="G56" i="12"/>
  <c r="M56" i="12" s="1"/>
  <c r="G53" i="12"/>
  <c r="M53" i="12" s="1"/>
  <c r="G51" i="12"/>
  <c r="M51" i="12" s="1"/>
  <c r="G50" i="12"/>
  <c r="M50" i="12" s="1"/>
  <c r="G49" i="12"/>
  <c r="M49" i="12" s="1"/>
  <c r="G48" i="12"/>
  <c r="M48" i="12" s="1"/>
  <c r="G47" i="12"/>
  <c r="M47" i="12" s="1"/>
  <c r="G45" i="12"/>
  <c r="G43" i="12"/>
  <c r="M43" i="12" s="1"/>
  <c r="G42" i="12"/>
  <c r="M42" i="12" s="1"/>
  <c r="G40" i="12"/>
  <c r="M40" i="12" s="1"/>
  <c r="G33" i="12"/>
  <c r="G38" i="12"/>
  <c r="I52" i="1" s="1"/>
  <c r="G31" i="12"/>
  <c r="M31" i="12" s="1"/>
  <c r="G30" i="12"/>
  <c r="M30" i="12" s="1"/>
  <c r="G28" i="12"/>
  <c r="M28" i="12" s="1"/>
  <c r="G26" i="12"/>
  <c r="M26" i="12" s="1"/>
  <c r="G24" i="12"/>
  <c r="M21" i="12"/>
  <c r="M20" i="12"/>
  <c r="M19" i="12"/>
  <c r="M18" i="12"/>
  <c r="M17" i="12"/>
  <c r="M15" i="12"/>
  <c r="M14" i="12"/>
  <c r="M11" i="12"/>
  <c r="M9" i="12"/>
  <c r="BA190" i="12"/>
  <c r="BA162" i="12"/>
  <c r="BA83" i="12"/>
  <c r="BA55" i="12"/>
  <c r="BA54" i="12"/>
  <c r="BA52" i="12"/>
  <c r="BA41" i="12"/>
  <c r="I9" i="12"/>
  <c r="K9" i="12"/>
  <c r="O9" i="12"/>
  <c r="Q9" i="12"/>
  <c r="U9" i="12"/>
  <c r="I11" i="12"/>
  <c r="K11" i="12"/>
  <c r="O11" i="12"/>
  <c r="Q11" i="12"/>
  <c r="U11" i="12"/>
  <c r="I14" i="12"/>
  <c r="K14" i="12"/>
  <c r="O14" i="12"/>
  <c r="Q14" i="12"/>
  <c r="U14" i="12"/>
  <c r="I15" i="12"/>
  <c r="K15" i="12"/>
  <c r="O15" i="12"/>
  <c r="Q15" i="12"/>
  <c r="U15" i="12"/>
  <c r="I17" i="12"/>
  <c r="K17" i="12"/>
  <c r="O17" i="12"/>
  <c r="Q17" i="12"/>
  <c r="U17" i="12"/>
  <c r="I18" i="12"/>
  <c r="K18" i="12"/>
  <c r="O18" i="12"/>
  <c r="Q18" i="12"/>
  <c r="U18" i="12"/>
  <c r="I19" i="12"/>
  <c r="K19" i="12"/>
  <c r="O19" i="12"/>
  <c r="Q19" i="12"/>
  <c r="U19" i="12"/>
  <c r="I20" i="12"/>
  <c r="K20" i="12"/>
  <c r="O20" i="12"/>
  <c r="Q20" i="12"/>
  <c r="U20" i="12"/>
  <c r="I21" i="12"/>
  <c r="K21" i="12"/>
  <c r="O21" i="12"/>
  <c r="Q21" i="12"/>
  <c r="U21" i="12"/>
  <c r="I24" i="12"/>
  <c r="K24" i="12"/>
  <c r="O24" i="12"/>
  <c r="Q24" i="12"/>
  <c r="U24" i="12"/>
  <c r="I26" i="12"/>
  <c r="K26" i="12"/>
  <c r="O26" i="12"/>
  <c r="Q26" i="12"/>
  <c r="U26" i="12"/>
  <c r="I28" i="12"/>
  <c r="K28" i="12"/>
  <c r="O28" i="12"/>
  <c r="Q28" i="12"/>
  <c r="U28" i="12"/>
  <c r="I30" i="12"/>
  <c r="K30" i="12"/>
  <c r="O30" i="12"/>
  <c r="Q30" i="12"/>
  <c r="U30" i="12"/>
  <c r="I31" i="12"/>
  <c r="K31" i="12"/>
  <c r="O31" i="12"/>
  <c r="Q31" i="12"/>
  <c r="U31" i="12"/>
  <c r="I36" i="12"/>
  <c r="I35" i="12" s="1"/>
  <c r="K36" i="12"/>
  <c r="K35" i="12" s="1"/>
  <c r="M36" i="12"/>
  <c r="M35" i="12" s="1"/>
  <c r="O36" i="12"/>
  <c r="O35" i="12" s="1"/>
  <c r="Q36" i="12"/>
  <c r="Q35" i="12" s="1"/>
  <c r="U36" i="12"/>
  <c r="U35" i="12" s="1"/>
  <c r="I109" i="12"/>
  <c r="K109" i="12"/>
  <c r="O109" i="12"/>
  <c r="Q109" i="12"/>
  <c r="U109" i="12"/>
  <c r="I111" i="12"/>
  <c r="K111" i="12"/>
  <c r="O111" i="12"/>
  <c r="Q111" i="12"/>
  <c r="U111" i="12"/>
  <c r="I113" i="12"/>
  <c r="K113" i="12"/>
  <c r="O113" i="12"/>
  <c r="Q113" i="12"/>
  <c r="U113" i="12"/>
  <c r="I117" i="12"/>
  <c r="K117" i="12"/>
  <c r="O117" i="12"/>
  <c r="Q117" i="12"/>
  <c r="U117" i="12"/>
  <c r="I118" i="12"/>
  <c r="K118" i="12"/>
  <c r="O118" i="12"/>
  <c r="Q118" i="12"/>
  <c r="U118" i="12"/>
  <c r="I119" i="12"/>
  <c r="K119" i="12"/>
  <c r="O119" i="12"/>
  <c r="Q119" i="12"/>
  <c r="U119" i="12"/>
  <c r="I120" i="12"/>
  <c r="K120" i="12"/>
  <c r="O120" i="12"/>
  <c r="Q120" i="12"/>
  <c r="U120" i="12"/>
  <c r="I40" i="12"/>
  <c r="K40" i="12"/>
  <c r="O40" i="12"/>
  <c r="Q40" i="12"/>
  <c r="U40" i="12"/>
  <c r="I42" i="12"/>
  <c r="K42" i="12"/>
  <c r="O42" i="12"/>
  <c r="Q42" i="12"/>
  <c r="U42" i="12"/>
  <c r="I43" i="12"/>
  <c r="K43" i="12"/>
  <c r="O43" i="12"/>
  <c r="Q43" i="12"/>
  <c r="U43" i="12"/>
  <c r="I45" i="12"/>
  <c r="K45" i="12"/>
  <c r="O45" i="12"/>
  <c r="Q45" i="12"/>
  <c r="U45" i="12"/>
  <c r="I47" i="12"/>
  <c r="K47" i="12"/>
  <c r="O47" i="12"/>
  <c r="Q47" i="12"/>
  <c r="U47" i="12"/>
  <c r="I48" i="12"/>
  <c r="K48" i="12"/>
  <c r="O48" i="12"/>
  <c r="Q48" i="12"/>
  <c r="U48" i="12"/>
  <c r="I49" i="12"/>
  <c r="K49" i="12"/>
  <c r="O49" i="12"/>
  <c r="Q49" i="12"/>
  <c r="U49" i="12"/>
  <c r="I50" i="12"/>
  <c r="K50" i="12"/>
  <c r="O50" i="12"/>
  <c r="Q50" i="12"/>
  <c r="U50" i="12"/>
  <c r="I51" i="12"/>
  <c r="K51" i="12"/>
  <c r="O51" i="12"/>
  <c r="Q51" i="12"/>
  <c r="U51" i="12"/>
  <c r="I53" i="12"/>
  <c r="K53" i="12"/>
  <c r="O53" i="12"/>
  <c r="Q53" i="12"/>
  <c r="U53" i="12"/>
  <c r="I56" i="12"/>
  <c r="K56" i="12"/>
  <c r="O56" i="12"/>
  <c r="Q56" i="12"/>
  <c r="U56" i="12"/>
  <c r="I59" i="12"/>
  <c r="K59" i="12"/>
  <c r="O59" i="12"/>
  <c r="Q59" i="12"/>
  <c r="U59" i="12"/>
  <c r="I60" i="12"/>
  <c r="K60" i="12"/>
  <c r="O60" i="12"/>
  <c r="Q60" i="12"/>
  <c r="U60" i="12"/>
  <c r="I61" i="12"/>
  <c r="K61" i="12"/>
  <c r="O61" i="12"/>
  <c r="Q61" i="12"/>
  <c r="U61" i="12"/>
  <c r="I63" i="12"/>
  <c r="K63" i="12"/>
  <c r="O63" i="12"/>
  <c r="Q63" i="12"/>
  <c r="U63" i="12"/>
  <c r="I66" i="12"/>
  <c r="K66" i="12"/>
  <c r="O66" i="12"/>
  <c r="Q66" i="12"/>
  <c r="U66" i="12"/>
  <c r="I69" i="12"/>
  <c r="K69" i="12"/>
  <c r="O69" i="12"/>
  <c r="Q69" i="12"/>
  <c r="U69" i="12"/>
  <c r="I70" i="12"/>
  <c r="K70" i="12"/>
  <c r="O70" i="12"/>
  <c r="Q70" i="12"/>
  <c r="U70" i="12"/>
  <c r="I76" i="12"/>
  <c r="K76" i="12"/>
  <c r="O76" i="12"/>
  <c r="Q76" i="12"/>
  <c r="U76" i="12"/>
  <c r="I77" i="12"/>
  <c r="K77" i="12"/>
  <c r="O77" i="12"/>
  <c r="Q77" i="12"/>
  <c r="U77" i="12"/>
  <c r="I78" i="12"/>
  <c r="K78" i="12"/>
  <c r="O78" i="12"/>
  <c r="Q78" i="12"/>
  <c r="U78" i="12"/>
  <c r="I79" i="12"/>
  <c r="K79" i="12"/>
  <c r="O79" i="12"/>
  <c r="Q79" i="12"/>
  <c r="U79" i="12"/>
  <c r="I80" i="12"/>
  <c r="K80" i="12"/>
  <c r="O80" i="12"/>
  <c r="Q80" i="12"/>
  <c r="U80" i="12"/>
  <c r="I81" i="12"/>
  <c r="K81" i="12"/>
  <c r="O81" i="12"/>
  <c r="Q81" i="12"/>
  <c r="U81" i="12"/>
  <c r="I82" i="12"/>
  <c r="K82" i="12"/>
  <c r="O82" i="12"/>
  <c r="Q82" i="12"/>
  <c r="U82" i="12"/>
  <c r="I84" i="12"/>
  <c r="K84" i="12"/>
  <c r="O84" i="12"/>
  <c r="Q84" i="12"/>
  <c r="U84" i="12"/>
  <c r="I88" i="12"/>
  <c r="K88" i="12"/>
  <c r="O88" i="12"/>
  <c r="Q88" i="12"/>
  <c r="U88" i="12"/>
  <c r="I90" i="12"/>
  <c r="K90" i="12"/>
  <c r="O90" i="12"/>
  <c r="Q90" i="12"/>
  <c r="U90" i="12"/>
  <c r="I91" i="12"/>
  <c r="K91" i="12"/>
  <c r="O91" i="12"/>
  <c r="Q91" i="12"/>
  <c r="U91" i="12"/>
  <c r="I92" i="12"/>
  <c r="K92" i="12"/>
  <c r="O92" i="12"/>
  <c r="Q92" i="12"/>
  <c r="U92" i="12"/>
  <c r="I93" i="12"/>
  <c r="K93" i="12"/>
  <c r="O93" i="12"/>
  <c r="Q93" i="12"/>
  <c r="U93" i="12"/>
  <c r="I94" i="12"/>
  <c r="K94" i="12"/>
  <c r="O94" i="12"/>
  <c r="Q94" i="12"/>
  <c r="U94" i="12"/>
  <c r="I95" i="12"/>
  <c r="K95" i="12"/>
  <c r="O95" i="12"/>
  <c r="Q95" i="12"/>
  <c r="U95" i="12"/>
  <c r="I98" i="12"/>
  <c r="K98" i="12"/>
  <c r="O98" i="12"/>
  <c r="Q98" i="12"/>
  <c r="U98" i="12"/>
  <c r="I100" i="12"/>
  <c r="K100" i="12"/>
  <c r="O100" i="12"/>
  <c r="Q100" i="12"/>
  <c r="U100" i="12"/>
  <c r="I102" i="12"/>
  <c r="K102" i="12"/>
  <c r="O102" i="12"/>
  <c r="Q102" i="12"/>
  <c r="U102" i="12"/>
  <c r="I103" i="12"/>
  <c r="K103" i="12"/>
  <c r="O103" i="12"/>
  <c r="Q103" i="12"/>
  <c r="U103" i="12"/>
  <c r="I105" i="12"/>
  <c r="K105" i="12"/>
  <c r="O105" i="12"/>
  <c r="Q105" i="12"/>
  <c r="U105" i="12"/>
  <c r="I121" i="12"/>
  <c r="K121" i="12"/>
  <c r="O121" i="12"/>
  <c r="Q121" i="12"/>
  <c r="U121" i="12"/>
  <c r="I122" i="12"/>
  <c r="K122" i="12"/>
  <c r="O122" i="12"/>
  <c r="Q122" i="12"/>
  <c r="U122" i="12"/>
  <c r="I123" i="12"/>
  <c r="K123" i="12"/>
  <c r="O123" i="12"/>
  <c r="Q123" i="12"/>
  <c r="U123" i="12"/>
  <c r="I124" i="12"/>
  <c r="K124" i="12"/>
  <c r="O124" i="12"/>
  <c r="Q124" i="12"/>
  <c r="U124" i="12"/>
  <c r="I125" i="12"/>
  <c r="K125" i="12"/>
  <c r="O125" i="12"/>
  <c r="Q125" i="12"/>
  <c r="U125" i="12"/>
  <c r="I127" i="12"/>
  <c r="K127" i="12"/>
  <c r="O127" i="12"/>
  <c r="Q127" i="12"/>
  <c r="U127" i="12"/>
  <c r="I131" i="12"/>
  <c r="K131" i="12"/>
  <c r="M131" i="12"/>
  <c r="O131" i="12"/>
  <c r="Q131" i="12"/>
  <c r="U131" i="12"/>
  <c r="I137" i="12"/>
  <c r="K137" i="12"/>
  <c r="M137" i="12"/>
  <c r="O137" i="12"/>
  <c r="Q137" i="12"/>
  <c r="U137" i="12"/>
  <c r="I139" i="12"/>
  <c r="K139" i="12"/>
  <c r="M139" i="12"/>
  <c r="O139" i="12"/>
  <c r="Q139" i="12"/>
  <c r="U139" i="12"/>
  <c r="I140" i="12"/>
  <c r="K140" i="12"/>
  <c r="M140" i="12"/>
  <c r="O140" i="12"/>
  <c r="Q140" i="12"/>
  <c r="U140" i="12"/>
  <c r="I142" i="12"/>
  <c r="K142" i="12"/>
  <c r="M142" i="12"/>
  <c r="O142" i="12"/>
  <c r="Q142" i="12"/>
  <c r="U142" i="12"/>
  <c r="I144" i="12"/>
  <c r="K144" i="12"/>
  <c r="M144" i="12"/>
  <c r="O144" i="12"/>
  <c r="Q144" i="12"/>
  <c r="U144" i="12"/>
  <c r="I146" i="12"/>
  <c r="K146" i="12"/>
  <c r="M146" i="12"/>
  <c r="O146" i="12"/>
  <c r="Q146" i="12"/>
  <c r="U146" i="12"/>
  <c r="I147" i="12"/>
  <c r="K147" i="12"/>
  <c r="M147" i="12"/>
  <c r="O147" i="12"/>
  <c r="Q147" i="12"/>
  <c r="U147" i="12"/>
  <c r="I148" i="12"/>
  <c r="K148" i="12"/>
  <c r="M148" i="12"/>
  <c r="O148" i="12"/>
  <c r="Q148" i="12"/>
  <c r="U148" i="12"/>
  <c r="I150" i="12"/>
  <c r="K150" i="12"/>
  <c r="M150" i="12"/>
  <c r="O150" i="12"/>
  <c r="Q150" i="12"/>
  <c r="U150" i="12"/>
  <c r="I152" i="12"/>
  <c r="K152" i="12"/>
  <c r="M152" i="12"/>
  <c r="O152" i="12"/>
  <c r="Q152" i="12"/>
  <c r="U152" i="12"/>
  <c r="I153" i="12"/>
  <c r="K153" i="12"/>
  <c r="M153" i="12"/>
  <c r="O153" i="12"/>
  <c r="Q153" i="12"/>
  <c r="U153" i="12"/>
  <c r="I154" i="12"/>
  <c r="K154" i="12"/>
  <c r="M154" i="12"/>
  <c r="O154" i="12"/>
  <c r="Q154" i="12"/>
  <c r="U154" i="12"/>
  <c r="I155" i="12"/>
  <c r="K155" i="12"/>
  <c r="M155" i="12"/>
  <c r="O155" i="12"/>
  <c r="Q155" i="12"/>
  <c r="U155" i="12"/>
  <c r="I159" i="12"/>
  <c r="K159" i="12"/>
  <c r="M159" i="12"/>
  <c r="O159" i="12"/>
  <c r="Q159" i="12"/>
  <c r="U159" i="12"/>
  <c r="I161" i="12"/>
  <c r="K161" i="12"/>
  <c r="M161" i="12"/>
  <c r="O161" i="12"/>
  <c r="Q161" i="12"/>
  <c r="U161" i="12"/>
  <c r="I164" i="12"/>
  <c r="K164" i="12"/>
  <c r="M164" i="12"/>
  <c r="O164" i="12"/>
  <c r="Q164" i="12"/>
  <c r="U164" i="12"/>
  <c r="I166" i="12"/>
  <c r="K166" i="12"/>
  <c r="M166" i="12"/>
  <c r="O166" i="12"/>
  <c r="Q166" i="12"/>
  <c r="U166" i="12"/>
  <c r="I168" i="12"/>
  <c r="K168" i="12"/>
  <c r="M168" i="12"/>
  <c r="O168" i="12"/>
  <c r="Q168" i="12"/>
  <c r="U168" i="12"/>
  <c r="I170" i="12"/>
  <c r="K170" i="12"/>
  <c r="M170" i="12"/>
  <c r="O170" i="12"/>
  <c r="Q170" i="12"/>
  <c r="U170" i="12"/>
  <c r="I172" i="12"/>
  <c r="K172" i="12"/>
  <c r="M172" i="12"/>
  <c r="O172" i="12"/>
  <c r="Q172" i="12"/>
  <c r="U172" i="12"/>
  <c r="I174" i="12"/>
  <c r="K174" i="12"/>
  <c r="M174" i="12"/>
  <c r="O174" i="12"/>
  <c r="Q174" i="12"/>
  <c r="U174" i="12"/>
  <c r="I176" i="12"/>
  <c r="K176" i="12"/>
  <c r="M176" i="12"/>
  <c r="O176" i="12"/>
  <c r="Q176" i="12"/>
  <c r="U176" i="12"/>
  <c r="I178" i="12"/>
  <c r="K178" i="12"/>
  <c r="M178" i="12"/>
  <c r="O178" i="12"/>
  <c r="Q178" i="12"/>
  <c r="U178" i="12"/>
  <c r="M182" i="12"/>
  <c r="Q182" i="12"/>
  <c r="I185" i="12"/>
  <c r="I184" i="12" s="1"/>
  <c r="K185" i="12"/>
  <c r="K184" i="12" s="1"/>
  <c r="M185" i="12"/>
  <c r="M184" i="12" s="1"/>
  <c r="O185" i="12"/>
  <c r="O184" i="12" s="1"/>
  <c r="Q185" i="12"/>
  <c r="Q184" i="12" s="1"/>
  <c r="U185" i="12"/>
  <c r="U184" i="12" s="1"/>
  <c r="I189" i="12"/>
  <c r="K189" i="12"/>
  <c r="M189" i="12"/>
  <c r="O189" i="12"/>
  <c r="Q189" i="12"/>
  <c r="U189" i="12"/>
  <c r="I191" i="12"/>
  <c r="K191" i="12"/>
  <c r="M191" i="12"/>
  <c r="O191" i="12"/>
  <c r="Q191" i="12"/>
  <c r="U191" i="12"/>
  <c r="I192" i="12"/>
  <c r="K192" i="12"/>
  <c r="M192" i="12"/>
  <c r="O192" i="12"/>
  <c r="Q192" i="12"/>
  <c r="U192" i="12"/>
  <c r="I193" i="12"/>
  <c r="K193" i="12"/>
  <c r="M193" i="12"/>
  <c r="O193" i="12"/>
  <c r="Q193" i="12"/>
  <c r="U193" i="12"/>
  <c r="I194" i="12"/>
  <c r="K194" i="12"/>
  <c r="M194" i="12"/>
  <c r="O194" i="12"/>
  <c r="Q194" i="12"/>
  <c r="U194" i="12"/>
  <c r="I196" i="12"/>
  <c r="K196" i="12"/>
  <c r="M196" i="12"/>
  <c r="O196" i="12"/>
  <c r="Q196" i="12"/>
  <c r="U196" i="12"/>
  <c r="I197" i="12"/>
  <c r="K197" i="12"/>
  <c r="M197" i="12"/>
  <c r="O197" i="12"/>
  <c r="Q197" i="12"/>
  <c r="U197" i="12"/>
  <c r="I195" i="12"/>
  <c r="K195" i="12"/>
  <c r="M195" i="12"/>
  <c r="O195" i="12"/>
  <c r="Q195" i="12"/>
  <c r="U195" i="12"/>
  <c r="I198" i="12"/>
  <c r="K198" i="12"/>
  <c r="M198" i="12"/>
  <c r="O198" i="12"/>
  <c r="Q198" i="12"/>
  <c r="U198" i="12"/>
  <c r="I201" i="12"/>
  <c r="K201" i="12"/>
  <c r="M201" i="12"/>
  <c r="O201" i="12"/>
  <c r="Q201" i="12"/>
  <c r="U201" i="12"/>
  <c r="I202" i="12"/>
  <c r="K202" i="12"/>
  <c r="M202" i="12"/>
  <c r="O202" i="12"/>
  <c r="Q202" i="12"/>
  <c r="U202" i="12"/>
  <c r="I203" i="12"/>
  <c r="K203" i="12"/>
  <c r="M203" i="12"/>
  <c r="O203" i="12"/>
  <c r="Q203" i="12"/>
  <c r="U203" i="12"/>
  <c r="I204" i="12"/>
  <c r="K204" i="12"/>
  <c r="M204" i="12"/>
  <c r="O204" i="12"/>
  <c r="Q204" i="12"/>
  <c r="U204" i="12"/>
  <c r="I205" i="12"/>
  <c r="K205" i="12"/>
  <c r="M205" i="12"/>
  <c r="O205" i="12"/>
  <c r="Q205" i="12"/>
  <c r="U205" i="12"/>
  <c r="I206" i="12"/>
  <c r="K206" i="12"/>
  <c r="M206" i="12"/>
  <c r="O206" i="12"/>
  <c r="Q206" i="12"/>
  <c r="U206" i="12"/>
  <c r="I208" i="12"/>
  <c r="K208" i="12"/>
  <c r="M208" i="12"/>
  <c r="O208" i="12"/>
  <c r="Q208" i="12"/>
  <c r="U208" i="12"/>
  <c r="I209" i="12"/>
  <c r="K209" i="12"/>
  <c r="M209" i="12"/>
  <c r="O209" i="12"/>
  <c r="Q209" i="12"/>
  <c r="U209" i="12"/>
  <c r="I210" i="12"/>
  <c r="K210" i="12"/>
  <c r="M210" i="12"/>
  <c r="O210" i="12"/>
  <c r="Q210" i="12"/>
  <c r="U210" i="12"/>
  <c r="I213" i="12"/>
  <c r="K213" i="12"/>
  <c r="O213" i="12"/>
  <c r="Q213" i="12"/>
  <c r="U213" i="12"/>
  <c r="I214" i="12"/>
  <c r="K214" i="12"/>
  <c r="M214" i="12"/>
  <c r="O214" i="12"/>
  <c r="Q214" i="12"/>
  <c r="U214" i="12"/>
  <c r="AZ44" i="1"/>
  <c r="AZ43" i="1"/>
  <c r="AZ42" i="1"/>
  <c r="F40" i="1"/>
  <c r="G40" i="1"/>
  <c r="H40" i="1"/>
  <c r="I40" i="1"/>
  <c r="J39" i="1" s="1"/>
  <c r="J40" i="1"/>
  <c r="J28" i="1"/>
  <c r="J26" i="1"/>
  <c r="G38" i="1"/>
  <c r="F38" i="1"/>
  <c r="J23" i="1"/>
  <c r="J24" i="1"/>
  <c r="J25" i="1"/>
  <c r="J27" i="1"/>
  <c r="E24" i="1"/>
  <c r="E26" i="1"/>
  <c r="I182" i="12" l="1"/>
  <c r="G34" i="12"/>
  <c r="I51" i="1" s="1"/>
  <c r="E73" i="12"/>
  <c r="O182" i="12"/>
  <c r="O158" i="12" s="1"/>
  <c r="U182" i="12"/>
  <c r="K182" i="12"/>
  <c r="K158" i="12" s="1"/>
  <c r="U156" i="12"/>
  <c r="U130" i="12" s="1"/>
  <c r="K156" i="12"/>
  <c r="K130" i="12" s="1"/>
  <c r="Q156" i="12"/>
  <c r="I156" i="12"/>
  <c r="O156" i="12"/>
  <c r="O130" i="12" s="1"/>
  <c r="M156" i="12"/>
  <c r="M130" i="12" s="1"/>
  <c r="M76" i="12"/>
  <c r="E85" i="12"/>
  <c r="M69" i="12"/>
  <c r="M109" i="12"/>
  <c r="E128" i="12"/>
  <c r="M88" i="12"/>
  <c r="E106" i="12"/>
  <c r="I63" i="1"/>
  <c r="I18" i="1" s="1"/>
  <c r="M66" i="12"/>
  <c r="M65" i="12" s="1"/>
  <c r="G67" i="12"/>
  <c r="I55" i="1" s="1"/>
  <c r="M92" i="12"/>
  <c r="G57" i="12"/>
  <c r="M45" i="12"/>
  <c r="M39" i="12" s="1"/>
  <c r="G64" i="12"/>
  <c r="I54" i="1" s="1"/>
  <c r="M24" i="12"/>
  <c r="M23" i="12" s="1"/>
  <c r="G22" i="12"/>
  <c r="O212" i="12"/>
  <c r="Q65" i="12"/>
  <c r="I65" i="12"/>
  <c r="U212" i="12"/>
  <c r="K212" i="12"/>
  <c r="U188" i="12"/>
  <c r="K188" i="12"/>
  <c r="O188" i="12"/>
  <c r="Q130" i="12"/>
  <c r="I130" i="12"/>
  <c r="Q58" i="12"/>
  <c r="I58" i="12"/>
  <c r="M58" i="12"/>
  <c r="Q200" i="12"/>
  <c r="I200" i="12"/>
  <c r="M200" i="12"/>
  <c r="U158" i="12"/>
  <c r="U65" i="12"/>
  <c r="K65" i="12"/>
  <c r="O65" i="12"/>
  <c r="U39" i="12"/>
  <c r="K39" i="12"/>
  <c r="O39" i="12"/>
  <c r="O23" i="12"/>
  <c r="U23" i="12"/>
  <c r="K23" i="12"/>
  <c r="Q8" i="12"/>
  <c r="I8" i="12"/>
  <c r="Q212" i="12"/>
  <c r="I212" i="12"/>
  <c r="M188" i="12"/>
  <c r="Q188" i="12"/>
  <c r="I188" i="12"/>
  <c r="U58" i="12"/>
  <c r="K58" i="12"/>
  <c r="O58" i="12"/>
  <c r="Q23" i="12"/>
  <c r="I23" i="12"/>
  <c r="O8" i="12"/>
  <c r="M8" i="12"/>
  <c r="U200" i="12"/>
  <c r="K200" i="12"/>
  <c r="O200" i="12"/>
  <c r="M158" i="12"/>
  <c r="Q158" i="12"/>
  <c r="I158" i="12"/>
  <c r="Q39" i="12"/>
  <c r="I39" i="12"/>
  <c r="U8" i="12"/>
  <c r="K8" i="12"/>
  <c r="I53" i="1" l="1"/>
  <c r="Q73" i="12"/>
  <c r="Q68" i="12" s="1"/>
  <c r="I73" i="12"/>
  <c r="I68" i="12" s="1"/>
  <c r="U73" i="12"/>
  <c r="U68" i="12" s="1"/>
  <c r="K73" i="12"/>
  <c r="K68" i="12" s="1"/>
  <c r="G73" i="12"/>
  <c r="O73" i="12"/>
  <c r="O68" i="12" s="1"/>
  <c r="O128" i="12"/>
  <c r="O108" i="12" s="1"/>
  <c r="Q128" i="12"/>
  <c r="Q108" i="12" s="1"/>
  <c r="U128" i="12"/>
  <c r="U108" i="12" s="1"/>
  <c r="G128" i="12"/>
  <c r="K128" i="12"/>
  <c r="K108" i="12" s="1"/>
  <c r="I128" i="12"/>
  <c r="I108" i="12" s="1"/>
  <c r="O85" i="12"/>
  <c r="O75" i="12" s="1"/>
  <c r="G85" i="12"/>
  <c r="Q85" i="12"/>
  <c r="Q75" i="12" s="1"/>
  <c r="K85" i="12"/>
  <c r="K75" i="12" s="1"/>
  <c r="I85" i="12"/>
  <c r="I75" i="12" s="1"/>
  <c r="U85" i="12"/>
  <c r="U75" i="12" s="1"/>
  <c r="I106" i="12"/>
  <c r="I87" i="12" s="1"/>
  <c r="U106" i="12"/>
  <c r="U87" i="12" s="1"/>
  <c r="O106" i="12"/>
  <c r="O87" i="12" s="1"/>
  <c r="G106" i="12"/>
  <c r="Q106" i="12"/>
  <c r="Q87" i="12" s="1"/>
  <c r="K106" i="12"/>
  <c r="K87" i="12" s="1"/>
  <c r="I50" i="1"/>
  <c r="I16" i="1" l="1"/>
  <c r="M85" i="12"/>
  <c r="M75" i="12" s="1"/>
  <c r="G86" i="12"/>
  <c r="I57" i="1" s="1"/>
  <c r="M128" i="12"/>
  <c r="M108" i="12" s="1"/>
  <c r="G129" i="12"/>
  <c r="I59" i="1" s="1"/>
  <c r="G74" i="12"/>
  <c r="M73" i="12"/>
  <c r="M68" i="12" s="1"/>
  <c r="M106" i="12"/>
  <c r="M87" i="12" s="1"/>
  <c r="G107" i="12"/>
  <c r="G213" i="12" l="1"/>
  <c r="I56" i="1"/>
  <c r="I58" i="1"/>
  <c r="I17" i="1" l="1"/>
  <c r="M213" i="12"/>
  <c r="M212" i="12" s="1"/>
  <c r="G215" i="12"/>
  <c r="F217" i="12" s="1"/>
  <c r="I65" i="1" l="1"/>
  <c r="I66" i="1" l="1"/>
  <c r="I19" i="1"/>
  <c r="I21" i="1" s="1"/>
  <c r="G25" i="1" s="1"/>
  <c r="G26" i="1" s="1"/>
  <c r="G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<sst xmlns="http://schemas.openxmlformats.org/spreadsheetml/2006/main" count="838" uniqueCount="383">
  <si>
    <t>%</t>
  </si>
  <si>
    <t>Cena celkem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</si>
  <si>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</si>
  <si>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</si>
  <si>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</si>
  <si>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</si>
  <si>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</si>
  <si>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</si>
  <si>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</si>
  <si>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</si>
  <si>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</si>
  <si>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</si>
  <si>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</si>
  <si>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</si>
  <si>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</si>
  <si>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</si>
  <si>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</si>
  <si>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</si>
  <si>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</si>
  <si>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</si>
  <si>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</si>
  <si>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</si>
  <si>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</si>
  <si>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</si>
  <si>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</si>
  <si>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</si>
  <si>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</si>
  <si>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</si>
  <si>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</si>
  <si>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</si>
  <si>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</si>
  <si>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</si>
  <si>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</si>
  <si>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</si>
  <si>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</si>
  <si>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</si>
  <si>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</si>
  <si>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</si>
  <si>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</si>
  <si>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</si>
  <si>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</si>
  <si>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parc. č. 438/2, k.ú. Dolní Třešňovec</t>
  </si>
  <si>
    <t>Rozpočet:</t>
  </si>
  <si>
    <t>Misto</t>
  </si>
  <si>
    <t>Výstavba 20-ti boxů pro koně, SZeŠ Lanškroun</t>
  </si>
  <si>
    <t>SZeŠ Lanškroun</t>
  </si>
  <si>
    <t>Dolní Třešňovec 17</t>
  </si>
  <si>
    <t>Lanškroun</t>
  </si>
  <si>
    <t>563 01</t>
  </si>
  <si>
    <t>Rozpočet</t>
  </si>
  <si>
    <t>Celkem za stavbu</t>
  </si>
  <si>
    <t>CZK</t>
  </si>
  <si>
    <t>na parc.č. 438/2 k.ú. Dolní Třešňovec</t>
  </si>
  <si>
    <t>Rekapitulace dílů</t>
  </si>
  <si>
    <t>Typ dílu</t>
  </si>
  <si>
    <t>1</t>
  </si>
  <si>
    <t>Zemní práce</t>
  </si>
  <si>
    <t>2</t>
  </si>
  <si>
    <t>Základy</t>
  </si>
  <si>
    <t>3</t>
  </si>
  <si>
    <t>Svislé a kompletní konstrukce</t>
  </si>
  <si>
    <t>8</t>
  </si>
  <si>
    <t>Trubní vedení</t>
  </si>
  <si>
    <t>94</t>
  </si>
  <si>
    <t>Lešení a stavební výtahy</t>
  </si>
  <si>
    <t>99</t>
  </si>
  <si>
    <t>Staveništní přesun hmot</t>
  </si>
  <si>
    <t>711</t>
  </si>
  <si>
    <t>Izolace proti vodě a vlhkosti</t>
  </si>
  <si>
    <t>722</t>
  </si>
  <si>
    <t>Vnitřní vodovod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</si>
  <si>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</si>
  <si>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</si>
  <si>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</si>
  <si>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</si>
  <si>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</si>
  <si>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</si>
  <si>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</si>
  <si>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</si>
  <si>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787</t>
  </si>
  <si>
    <t>Zasklívání</t>
  </si>
  <si>
    <t>M21</t>
  </si>
  <si>
    <t>Elektromontáže</t>
  </si>
  <si>
    <t>ON</t>
  </si>
  <si>
    <t>VN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</si>
  <si>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</si>
  <si>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</si>
  <si>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</si>
  <si>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</si>
  <si>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</si>
  <si>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</si>
  <si>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</si>
  <si>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</si>
  <si>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</si>
  <si>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</si>
  <si>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</si>
  <si>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</si>
  <si>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</si>
  <si>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</si>
  <si>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</si>
  <si>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</si>
  <si>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</si>
  <si>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</si>
  <si>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</si>
  <si>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</si>
  <si>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</si>
  <si>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</si>
  <si>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</si>
  <si>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</si>
  <si>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</si>
  <si>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</si>
  <si>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</si>
  <si>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121101101.R00</t>
  </si>
  <si>
    <t>m3</t>
  </si>
  <si>
    <t>POL1_0</t>
  </si>
  <si>
    <t>POP</t>
  </si>
  <si>
    <t>VV</t>
  </si>
  <si>
    <t>133201101.R00</t>
  </si>
  <si>
    <t>133201109.R00</t>
  </si>
  <si>
    <t>174100010.RA0</t>
  </si>
  <si>
    <t>Zásyp jam, rýh a šachet sypaninou</t>
  </si>
  <si>
    <t>POL2_0</t>
  </si>
  <si>
    <t>162701105.R00</t>
  </si>
  <si>
    <t>171201201.R00</t>
  </si>
  <si>
    <t>Uložení sypaniny na skládku</t>
  </si>
  <si>
    <t>199000005.R00</t>
  </si>
  <si>
    <t>Poplatek za skládku zeminy 1- 4</t>
  </si>
  <si>
    <t>t</t>
  </si>
  <si>
    <t>181301102.R00</t>
  </si>
  <si>
    <t>Rozprostření ornice, v rovině, tl. 10-15 cm</t>
  </si>
  <si>
    <t>m2</t>
  </si>
  <si>
    <t>180400010.RA0</t>
  </si>
  <si>
    <t>Založení trávníku lučního v rovině s dodáním osiva</t>
  </si>
  <si>
    <t>275310020.RAX</t>
  </si>
  <si>
    <t>Základová patka z betonu prostého C 12/15</t>
  </si>
  <si>
    <t>273313611.R00</t>
  </si>
  <si>
    <t>Základová deska, beton prostý C 16/20</t>
  </si>
  <si>
    <t>273351215.R00</t>
  </si>
  <si>
    <t>Bednění stěn základových desek - zřízení</t>
  </si>
  <si>
    <t>273351216.R00</t>
  </si>
  <si>
    <t>Bednění stěn základových desek - odstranění</t>
  </si>
  <si>
    <t>273361921.RT8</t>
  </si>
  <si>
    <t>311112320.RT2</t>
  </si>
  <si>
    <t>Stěna z tvárnic ztraceného bednění, tl. 20 cm, zalití tvárnic betonem C 16/20</t>
  </si>
  <si>
    <t>444174112.R00</t>
  </si>
  <si>
    <t>spec.</t>
  </si>
  <si>
    <t>444172051.R00</t>
  </si>
  <si>
    <t>m</t>
  </si>
  <si>
    <t>Krajová lišta PUR panelu, lakov. Pz plech, rš 330, mm, RAL 7035 - K1</t>
  </si>
  <si>
    <t>Závětrná lišta - pravá strana, lakov. Pz plech, rš 430 mm, RAL 7035 - K3</t>
  </si>
  <si>
    <t>soubor</t>
  </si>
  <si>
    <t>631319165.R00</t>
  </si>
  <si>
    <t>831230110.RAA</t>
  </si>
  <si>
    <t>Hloubení rýh nezapažených, šířky do 60 cm, v hornině 3 (včetně příplatku za lepivost), se svislým přemístěním, lože pod potrubí z písku a štěrkopísku, dodávka a montáž potrubí z trub polyetylénových tlakových vnějšího průměru podle popisu, tlaková zkouška potrubí, proplach a dezinfekce, obsyp potrubí sypaninou bez prohození materiálem připraveným podél výkopu ve vzdálenosti do 3 m od jeho okraje, pro jakoukoliv míru zhutnění, zásyp rýhy zeminou, s uložením ve vrstvách, se zhutněním.</t>
  </si>
  <si>
    <t>893152111.R00</t>
  </si>
  <si>
    <t>Montáž šachty vodoměrné plastové hranaté</t>
  </si>
  <si>
    <t>kus</t>
  </si>
  <si>
    <t>451573111.R00</t>
  </si>
  <si>
    <t>Podklad pod desku ze štěrkopísku fr. do 22 mm</t>
  </si>
  <si>
    <t>0,10*0,60*0,40</t>
  </si>
  <si>
    <t>452311141.R00</t>
  </si>
  <si>
    <t>Deska podkladní pod VŠ z betonu C 16/20, tl. 150 mm</t>
  </si>
  <si>
    <t>0,15*0,60*0,40</t>
  </si>
  <si>
    <t>631900002.RA0</t>
  </si>
  <si>
    <t>Výztuž podkladní desky ze svařovaných sítí</t>
  </si>
  <si>
    <t>43633013R</t>
  </si>
  <si>
    <t>POL3_0</t>
  </si>
  <si>
    <t>722265117.R00</t>
  </si>
  <si>
    <t>831350111.RAA</t>
  </si>
  <si>
    <t>Dešťová kanalizace z trub PVC KG, D 100 mm, rýha šířky 0,6 m, hloubky do 1,2 m - vč. zemních p</t>
  </si>
  <si>
    <t>Hloubení rýh zapažených, šířky do 60 cm, hloubky do 1,2 m, v hornině 3 (včetně příplatku za lepivost), s uložením materiálu do 3 m od okraje výkopu, svislé přemístění výkopku, s naložením přebytku po zásypu (0,08 - 2,22 m3/m rýhy) na dopravní prostředek, s odvozem do 6 km a uložením na skládku, lože pod potrubí z písku a štěrkopísku, dodávka a montáž potrubí z trub PVC hrdlových, obsyp potrubí pískem, pro jakoukoliv míru zhutnění, zásyp rýhy zeminou, s uložením ve vrstvách, se zhutněním.</t>
  </si>
  <si>
    <t>831350111.RAB</t>
  </si>
  <si>
    <t>- Vyvedeno do prolehu</t>
  </si>
  <si>
    <t>998276101.R00</t>
  </si>
  <si>
    <t>Přesun hmot, trubní vedení plastová, otevř. výkop</t>
  </si>
  <si>
    <t>941955001.R00</t>
  </si>
  <si>
    <t>Lešení lehké pomocné, výška podlahy do 1,2 m</t>
  </si>
  <si>
    <t>941941031.R00</t>
  </si>
  <si>
    <t>Montáž lešení leh.řad.s podlahami,š.do 1 m, H 10 m</t>
  </si>
  <si>
    <t>941941111.R00</t>
  </si>
  <si>
    <t>Pronájem lešení za den</t>
  </si>
  <si>
    <t>941941831.R00</t>
  </si>
  <si>
    <t>Demontáž lešení leh.řad.s podlahami,š.1 m, H 10 m</t>
  </si>
  <si>
    <t>Přesun hmot pro budovy zděné výšky do 6 m</t>
  </si>
  <si>
    <t>711111001.RZ1</t>
  </si>
  <si>
    <t>711141559.RT1</t>
  </si>
  <si>
    <t>Izolace proti vlhk. vodorovná pásy přitavením, 1 vrstva - materiál ve specifikaci</t>
  </si>
  <si>
    <t>998711201.R00</t>
  </si>
  <si>
    <t>Přesun hmot pro izolace proti vodě, výšky do 6 m</t>
  </si>
  <si>
    <t>722171213.R00</t>
  </si>
  <si>
    <t>Potrubí z PEHD, DN 32 x 3,0 mm</t>
  </si>
  <si>
    <t>722171212.R00</t>
  </si>
  <si>
    <t>Potrubí z PEHD, DN 25 x 2,3 mm</t>
  </si>
  <si>
    <t>722181214.RU1</t>
  </si>
  <si>
    <t>722181214.RT8</t>
  </si>
  <si>
    <t>Montážní mater. - příchytky, vruty  apod.</t>
  </si>
  <si>
    <t>722190402.R00</t>
  </si>
  <si>
    <t>Vyvedení a upevnění výpustek DN 20</t>
  </si>
  <si>
    <t>Trafo - viz elektroinstalace</t>
  </si>
  <si>
    <t>722280106.R00</t>
  </si>
  <si>
    <t>Tlaková zkouška vodovodního potrubí DN 32</t>
  </si>
  <si>
    <t>998722201.R00</t>
  </si>
  <si>
    <t>Přesun hmot pro vnitřní vodovod, výšky do 6 m</t>
  </si>
  <si>
    <t>762123110.RT2</t>
  </si>
  <si>
    <t>Montáž konstrukce stěn z hranolů do 100 cm2, včetně dodávky řeziva, hranoly SM 100 x 100 mm</t>
  </si>
  <si>
    <t>953981103.R00</t>
  </si>
  <si>
    <t>Chemické kotvy do betonu, hl. 150 mm, M 12, včetně vyvrtání otvoru</t>
  </si>
  <si>
    <t>222261857.R00</t>
  </si>
  <si>
    <t>Kotvení svorníkem</t>
  </si>
  <si>
    <t>Svorník pr. 12 mm, dl. 150 mm poz.</t>
  </si>
  <si>
    <t>762195000.R00</t>
  </si>
  <si>
    <t>Spojovací a ochranné prostředky pro montáž stěn</t>
  </si>
  <si>
    <t>762712120.R00</t>
  </si>
  <si>
    <t>60515244R</t>
  </si>
  <si>
    <t>Hranol SM/JD 1 10x22 délka nad 600 cm</t>
  </si>
  <si>
    <t>60515226R</t>
  </si>
  <si>
    <t>Hranol SM/JD 1 10x18 délka nad 600 cm</t>
  </si>
  <si>
    <t>762395000.R00</t>
  </si>
  <si>
    <t>Spojovací a ochranné prostředky pro střechy</t>
  </si>
  <si>
    <t>762134122.R00</t>
  </si>
  <si>
    <t>Řezivo modřín, fošny hobl. tl. 45 mm</t>
  </si>
  <si>
    <t>998762202.R00</t>
  </si>
  <si>
    <t>Přesun hmot pro tesařské konstrukce, výšky do 12 m</t>
  </si>
  <si>
    <t>764815212.R00</t>
  </si>
  <si>
    <t>Žlab podokapní půlkruh.z lak.Pz plechu, rš 330 mm, RAL 7035, vč. háků a čel - K5</t>
  </si>
  <si>
    <t>764815810.R00</t>
  </si>
  <si>
    <t>Kotlík žlabový oválný z lak. Pz plechu, 330/100 mm</t>
  </si>
  <si>
    <t>764819212.R00</t>
  </si>
  <si>
    <t>Odpadní trouby kruhové z lak.Pz plechu, D 100 mm, vč. kolen, objímek - K4</t>
  </si>
  <si>
    <t>721242111.R00</t>
  </si>
  <si>
    <t>Lapač střešních splavenin PP HL660 D 110 mm</t>
  </si>
  <si>
    <t>764816115.R00</t>
  </si>
  <si>
    <t>764R</t>
  </si>
  <si>
    <t>998764201.R00</t>
  </si>
  <si>
    <t>Přesun hmot pro klempířské konstr., výšky do 6 m</t>
  </si>
  <si>
    <t>766699722.R00</t>
  </si>
  <si>
    <t>762495000.R00</t>
  </si>
  <si>
    <t>Spojovací prostředky pro obložení stěn</t>
  </si>
  <si>
    <t>Modřínové hoblované prkno 19x146 mm profil AB</t>
  </si>
  <si>
    <t>Hoblovaná prkna z modřínu 24x140 mm seca profil , AB</t>
  </si>
  <si>
    <t>766410020.RAI</t>
  </si>
  <si>
    <t>Obklad stěn deskami z aglomerovaného dřeva, pouze montáž, desky ve specifikaci</t>
  </si>
  <si>
    <t>59590737R</t>
  </si>
  <si>
    <t>765901311.R00</t>
  </si>
  <si>
    <t>2,29+6*2,68+4*2,965+15*2,965</t>
  </si>
  <si>
    <t>766414143.R00</t>
  </si>
  <si>
    <t>Ochranná guma - pryžové desky SBR V/E, tl. 12 mm, šíře 1200 mm, délka 10000 mm</t>
  </si>
  <si>
    <t>766695232.R00</t>
  </si>
  <si>
    <t>Okopový hranol, dl. 1,20 m</t>
  </si>
  <si>
    <t>998766201R00</t>
  </si>
  <si>
    <t>Přesun hmot pro truhlářské konstr., výšky do 6 m</t>
  </si>
  <si>
    <t>767122112.R00</t>
  </si>
  <si>
    <t>Montáž stěn s výplní drátěnou sítí, svařovaných</t>
  </si>
  <si>
    <t>kg</t>
  </si>
  <si>
    <t>dle výkresu D.1.1.08</t>
  </si>
  <si>
    <t>Svorník pr. 12 mm, dl. 330 mm poz.</t>
  </si>
  <si>
    <t>Matice M12 poz. + podložka pod dřev. kce poz.</t>
  </si>
  <si>
    <t>sada</t>
  </si>
  <si>
    <t>Distanční podložka ocel. plnoštěn. tl. 10-20 mm Pz</t>
  </si>
  <si>
    <t>767662120.R00</t>
  </si>
  <si>
    <t>998767201.R00</t>
  </si>
  <si>
    <t>Přesun hmot pro zámečnické konstr., výšky do 6 m</t>
  </si>
  <si>
    <t>787622270.RT1</t>
  </si>
  <si>
    <t>210100020.RAA</t>
  </si>
  <si>
    <t>460620013.R00</t>
  </si>
  <si>
    <t>Provizorní úprava terénu v přírodní hornině 3</t>
  </si>
  <si>
    <t>460620006.RT1</t>
  </si>
  <si>
    <t>Osetí povrchu trávou, včetně dodávky osiva</t>
  </si>
  <si>
    <t>210R</t>
  </si>
  <si>
    <t>Rozváděč RP1</t>
  </si>
  <si>
    <t>Termostat pro vyhřívanou napáječku, D+M</t>
  </si>
  <si>
    <t>Trafo 230/24 V  500 W - D+M</t>
  </si>
  <si>
    <t>R</t>
  </si>
  <si>
    <t>REVIZE elektro</t>
  </si>
  <si>
    <t>Přípravné práce</t>
  </si>
  <si>
    <t>Geodetické vytyčení polohy stavby</t>
  </si>
  <si>
    <t>Zaměření polohy stáv. inženýrských sítí</t>
  </si>
  <si>
    <t xml:space="preserve">Vypracování dílčí dílenské a výrobní dokumentace </t>
  </si>
  <si>
    <t>Zkoušky a revize</t>
  </si>
  <si>
    <t>Výkon činností koordinátora bezpečnosti BOZP</t>
  </si>
  <si>
    <t>Kompletační činnost zhotovitele</t>
  </si>
  <si>
    <t>END</t>
  </si>
  <si>
    <t>příplatek ke střešním PUR panelům za povrch Spectrum 50 my</t>
  </si>
  <si>
    <t>Panel střešní sendvičový KS 1000 RW, IPN, PUR tl. 60 mm, vrchní strana trapézový plech RAL 7035</t>
  </si>
  <si>
    <t>Sejmutí ornice s přemístěním do 50 m, s vodorovným přemístěním na hromady v místě upotřebení nebo na dočasné či trvalé skládky se složením</t>
  </si>
  <si>
    <t>VŠ: 0,60*0,50*1,45</t>
  </si>
  <si>
    <t>VŠ: 0,60*0,50*1,45-0,40*0,35*1,20</t>
  </si>
  <si>
    <t>Celkem za</t>
  </si>
  <si>
    <t>celkem bez DPH</t>
  </si>
  <si>
    <t>Hloubení šachet nezap. v hor. tř. 3 do 100 m3 - pro zákl. patky a VŠ</t>
  </si>
  <si>
    <t>Příplatek za lepivost - hloubení šachet v hor. tř.3</t>
  </si>
  <si>
    <t>Vodorovné přemístění výkopku z hor.1-4 do vzdál. 10000 m</t>
  </si>
  <si>
    <t>Výztuž základových desek ze svařovaných sítí, průměr drátu  8,0 mm, oka 100/100 mm</t>
  </si>
  <si>
    <t>Příplatek za konečnou úpravu mazanin tl. 24 cm, přehlazení povrchu betonové mazaniny ocelovým hladítkem s poprášením cementem pro konečnou úpravu mazaniny</t>
  </si>
  <si>
    <t>Filtr 1"</t>
  </si>
  <si>
    <t>Dešťová kanalizace z trub PVC KG, D 125 mm, rýha šířky 0,6 m, hloubky do 1,2 m - vč. zemních prací</t>
  </si>
  <si>
    <t>Vodovodní přípojka z trub polyetylénových PE 100, D 32x3,0 - hloubka 0,8 m, vč. zemních prací</t>
  </si>
  <si>
    <t>Vyhřívaná napáječka misková litinová s jazykem, 24 V - D+M</t>
  </si>
  <si>
    <t>Kotevní patka na beton s prolisem, 100 x 100 mm, tl. 4 mm, žárově pozinkovaná</t>
  </si>
  <si>
    <t>Montáž vázaných konstrukcí pravidelných, z řeziva hraněného, průřez.pl. do 224 cm2</t>
  </si>
  <si>
    <t>Montáž bednění stěn, fošny hobl. do 60 mm, na sraz - ocel. dělící stěny</t>
  </si>
  <si>
    <t>Montáž střešních panelů, tl.60 mm, na dřev. kci, střecha jednoduchá</t>
  </si>
  <si>
    <t>Montáž lemov. prvků jednoduchých střeš.panelů</t>
  </si>
  <si>
    <t>Závětrná lišta - pravá strana, lakov. Pz plech, rš 420 mm, RAL 7035 - K2</t>
  </si>
  <si>
    <t>Spojovací a montážní materiál střešních panelů a lišt</t>
  </si>
  <si>
    <t>Okapnice soklu - krycí plech, lakovaný Pz plech, rš 125 mm, RAL 7035 - K6</t>
  </si>
  <si>
    <t>Ochranný profil z Pz plechu tl. 3 mm, rš 300 mm, dl. 0,90 m, výroba+montáž - K7</t>
  </si>
  <si>
    <t>stěny A-2: 6,80*2,29+(6,80*0,675)/2+9,218*2,965+9,018*2,965+(6,40*0,675)/2+6,40*2,29</t>
  </si>
  <si>
    <t>Překrytí spár lištou z měkkého dřeva, rohové - rohové lišty obkladu, okolo otvorů</t>
  </si>
  <si>
    <t>Montáž obložení stěn pl. do 5 m2, deskami, nad 1,5 m2 - ochranná guma v boxech</t>
  </si>
  <si>
    <t>stěna A-2: 9,215*2,965+6,80*2,29+(6,80*0,675)/2+6,40*2,29+(6,40*0,675)/2+9,015*2,965</t>
  </si>
  <si>
    <t>Ocelová dělící stěna - svař.konstr. z jäcklu, U-profilu a trubek, žárově pozink., dle výkresu D.1.1.08</t>
  </si>
  <si>
    <t>Mříž okenní, rám z profilu L 30/30/3, výplň svař. z trubek 20*1,5 - 800 x 600 mm, pozink</t>
  </si>
  <si>
    <t>Zasklívání oken pevných, 800 x 600 mm, polykarbonát plný tl. 4 mm, čirý</t>
  </si>
  <si>
    <t>kplt</t>
  </si>
  <si>
    <t>Inženýrská činnost zhotovitele stavby k zajištění Kolaudačního souhlasu</t>
  </si>
  <si>
    <t>Zařízení staveniště, zabezpečení staveniště</t>
  </si>
  <si>
    <t>Vypracování dokumentace skutečného provedení stavby</t>
  </si>
  <si>
    <t>Montáž mříží pevných</t>
  </si>
  <si>
    <t>Geodetické zameření nového stavu budov a inženýrských sítí, vypracování GP pro vklad do katastru nemovití</t>
  </si>
  <si>
    <t>998011001.R00</t>
  </si>
  <si>
    <t>Hloubení kabelové rýhy 35 x 70 cm ručně nebo strojně bez ohledu na druh použitého mechanizačního prostředku, u strojních výkopů včetně přípravných, pomocných a vytyčovacích prací v průměrných podmínkách a se započítáním podílu prací v jiných než běžných podmínkách, s jedním výhozem až do vzdálenosti 3 m za okraj rýhy nebo s případným naložením do dopravního vozíku přistaveného k okraji rýhy v hornině 3. Zřízení kabelového lože z kopaného písku bez zakrytí, dodání kopaného písku, přísun písku do rýhy, pokrytí dna rýhy souvislou urovnanou vrstvou písku tloušťky 10 cm nad kabelem. Dodávka a položení kabelu druhu podle popisu, do 1000 V, volně. Zakrytí kabelu výstražnou folií z PVC s rozvinutím a uložením a včetně dodávky fólie. Ruční zához nezapažené kabelové rýhy s případným rozpojováním výkopku a s jedním přehozem až do vzdálenosti 3 m nebo se shozením z vozidel, bez pěchování zeminy. Úprava terénu, odkopání terénních nerovností až do hloubky 10 cm, zásyp materiálem získaným odkopávkou. Upěchování zasypaných nerovností ručním pěchem tak, aby nerovnosti terénu nebyly větší než 2 cm od vodorovné hladiny.</t>
  </si>
  <si>
    <t>Montáž prahů dveří š. do 10 cm, dodávka ve specifikaci</t>
  </si>
  <si>
    <t>767654210.R00</t>
  </si>
  <si>
    <t>Montáž posuvných dveří</t>
  </si>
  <si>
    <t>Posuvné dveře do boxů, 130 x 210 cm, ocel. konstrukce svař. z jeklu a trubek, žárově pozink., s výplní z hoblovaných modřínových fošen tl. 45 mm, vč. dodávky a montáže vodícího posuvného mechanismu</t>
  </si>
  <si>
    <t>dle výkresu D.1.1.13</t>
  </si>
  <si>
    <t>Přípojka elektro v zemi, ve volném terénu, CYKY 5J x 10 v chráničce</t>
  </si>
  <si>
    <t>952902110.R00</t>
  </si>
  <si>
    <t>Vyčištění budov zametáním v místnostech a chodbách</t>
  </si>
  <si>
    <t>Elektroinstalace - kabelové rozvody uložené v ochranných Pz trubkách, zásuvky 10 ks, vypínače, svítidla 10 ks - dod. a montáž</t>
  </si>
  <si>
    <t>766412123.R00</t>
  </si>
  <si>
    <t>Montáž obkložení stěn prkny, obklad ve specifikaci</t>
  </si>
  <si>
    <t>Vypracoval</t>
  </si>
  <si>
    <t>Výstavba 16-ti boxů pro koně, SZeŠ Lanškroun</t>
  </si>
  <si>
    <t>50,0*7,0*0,15</t>
  </si>
  <si>
    <t>zákl. patky: 54*0,40*0,40*1,00</t>
  </si>
  <si>
    <t>54*0,40*0,40*1,00</t>
  </si>
  <si>
    <t>0,20*48,0*6,80</t>
  </si>
  <si>
    <t>0,20*(48+6,80+48+6,80)</t>
  </si>
  <si>
    <t>59*47,40*0,001</t>
  </si>
  <si>
    <t>0,25*(4,10+48,0+4,10)</t>
  </si>
  <si>
    <t>30*244,6</t>
  </si>
  <si>
    <t>pod obvod. stěnami: 0,20*(48,0+6,80+48,0+6,80)</t>
  </si>
  <si>
    <t>vaznice V1 100/220: 6,835*18</t>
  </si>
  <si>
    <t>krokve 100/180: 49,0*5</t>
  </si>
  <si>
    <t>vaznice V1 100/220: 0,10*0,20*6,835*18*1,05</t>
  </si>
  <si>
    <t>krokve 100/180: 0,10*0,18*49,0*5*1,05</t>
  </si>
  <si>
    <t>ocel. dělící stěny: 10*(3,660*1,050+0,95*0,899+(0,95*0,306)/2)</t>
  </si>
  <si>
    <t>7,20*49,0</t>
  </si>
  <si>
    <t>K1 krajová lišta: 49,0</t>
  </si>
  <si>
    <t>K2 závětrná lišta: 7,20</t>
  </si>
  <si>
    <t>K3 závětrná lišta: 7,20</t>
  </si>
  <si>
    <t>49,0+4,10+4,10</t>
  </si>
  <si>
    <t>47,6*2,68-1,20*2,25*16-2,40*2,25+47,6*2,68-1,20*2,25*16-2,40*2,25</t>
  </si>
  <si>
    <t>12*3,70*2,29+12*(3,70*0,39)/2</t>
  </si>
  <si>
    <t>ochranná guma, do v. 1200 mm: 1,20*(3,70+2,70+3,70+2,70-1,20)*16</t>
  </si>
  <si>
    <t>1,3*508,91*1,1+0,6*43,55*1,1</t>
  </si>
  <si>
    <t>ocel. dělící stěny: 10*(3,76*1,87+(3,76*0,385)/2)</t>
  </si>
  <si>
    <t>ocel. dělící stěna: 10*57,82</t>
  </si>
  <si>
    <t>ocel. dělící stěny: 10*3</t>
  </si>
  <si>
    <t>10*13</t>
  </si>
  <si>
    <t>10*9</t>
  </si>
  <si>
    <t>10*4</t>
  </si>
  <si>
    <t>10*10</t>
  </si>
  <si>
    <t>vypracováno dle PD pro UR+SP "Výstavba 16-ti boxů pro koně", Bromach spol. s r.o. Jan Adamec, číslo zakázky 01-2019, z 10/2019</t>
  </si>
  <si>
    <t>dle PD pro UR+SP "Výstavba 16-ti boxů pro koně", Bromach spol. s r.o. Jan Adamec, číslo zakázky 01-2019, z 10/2019</t>
  </si>
  <si>
    <t>0,80*0,60*17</t>
  </si>
  <si>
    <t>2*(0,80+0,60+0,80+0,60)*17+2*(1,40+1,20+1,40+1,20)*11+2*(2,40+2,40+2,40)*3+2*(2,25+1,20+2,25)*16+2*(2,25+2,40+2,25)</t>
  </si>
  <si>
    <t>stěny A, A-1: 48,0*2,29-0,80*0,60*17+6,80*2,29+(6,80*0,675)/2+38,785*2,965-1,40*1,20*11-2,40*2,40*3</t>
  </si>
  <si>
    <t>1,3*198,865*1,1+0,6*45,19*1,1</t>
  </si>
  <si>
    <t>2,965*38,785-1,40*1,20*11-2,40*2,40*3+2,50*2,68+(2,50*0,285)/2+8,20*2,29-0,80*0,60*3+8,20*2,29-0,80*0,60*3+8,20*2,29-0,80*0,60*3+2,70*2,29+5,45*2,29-0,80*0,60*2+8,20*2,29-0,80*0,60*3+5,45*2,29-0,80*0,60*2</t>
  </si>
  <si>
    <t>vč. výměn u otvorů: 2,29*18+2,29*32+0,80*17+2,29+2,49*4+2,68+2,85*4+2,68*18+2,68*34+1,20*17+2,40+2,965*18+2,965*12+2,965*28+1,40*24+2,40*3</t>
  </si>
  <si>
    <t>62852265R</t>
  </si>
  <si>
    <t>Vodoměrná šachta , výškově stavitelný rám, Poklop do 12,5 t, pro 1 vodoměr (není součástí) DN 20, Kulový kohout před vodoměrem, zpětná klapka s odvzdušněním</t>
  </si>
  <si>
    <t>Vodoměr domovní  DN32x260mm, Qn 6,0</t>
  </si>
  <si>
    <t>Pás modifikovaný asfalt  special mineral</t>
  </si>
  <si>
    <t>Izolace návleková tepelně izolační na bázi pěnového polyetylénu, tl. stěny 20 mm, vnitřní průměr 32 mm</t>
  </si>
  <si>
    <t>Izolace návleková, tepelně izolační na bázi pěnového polyetylénu, tl. stěny 20 mm, vnitřní průměr 25 mm</t>
  </si>
  <si>
    <r>
      <t>Deska cementotřísková  s hladkým šedým povrchem</t>
    </r>
    <r>
      <rPr>
        <sz val="8"/>
        <rFont val="Arial CE"/>
        <charset val="238"/>
      </rPr>
      <t xml:space="preserve"> tl. 12 mm, 3350 x 1250 mm</t>
    </r>
  </si>
  <si>
    <r>
      <t>Páska těsnicí mezi desky cementoizolační desky</t>
    </r>
    <r>
      <rPr>
        <sz val="8"/>
        <rFont val="Arial CE"/>
        <charset val="238"/>
      </rPr>
      <t xml:space="preserve"> a dřevěné nosné hranoly, š. 95 mm</t>
    </r>
  </si>
  <si>
    <t>Topný vyhřívací kabel pro přívodní potrubí k napáječkám 24 V, 2x 1,6 m - D+M</t>
  </si>
  <si>
    <r>
      <t>Izola</t>
    </r>
    <r>
      <rPr>
        <sz val="8"/>
        <color theme="1"/>
        <rFont val="Arial CE"/>
        <charset val="238"/>
      </rPr>
      <t xml:space="preserve">ce proti vlhkosti vodor. Nátěr: asfaltový lak penertační </t>
    </r>
    <r>
      <rPr>
        <sz val="8"/>
        <rFont val="Arial CE"/>
        <charset val="238"/>
      </rPr>
      <t xml:space="preserve">za studena, 1x nátěr - včetně dodávky asfaltového penetračního laku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</si>
</sst>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#,##0.00000"/>
    <numFmt numFmtId="165" formatCode="#,##0.000"/>
    <numFmt numFmtId="166" formatCode="#,##0.0000"/>
    <numFmt numFmtId="167" formatCode="0.000"/>
  </numFmts>
  <fonts count="3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9"/>
      <name val="Arial CE"/>
      <charset val="238"/>
    </font>
    <font>
      <b/>
      <u/>
      <sz val="10"/>
      <name val="Arial CE"/>
      <charset val="238"/>
    </font>
    <font>
      <i/>
      <sz val="9"/>
      <name val="Arial CE"/>
      <charset val="238"/>
    </font>
    <font>
      <sz val="10"/>
      <name val="Arial CE"/>
      <charset val="238"/>
    </font>
    <font>
      <sz val="6.5"/>
      <color rgb="FF00B050"/>
      <name val="Arial CE"/>
      <charset val="238"/>
    </font>
    <font>
      <i/>
      <sz val="6.5"/>
      <color rgb="FF00B050"/>
      <name val="Arial CE"/>
      <charset val="238"/>
    </font>
    <font>
      <sz val="10"/>
      <name val="Arial CE"/>
    </font>
    <font>
      <b/>
      <i/>
      <sz val="10"/>
      <name val="Arial CE"/>
      <family val="2"/>
      <charset val="238"/>
    </font>
    <font>
      <b/>
      <sz val="11"/>
      <color rgb="FF002060"/>
      <name val="Arial CE"/>
      <charset val="238"/>
    </font>
    <font>
      <i/>
      <sz val="8"/>
      <color rgb="FF0000FF"/>
      <name val="Arial CE"/>
      <charset val="238"/>
    </font>
    <font>
      <b/>
      <i/>
      <sz val="10"/>
      <name val="Arial CE"/>
      <charset val="238"/>
    </font>
    <font>
      <i/>
      <sz val="7"/>
      <color rgb="FF0000FF"/>
      <name val="Arial CE"/>
      <charset val="238"/>
    </font>
    <font>
      <sz val="8"/>
      <color theme="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4">
    <xf numFmtId="0" fontId="0" fillId="0" borderId="0"/>
    <xf numFmtId="0" fontId="1" fillId="0" borderId="0"/>
    <xf numFmtId="44" fontId="21" fillId="0" borderId="0" applyFont="0" applyFill="0" applyBorder="0" applyAlignment="0" applyProtection="0"/>
    <xf numFmtId="0" fontId="24" fillId="0" borderId="0"/>
  </cellStyleXfs>
  <cellXfs count="42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4" borderId="39" xfId="0" applyNumberFormat="1" applyFont="1" applyFill="1" applyBorder="1" applyAlignment="1">
      <alignment horizontal="center"/>
    </xf>
    <xf numFmtId="4" fontId="7" fillId="4" borderId="39" xfId="0" applyNumberFormat="1" applyFont="1" applyFill="1" applyBorder="1" applyAlignmen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26" xfId="0" applyFill="1" applyBorder="1" applyAlignment="1">
      <alignment vertical="top"/>
    </xf>
    <xf numFmtId="49" fontId="18" fillId="0" borderId="0" xfId="0" applyNumberFormat="1" applyFont="1" applyAlignment="1">
      <alignment wrapText="1"/>
    </xf>
    <xf numFmtId="0" fontId="0" fillId="3" borderId="50" xfId="0" applyFill="1" applyBorder="1" applyAlignment="1">
      <alignment vertical="top"/>
    </xf>
    <xf numFmtId="0" fontId="0" fillId="3" borderId="53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7" fillId="0" borderId="33" xfId="0" applyNumberFormat="1" applyFont="1" applyBorder="1" applyAlignment="1">
      <alignment vertical="top" shrinkToFit="1"/>
    </xf>
    <xf numFmtId="4" fontId="17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5" xfId="0" applyFill="1" applyBorder="1" applyAlignment="1">
      <alignment wrapText="1"/>
    </xf>
    <xf numFmtId="0" fontId="0" fillId="3" borderId="56" xfId="0" applyFill="1" applyBorder="1" applyAlignment="1">
      <alignment vertical="top"/>
    </xf>
    <xf numFmtId="4" fontId="0" fillId="3" borderId="50" xfId="0" applyNumberForma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8" fillId="5" borderId="6" xfId="0" applyNumberFormat="1" applyFont="1" applyFill="1" applyBorder="1" applyAlignment="1">
      <alignment horizontal="right" vertical="center"/>
    </xf>
    <xf numFmtId="49" fontId="8" fillId="5" borderId="0" xfId="0" applyNumberFormat="1" applyFont="1" applyFill="1" applyBorder="1" applyAlignment="1">
      <alignment horizontal="left" vertical="center"/>
    </xf>
    <xf numFmtId="14" fontId="8" fillId="5" borderId="6" xfId="0" applyNumberFormat="1" applyFont="1" applyFill="1" applyBorder="1" applyAlignment="1">
      <alignment horizontal="center" vertical="top"/>
    </xf>
    <xf numFmtId="0" fontId="0" fillId="5" borderId="35" xfId="0" applyFill="1" applyBorder="1"/>
    <xf numFmtId="49" fontId="0" fillId="5" borderId="35" xfId="0" applyNumberFormat="1" applyFill="1" applyBorder="1"/>
    <xf numFmtId="0" fontId="0" fillId="5" borderId="36" xfId="0" applyFill="1" applyBorder="1"/>
    <xf numFmtId="0" fontId="0" fillId="5" borderId="54" xfId="0" applyFill="1" applyBorder="1"/>
    <xf numFmtId="0" fontId="0" fillId="3" borderId="26" xfId="0" applyFill="1" applyBorder="1" applyAlignment="1">
      <alignment vertical="top" shrinkToFit="1"/>
    </xf>
    <xf numFmtId="0" fontId="0" fillId="3" borderId="57" xfId="0" applyFill="1" applyBorder="1" applyAlignment="1">
      <alignment vertical="top"/>
    </xf>
    <xf numFmtId="49" fontId="8" fillId="3" borderId="57" xfId="0" applyNumberFormat="1" applyFont="1" applyFill="1" applyBorder="1" applyAlignment="1">
      <alignment vertical="top"/>
    </xf>
    <xf numFmtId="49" fontId="8" fillId="3" borderId="49" xfId="0" applyNumberFormat="1" applyFont="1" applyFill="1" applyBorder="1" applyAlignment="1">
      <alignment vertical="top"/>
    </xf>
    <xf numFmtId="164" fontId="0" fillId="3" borderId="51" xfId="0" applyNumberFormat="1" applyFill="1" applyBorder="1" applyAlignment="1">
      <alignment vertical="top"/>
    </xf>
    <xf numFmtId="4" fontId="0" fillId="3" borderId="51" xfId="0" applyNumberFormat="1" applyFill="1" applyBorder="1" applyAlignment="1">
      <alignment vertical="top"/>
    </xf>
    <xf numFmtId="4" fontId="0" fillId="3" borderId="52" xfId="0" applyNumberFormat="1" applyFill="1" applyBorder="1" applyAlignment="1">
      <alignment vertical="top"/>
    </xf>
    <xf numFmtId="165" fontId="17" fillId="0" borderId="33" xfId="0" applyNumberFormat="1" applyFont="1" applyBorder="1" applyAlignment="1">
      <alignment vertical="top" shrinkToFit="1"/>
    </xf>
    <xf numFmtId="0" fontId="22" fillId="0" borderId="33" xfId="0" quotePrefix="1" applyNumberFormat="1" applyFont="1" applyBorder="1" applyAlignment="1">
      <alignment horizontal="left" vertical="top" wrapText="1"/>
    </xf>
    <xf numFmtId="0" fontId="22" fillId="0" borderId="33" xfId="0" applyNumberFormat="1" applyFont="1" applyBorder="1" applyAlignment="1">
      <alignment vertical="top" wrapText="1" shrinkToFit="1"/>
    </xf>
    <xf numFmtId="165" fontId="22" fillId="0" borderId="33" xfId="0" applyNumberFormat="1" applyFont="1" applyBorder="1" applyAlignment="1">
      <alignment vertical="top" wrapText="1" shrinkToFit="1"/>
    </xf>
    <xf numFmtId="0" fontId="23" fillId="0" borderId="33" xfId="0" quotePrefix="1" applyNumberFormat="1" applyFont="1" applyBorder="1" applyAlignment="1">
      <alignment horizontal="left" vertical="top" wrapText="1"/>
    </xf>
    <xf numFmtId="0" fontId="23" fillId="0" borderId="33" xfId="0" applyNumberFormat="1" applyFont="1" applyBorder="1" applyAlignment="1">
      <alignment vertical="top" wrapText="1" shrinkToFit="1"/>
    </xf>
    <xf numFmtId="165" fontId="23" fillId="0" borderId="33" xfId="0" applyNumberFormat="1" applyFont="1" applyBorder="1" applyAlignment="1">
      <alignment vertical="top" wrapText="1" shrinkToFit="1"/>
    </xf>
    <xf numFmtId="0" fontId="8" fillId="3" borderId="35" xfId="0" applyNumberFormat="1" applyFont="1" applyFill="1" applyBorder="1" applyAlignment="1">
      <alignment horizontal="left" vertical="top" wrapText="1"/>
    </xf>
    <xf numFmtId="0" fontId="17" fillId="0" borderId="10" xfId="0" applyFont="1" applyBorder="1" applyAlignment="1">
      <alignment vertical="center"/>
    </xf>
    <xf numFmtId="49" fontId="25" fillId="0" borderId="39" xfId="3" applyNumberFormat="1" applyFont="1" applyFill="1" applyBorder="1" applyAlignment="1">
      <alignment horizontal="left"/>
    </xf>
    <xf numFmtId="0" fontId="25" fillId="0" borderId="39" xfId="3" applyFont="1" applyFill="1" applyBorder="1"/>
    <xf numFmtId="0" fontId="17" fillId="0" borderId="38" xfId="0" applyFont="1" applyBorder="1" applyAlignment="1">
      <alignment vertical="center" shrinkToFit="1"/>
    </xf>
    <xf numFmtId="4" fontId="17" fillId="0" borderId="39" xfId="0" applyNumberFormat="1" applyFont="1" applyBorder="1" applyAlignment="1">
      <alignment vertical="center" shrinkToFit="1"/>
    </xf>
    <xf numFmtId="4" fontId="5" fillId="0" borderId="39" xfId="3" applyNumberFormat="1" applyFont="1" applyFill="1" applyBorder="1"/>
    <xf numFmtId="0" fontId="17" fillId="0" borderId="10" xfId="0" applyFont="1" applyBorder="1" applyAlignment="1">
      <alignment vertical="center"/>
    </xf>
    <xf numFmtId="49" fontId="25" fillId="0" borderId="39" xfId="3" applyNumberFormat="1" applyFont="1" applyFill="1" applyBorder="1" applyAlignment="1">
      <alignment horizontal="left"/>
    </xf>
    <xf numFmtId="0" fontId="25" fillId="0" borderId="39" xfId="3" applyFont="1" applyFill="1" applyBorder="1"/>
    <xf numFmtId="0" fontId="17" fillId="0" borderId="38" xfId="0" applyFont="1" applyBorder="1" applyAlignment="1">
      <alignment vertical="center" shrinkToFit="1"/>
    </xf>
    <xf numFmtId="4" fontId="17" fillId="0" borderId="39" xfId="0" applyNumberFormat="1" applyFont="1" applyBorder="1" applyAlignment="1">
      <alignment vertical="center" shrinkToFit="1"/>
    </xf>
    <xf numFmtId="4" fontId="5" fillId="0" borderId="39" xfId="3" applyNumberFormat="1" applyFont="1" applyFill="1" applyBorder="1"/>
    <xf numFmtId="0" fontId="17" fillId="0" borderId="10" xfId="0" applyFont="1" applyBorder="1" applyAlignment="1">
      <alignment vertical="center"/>
    </xf>
    <xf numFmtId="49" fontId="25" fillId="0" borderId="39" xfId="3" applyNumberFormat="1" applyFont="1" applyFill="1" applyBorder="1" applyAlignment="1">
      <alignment horizontal="left"/>
    </xf>
    <xf numFmtId="0" fontId="25" fillId="0" borderId="39" xfId="3" applyFont="1" applyFill="1" applyBorder="1"/>
    <xf numFmtId="0" fontId="17" fillId="0" borderId="38" xfId="0" applyFont="1" applyBorder="1" applyAlignment="1">
      <alignment vertical="center" shrinkToFit="1"/>
    </xf>
    <xf numFmtId="4" fontId="17" fillId="0" borderId="39" xfId="0" applyNumberFormat="1" applyFont="1" applyBorder="1" applyAlignment="1">
      <alignment vertical="center" shrinkToFit="1"/>
    </xf>
    <xf numFmtId="4" fontId="5" fillId="0" borderId="39" xfId="3" applyNumberFormat="1" applyFont="1" applyFill="1" applyBorder="1"/>
    <xf numFmtId="0" fontId="17" fillId="0" borderId="10" xfId="0" applyFont="1" applyBorder="1" applyAlignment="1">
      <alignment vertical="center"/>
    </xf>
    <xf numFmtId="49" fontId="25" fillId="0" borderId="39" xfId="3" applyNumberFormat="1" applyFont="1" applyFill="1" applyBorder="1" applyAlignment="1">
      <alignment horizontal="left"/>
    </xf>
    <xf numFmtId="0" fontId="25" fillId="0" borderId="39" xfId="3" applyFont="1" applyFill="1" applyBorder="1"/>
    <xf numFmtId="0" fontId="17" fillId="0" borderId="38" xfId="0" applyFont="1" applyBorder="1" applyAlignment="1">
      <alignment vertical="center" shrinkToFit="1"/>
    </xf>
    <xf numFmtId="4" fontId="17" fillId="0" borderId="39" xfId="0" applyNumberFormat="1" applyFont="1" applyBorder="1" applyAlignment="1">
      <alignment vertical="center" shrinkToFit="1"/>
    </xf>
    <xf numFmtId="4" fontId="5" fillId="0" borderId="39" xfId="3" applyNumberFormat="1" applyFont="1" applyFill="1" applyBorder="1"/>
    <xf numFmtId="0" fontId="17" fillId="0" borderId="10" xfId="0" applyFont="1" applyBorder="1" applyAlignment="1">
      <alignment vertical="center"/>
    </xf>
    <xf numFmtId="49" fontId="25" fillId="0" borderId="39" xfId="3" applyNumberFormat="1" applyFont="1" applyFill="1" applyBorder="1" applyAlignment="1">
      <alignment horizontal="left"/>
    </xf>
    <xf numFmtId="0" fontId="25" fillId="0" borderId="39" xfId="3" applyFont="1" applyFill="1" applyBorder="1"/>
    <xf numFmtId="0" fontId="17" fillId="0" borderId="38" xfId="0" applyFont="1" applyBorder="1" applyAlignment="1">
      <alignment vertical="center" shrinkToFit="1"/>
    </xf>
    <xf numFmtId="4" fontId="17" fillId="0" borderId="39" xfId="0" applyNumberFormat="1" applyFont="1" applyBorder="1" applyAlignment="1">
      <alignment vertical="center" shrinkToFit="1"/>
    </xf>
    <xf numFmtId="4" fontId="5" fillId="0" borderId="39" xfId="3" applyNumberFormat="1" applyFont="1" applyFill="1" applyBorder="1"/>
    <xf numFmtId="0" fontId="17" fillId="0" borderId="10" xfId="0" applyFont="1" applyBorder="1" applyAlignment="1">
      <alignment vertical="center"/>
    </xf>
    <xf numFmtId="49" fontId="25" fillId="0" borderId="39" xfId="3" applyNumberFormat="1" applyFont="1" applyFill="1" applyBorder="1" applyAlignment="1">
      <alignment horizontal="left"/>
    </xf>
    <xf numFmtId="0" fontId="25" fillId="0" borderId="39" xfId="3" applyFont="1" applyFill="1" applyBorder="1"/>
    <xf numFmtId="0" fontId="17" fillId="0" borderId="38" xfId="0" applyFont="1" applyBorder="1" applyAlignment="1">
      <alignment vertical="center" shrinkToFit="1"/>
    </xf>
    <xf numFmtId="4" fontId="17" fillId="0" borderId="39" xfId="0" applyNumberFormat="1" applyFont="1" applyBorder="1" applyAlignment="1">
      <alignment vertical="center" shrinkToFit="1"/>
    </xf>
    <xf numFmtId="4" fontId="5" fillId="0" borderId="39" xfId="3" applyNumberFormat="1" applyFont="1" applyFill="1" applyBorder="1"/>
    <xf numFmtId="0" fontId="17" fillId="0" borderId="10" xfId="0" applyFont="1" applyBorder="1" applyAlignment="1">
      <alignment vertical="center"/>
    </xf>
    <xf numFmtId="49" fontId="25" fillId="0" borderId="39" xfId="3" applyNumberFormat="1" applyFont="1" applyFill="1" applyBorder="1" applyAlignment="1">
      <alignment horizontal="left"/>
    </xf>
    <xf numFmtId="0" fontId="25" fillId="0" borderId="39" xfId="3" applyFont="1" applyFill="1" applyBorder="1"/>
    <xf numFmtId="0" fontId="17" fillId="0" borderId="38" xfId="0" applyFont="1" applyBorder="1" applyAlignment="1">
      <alignment vertical="center" shrinkToFit="1"/>
    </xf>
    <xf numFmtId="4" fontId="17" fillId="0" borderId="39" xfId="0" applyNumberFormat="1" applyFont="1" applyBorder="1" applyAlignment="1">
      <alignment vertical="center" shrinkToFit="1"/>
    </xf>
    <xf numFmtId="4" fontId="5" fillId="0" borderId="39" xfId="3" applyNumberFormat="1" applyFont="1" applyFill="1" applyBorder="1"/>
    <xf numFmtId="0" fontId="17" fillId="0" borderId="10" xfId="0" applyFont="1" applyBorder="1" applyAlignment="1">
      <alignment vertical="center"/>
    </xf>
    <xf numFmtId="49" fontId="25" fillId="0" borderId="39" xfId="3" applyNumberFormat="1" applyFont="1" applyFill="1" applyBorder="1" applyAlignment="1">
      <alignment horizontal="left"/>
    </xf>
    <xf numFmtId="0" fontId="25" fillId="0" borderId="39" xfId="3" applyFont="1" applyFill="1" applyBorder="1"/>
    <xf numFmtId="0" fontId="17" fillId="0" borderId="38" xfId="0" applyFont="1" applyBorder="1" applyAlignment="1">
      <alignment vertical="center" shrinkToFit="1"/>
    </xf>
    <xf numFmtId="4" fontId="17" fillId="0" borderId="39" xfId="0" applyNumberFormat="1" applyFont="1" applyBorder="1" applyAlignment="1">
      <alignment vertical="center" shrinkToFit="1"/>
    </xf>
    <xf numFmtId="4" fontId="5" fillId="0" borderId="39" xfId="3" applyNumberFormat="1" applyFont="1" applyFill="1" applyBorder="1"/>
    <xf numFmtId="0" fontId="17" fillId="0" borderId="10" xfId="0" applyFont="1" applyBorder="1" applyAlignment="1">
      <alignment vertical="center"/>
    </xf>
    <xf numFmtId="49" fontId="25" fillId="0" borderId="39" xfId="3" applyNumberFormat="1" applyFont="1" applyFill="1" applyBorder="1" applyAlignment="1">
      <alignment horizontal="left"/>
    </xf>
    <xf numFmtId="0" fontId="25" fillId="0" borderId="39" xfId="3" applyFont="1" applyFill="1" applyBorder="1"/>
    <xf numFmtId="0" fontId="17" fillId="0" borderId="38" xfId="0" applyFont="1" applyBorder="1" applyAlignment="1">
      <alignment vertical="center" shrinkToFit="1"/>
    </xf>
    <xf numFmtId="4" fontId="17" fillId="0" borderId="39" xfId="0" applyNumberFormat="1" applyFont="1" applyBorder="1" applyAlignment="1">
      <alignment vertical="center" shrinkToFit="1"/>
    </xf>
    <xf numFmtId="4" fontId="5" fillId="0" borderId="39" xfId="3" applyNumberFormat="1" applyFont="1" applyFill="1" applyBorder="1"/>
    <xf numFmtId="0" fontId="17" fillId="0" borderId="10" xfId="0" applyFont="1" applyBorder="1" applyAlignment="1">
      <alignment vertical="center"/>
    </xf>
    <xf numFmtId="49" fontId="25" fillId="0" borderId="39" xfId="3" applyNumberFormat="1" applyFont="1" applyFill="1" applyBorder="1" applyAlignment="1">
      <alignment horizontal="left"/>
    </xf>
    <xf numFmtId="0" fontId="25" fillId="0" borderId="39" xfId="3" applyFont="1" applyFill="1" applyBorder="1"/>
    <xf numFmtId="0" fontId="17" fillId="0" borderId="38" xfId="0" applyFont="1" applyBorder="1" applyAlignment="1">
      <alignment vertical="center" shrinkToFit="1"/>
    </xf>
    <xf numFmtId="4" fontId="17" fillId="0" borderId="39" xfId="0" applyNumberFormat="1" applyFont="1" applyBorder="1" applyAlignment="1">
      <alignment vertical="center" shrinkToFit="1"/>
    </xf>
    <xf numFmtId="4" fontId="5" fillId="0" borderId="39" xfId="3" applyNumberFormat="1" applyFont="1" applyFill="1" applyBorder="1"/>
    <xf numFmtId="0" fontId="17" fillId="0" borderId="10" xfId="0" applyFont="1" applyBorder="1" applyAlignment="1">
      <alignment vertical="center"/>
    </xf>
    <xf numFmtId="0" fontId="17" fillId="0" borderId="38" xfId="0" applyFont="1" applyBorder="1" applyAlignment="1">
      <alignment vertical="center" shrinkToFit="1"/>
    </xf>
    <xf numFmtId="4" fontId="17" fillId="0" borderId="39" xfId="0" applyNumberFormat="1" applyFont="1" applyBorder="1" applyAlignment="1">
      <alignment vertical="center" shrinkToFit="1"/>
    </xf>
    <xf numFmtId="4" fontId="5" fillId="0" borderId="39" xfId="3" applyNumberFormat="1" applyFont="1" applyFill="1" applyBorder="1"/>
    <xf numFmtId="0" fontId="17" fillId="0" borderId="10" xfId="0" applyFont="1" applyBorder="1" applyAlignment="1">
      <alignment vertical="center"/>
    </xf>
    <xf numFmtId="49" fontId="25" fillId="0" borderId="39" xfId="3" applyNumberFormat="1" applyFont="1" applyFill="1" applyBorder="1" applyAlignment="1">
      <alignment horizontal="left"/>
    </xf>
    <xf numFmtId="0" fontId="25" fillId="0" borderId="39" xfId="3" applyFont="1" applyFill="1" applyBorder="1"/>
    <xf numFmtId="0" fontId="17" fillId="0" borderId="38" xfId="0" applyFont="1" applyBorder="1" applyAlignment="1">
      <alignment vertical="center" shrinkToFit="1"/>
    </xf>
    <xf numFmtId="4" fontId="17" fillId="0" borderId="39" xfId="0" applyNumberFormat="1" applyFont="1" applyBorder="1" applyAlignment="1">
      <alignment vertical="center" shrinkToFit="1"/>
    </xf>
    <xf numFmtId="4" fontId="5" fillId="0" borderId="39" xfId="3" applyNumberFormat="1" applyFont="1" applyFill="1" applyBorder="1"/>
    <xf numFmtId="0" fontId="17" fillId="0" borderId="10" xfId="0" applyFont="1" applyBorder="1" applyAlignment="1">
      <alignment vertical="center"/>
    </xf>
    <xf numFmtId="49" fontId="25" fillId="0" borderId="39" xfId="3" applyNumberFormat="1" applyFont="1" applyFill="1" applyBorder="1" applyAlignment="1">
      <alignment horizontal="left"/>
    </xf>
    <xf numFmtId="0" fontId="25" fillId="0" borderId="39" xfId="3" applyFont="1" applyFill="1" applyBorder="1"/>
    <xf numFmtId="0" fontId="17" fillId="0" borderId="38" xfId="0" applyFont="1" applyBorder="1" applyAlignment="1">
      <alignment vertical="center" shrinkToFit="1"/>
    </xf>
    <xf numFmtId="4" fontId="17" fillId="0" borderId="39" xfId="0" applyNumberFormat="1" applyFont="1" applyBorder="1" applyAlignment="1">
      <alignment vertical="center" shrinkToFit="1"/>
    </xf>
    <xf numFmtId="4" fontId="5" fillId="0" borderId="39" xfId="3" applyNumberFormat="1" applyFont="1" applyFill="1" applyBorder="1"/>
    <xf numFmtId="0" fontId="17" fillId="0" borderId="10" xfId="0" applyFont="1" applyBorder="1" applyAlignment="1">
      <alignment vertical="center"/>
    </xf>
    <xf numFmtId="49" fontId="25" fillId="0" borderId="39" xfId="3" applyNumberFormat="1" applyFont="1" applyFill="1" applyBorder="1" applyAlignment="1">
      <alignment horizontal="left"/>
    </xf>
    <xf numFmtId="0" fontId="25" fillId="0" borderId="39" xfId="3" applyFont="1" applyFill="1" applyBorder="1"/>
    <xf numFmtId="0" fontId="17" fillId="0" borderId="38" xfId="0" applyFont="1" applyBorder="1" applyAlignment="1">
      <alignment vertical="center" shrinkToFit="1"/>
    </xf>
    <xf numFmtId="4" fontId="17" fillId="0" borderId="39" xfId="0" applyNumberFormat="1" applyFont="1" applyBorder="1" applyAlignment="1">
      <alignment vertical="center" shrinkToFit="1"/>
    </xf>
    <xf numFmtId="4" fontId="5" fillId="0" borderId="39" xfId="3" applyNumberFormat="1" applyFont="1" applyFill="1" applyBorder="1"/>
    <xf numFmtId="0" fontId="17" fillId="0" borderId="0" xfId="0" applyFont="1" applyBorder="1" applyAlignment="1">
      <alignment vertical="top"/>
    </xf>
    <xf numFmtId="0" fontId="17" fillId="0" borderId="0" xfId="0" applyNumberFormat="1" applyFont="1" applyBorder="1" applyAlignment="1">
      <alignment vertical="top"/>
    </xf>
    <xf numFmtId="0" fontId="26" fillId="0" borderId="0" xfId="0" applyNumberFormat="1" applyFont="1" applyBorder="1" applyAlignment="1">
      <alignment horizontal="left" wrapText="1"/>
    </xf>
    <xf numFmtId="0" fontId="17" fillId="0" borderId="0" xfId="0" applyFont="1" applyBorder="1" applyAlignment="1">
      <alignment shrinkToFit="1"/>
    </xf>
    <xf numFmtId="164" fontId="17" fillId="0" borderId="0" xfId="0" applyNumberFormat="1" applyFont="1" applyBorder="1" applyAlignment="1">
      <alignment shrinkToFit="1"/>
    </xf>
    <xf numFmtId="0" fontId="8" fillId="3" borderId="36" xfId="0" applyNumberFormat="1" applyFont="1" applyFill="1" applyBorder="1" applyAlignment="1">
      <alignment vertical="top"/>
    </xf>
    <xf numFmtId="49" fontId="19" fillId="0" borderId="0" xfId="0" applyNumberFormat="1" applyFont="1" applyAlignment="1">
      <alignment vertical="top"/>
    </xf>
    <xf numFmtId="0" fontId="0" fillId="0" borderId="0" xfId="0"/>
    <xf numFmtId="49" fontId="0" fillId="0" borderId="0" xfId="0" applyNumberFormat="1"/>
    <xf numFmtId="49" fontId="7" fillId="0" borderId="10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0" fontId="17" fillId="0" borderId="0" xfId="0" applyFont="1"/>
    <xf numFmtId="0" fontId="17" fillId="0" borderId="26" xfId="0" applyFont="1" applyBorder="1" applyAlignment="1">
      <alignment vertical="top"/>
    </xf>
    <xf numFmtId="0" fontId="17" fillId="0" borderId="26" xfId="0" applyNumberFormat="1" applyFont="1" applyBorder="1" applyAlignment="1">
      <alignment vertical="top"/>
    </xf>
    <xf numFmtId="4" fontId="17" fillId="0" borderId="33" xfId="0" applyNumberFormat="1" applyFont="1" applyBorder="1" applyAlignment="1">
      <alignment vertical="top" shrinkToFit="1"/>
    </xf>
    <xf numFmtId="0" fontId="17" fillId="0" borderId="33" xfId="0" applyNumberFormat="1" applyFont="1" applyBorder="1" applyAlignment="1">
      <alignment horizontal="left" vertical="top" wrapText="1"/>
    </xf>
    <xf numFmtId="165" fontId="17" fillId="0" borderId="33" xfId="0" applyNumberFormat="1" applyFont="1" applyBorder="1" applyAlignment="1">
      <alignment vertical="top" shrinkToFit="1"/>
    </xf>
    <xf numFmtId="0" fontId="17" fillId="0" borderId="10" xfId="0" applyFont="1" applyBorder="1" applyAlignment="1">
      <alignment vertical="center"/>
    </xf>
    <xf numFmtId="49" fontId="25" fillId="0" borderId="39" xfId="3" applyNumberFormat="1" applyFont="1" applyFill="1" applyBorder="1" applyAlignment="1">
      <alignment horizontal="left"/>
    </xf>
    <xf numFmtId="0" fontId="25" fillId="0" borderId="39" xfId="3" applyFont="1" applyFill="1" applyBorder="1"/>
    <xf numFmtId="0" fontId="17" fillId="0" borderId="38" xfId="0" applyFont="1" applyBorder="1" applyAlignment="1">
      <alignment vertical="center" shrinkToFit="1"/>
    </xf>
    <xf numFmtId="4" fontId="17" fillId="0" borderId="39" xfId="0" applyNumberFormat="1" applyFont="1" applyBorder="1" applyAlignment="1">
      <alignment vertical="center" shrinkToFit="1"/>
    </xf>
    <xf numFmtId="4" fontId="5" fillId="0" borderId="39" xfId="3" applyNumberFormat="1" applyFont="1" applyFill="1" applyBorder="1"/>
    <xf numFmtId="0" fontId="0" fillId="3" borderId="36" xfId="0" applyFill="1" applyBorder="1" applyAlignment="1">
      <alignment vertical="top"/>
    </xf>
    <xf numFmtId="49" fontId="7" fillId="0" borderId="0" xfId="0" applyNumberFormat="1" applyFont="1"/>
    <xf numFmtId="0" fontId="0" fillId="3" borderId="36" xfId="0" applyFill="1" applyBorder="1" applyAlignment="1">
      <alignment vertical="top" shrinkToFit="1"/>
    </xf>
    <xf numFmtId="164" fontId="0" fillId="3" borderId="18" xfId="0" applyNumberFormat="1" applyFill="1" applyBorder="1" applyAlignment="1">
      <alignment vertical="top" shrinkToFit="1"/>
    </xf>
    <xf numFmtId="4" fontId="0" fillId="3" borderId="18" xfId="0" applyNumberFormat="1" applyFill="1" applyBorder="1" applyAlignment="1">
      <alignment vertical="top" shrinkToFit="1"/>
    </xf>
    <xf numFmtId="4" fontId="0" fillId="3" borderId="37" xfId="0" applyNumberFormat="1" applyFill="1" applyBorder="1" applyAlignment="1">
      <alignment vertical="top" shrinkToFit="1"/>
    </xf>
    <xf numFmtId="164" fontId="23" fillId="0" borderId="33" xfId="0" applyNumberFormat="1" applyFont="1" applyBorder="1" applyAlignment="1">
      <alignment vertical="top" wrapText="1" shrinkToFit="1"/>
    </xf>
    <xf numFmtId="0" fontId="27" fillId="0" borderId="0" xfId="0" applyNumberFormat="1" applyFont="1" applyBorder="1" applyAlignment="1">
      <alignment vertical="top" wrapText="1" shrinkToFit="1"/>
    </xf>
    <xf numFmtId="164" fontId="27" fillId="0" borderId="0" xfId="0" applyNumberFormat="1" applyFont="1" applyBorder="1" applyAlignment="1">
      <alignment vertical="top" wrapText="1" shrinkToFit="1"/>
    </xf>
    <xf numFmtId="4" fontId="27" fillId="0" borderId="0" xfId="0" applyNumberFormat="1" applyFont="1" applyBorder="1" applyAlignment="1">
      <alignment vertical="top" wrapText="1" shrinkToFit="1"/>
    </xf>
    <xf numFmtId="4" fontId="27" fillId="0" borderId="34" xfId="0" applyNumberFormat="1" applyFont="1" applyBorder="1" applyAlignment="1">
      <alignment vertical="top" wrapText="1" shrinkToFit="1"/>
    </xf>
    <xf numFmtId="0" fontId="17" fillId="0" borderId="58" xfId="0" applyFont="1" applyBorder="1" applyAlignment="1">
      <alignment vertical="top"/>
    </xf>
    <xf numFmtId="0" fontId="17" fillId="0" borderId="58" xfId="0" applyNumberFormat="1" applyFont="1" applyBorder="1" applyAlignment="1">
      <alignment vertical="top"/>
    </xf>
    <xf numFmtId="0" fontId="17" fillId="0" borderId="59" xfId="0" applyNumberFormat="1" applyFont="1" applyBorder="1" applyAlignment="1">
      <alignment horizontal="left" vertical="top" wrapText="1"/>
    </xf>
    <xf numFmtId="0" fontId="17" fillId="0" borderId="59" xfId="0" applyFont="1" applyBorder="1" applyAlignment="1">
      <alignment vertical="top" shrinkToFit="1"/>
    </xf>
    <xf numFmtId="164" fontId="17" fillId="0" borderId="59" xfId="0" applyNumberFormat="1" applyFont="1" applyBorder="1" applyAlignment="1">
      <alignment vertical="top" shrinkToFit="1"/>
    </xf>
    <xf numFmtId="4" fontId="17" fillId="0" borderId="59" xfId="0" applyNumberFormat="1" applyFont="1" applyBorder="1" applyAlignment="1">
      <alignment vertical="top" shrinkToFit="1"/>
    </xf>
    <xf numFmtId="0" fontId="17" fillId="0" borderId="60" xfId="0" applyFont="1" applyBorder="1" applyAlignment="1">
      <alignment vertical="top"/>
    </xf>
    <xf numFmtId="0" fontId="17" fillId="0" borderId="60" xfId="0" applyNumberFormat="1" applyFont="1" applyBorder="1" applyAlignment="1">
      <alignment vertical="top"/>
    </xf>
    <xf numFmtId="0" fontId="17" fillId="0" borderId="61" xfId="0" applyNumberFormat="1" applyFont="1" applyBorder="1" applyAlignment="1">
      <alignment horizontal="left" vertical="top" wrapText="1"/>
    </xf>
    <xf numFmtId="0" fontId="17" fillId="0" borderId="61" xfId="0" applyFont="1" applyBorder="1" applyAlignment="1">
      <alignment vertical="top" shrinkToFit="1"/>
    </xf>
    <xf numFmtId="4" fontId="17" fillId="0" borderId="61" xfId="0" applyNumberFormat="1" applyFont="1" applyBorder="1" applyAlignment="1">
      <alignment vertical="top" shrinkToFit="1"/>
    </xf>
    <xf numFmtId="165" fontId="17" fillId="0" borderId="59" xfId="0" applyNumberFormat="1" applyFont="1" applyBorder="1" applyAlignment="1">
      <alignment vertical="top" shrinkToFit="1"/>
    </xf>
    <xf numFmtId="0" fontId="8" fillId="3" borderId="26" xfId="0" applyNumberFormat="1" applyFont="1" applyFill="1" applyBorder="1" applyAlignment="1">
      <alignment vertical="top"/>
    </xf>
    <xf numFmtId="0" fontId="8" fillId="3" borderId="33" xfId="0" applyNumberFormat="1" applyFont="1" applyFill="1" applyBorder="1" applyAlignment="1">
      <alignment horizontal="left" vertical="top" wrapText="1"/>
    </xf>
    <xf numFmtId="0" fontId="8" fillId="3" borderId="36" xfId="0" applyFont="1" applyFill="1" applyBorder="1" applyAlignment="1">
      <alignment vertical="top"/>
    </xf>
    <xf numFmtId="164" fontId="0" fillId="3" borderId="0" xfId="0" applyNumberFormat="1" applyFill="1" applyBorder="1" applyAlignment="1">
      <alignment vertical="top" shrinkToFit="1"/>
    </xf>
    <xf numFmtId="4" fontId="0" fillId="3" borderId="0" xfId="0" applyNumberFormat="1" applyFill="1" applyBorder="1" applyAlignment="1">
      <alignment vertical="top" shrinkToFit="1"/>
    </xf>
    <xf numFmtId="4" fontId="0" fillId="3" borderId="34" xfId="0" applyNumberFormat="1" applyFill="1" applyBorder="1" applyAlignment="1">
      <alignment vertical="top" shrinkToFit="1"/>
    </xf>
    <xf numFmtId="4" fontId="23" fillId="0" borderId="33" xfId="0" applyNumberFormat="1" applyFont="1" applyBorder="1" applyAlignment="1">
      <alignment vertical="top" wrapText="1" shrinkToFit="1"/>
    </xf>
    <xf numFmtId="0" fontId="27" fillId="0" borderId="26" xfId="0" applyNumberFormat="1" applyFont="1" applyBorder="1" applyAlignment="1">
      <alignment vertical="top" wrapText="1"/>
    </xf>
    <xf numFmtId="166" fontId="17" fillId="0" borderId="33" xfId="0" applyNumberFormat="1" applyFont="1" applyBorder="1" applyAlignment="1">
      <alignment vertical="top" shrinkToFit="1"/>
    </xf>
    <xf numFmtId="166" fontId="23" fillId="0" borderId="33" xfId="0" applyNumberFormat="1" applyFont="1" applyBorder="1" applyAlignment="1">
      <alignment vertical="top" wrapText="1" shrinkToFit="1"/>
    </xf>
    <xf numFmtId="0" fontId="23" fillId="0" borderId="61" xfId="0" quotePrefix="1" applyNumberFormat="1" applyFont="1" applyBorder="1" applyAlignment="1">
      <alignment horizontal="left" vertical="top" wrapText="1"/>
    </xf>
    <xf numFmtId="0" fontId="23" fillId="0" borderId="61" xfId="0" applyNumberFormat="1" applyFont="1" applyBorder="1" applyAlignment="1">
      <alignment vertical="top" wrapText="1" shrinkToFit="1"/>
    </xf>
    <xf numFmtId="165" fontId="23" fillId="0" borderId="61" xfId="0" applyNumberFormat="1" applyFont="1" applyBorder="1" applyAlignment="1">
      <alignment vertical="top" wrapText="1" shrinkToFit="1"/>
    </xf>
    <xf numFmtId="167" fontId="17" fillId="0" borderId="33" xfId="0" applyNumberFormat="1" applyFont="1" applyBorder="1" applyAlignment="1">
      <alignment vertical="top" shrinkToFit="1"/>
    </xf>
    <xf numFmtId="167" fontId="23" fillId="0" borderId="33" xfId="0" applyNumberFormat="1" applyFont="1" applyBorder="1" applyAlignment="1">
      <alignment vertical="top" wrapText="1" shrinkToFit="1"/>
    </xf>
    <xf numFmtId="167" fontId="27" fillId="0" borderId="26" xfId="0" applyNumberFormat="1" applyFont="1" applyBorder="1" applyAlignment="1">
      <alignment vertical="top" wrapText="1"/>
    </xf>
    <xf numFmtId="49" fontId="28" fillId="0" borderId="39" xfId="3" applyNumberFormat="1" applyFont="1" applyFill="1" applyBorder="1" applyAlignment="1">
      <alignment horizontal="left"/>
    </xf>
    <xf numFmtId="0" fontId="28" fillId="0" borderId="39" xfId="3" applyFont="1" applyFill="1" applyBorder="1"/>
    <xf numFmtId="0" fontId="17" fillId="0" borderId="39" xfId="0" applyFont="1" applyBorder="1" applyAlignment="1">
      <alignment vertical="top"/>
    </xf>
    <xf numFmtId="165" fontId="17" fillId="0" borderId="33" xfId="0" applyNumberFormat="1" applyFont="1" applyFill="1" applyBorder="1" applyAlignment="1">
      <alignment vertical="top" shrinkToFit="1"/>
    </xf>
    <xf numFmtId="166" fontId="17" fillId="0" borderId="59" xfId="0" applyNumberFormat="1" applyFont="1" applyBorder="1" applyAlignment="1">
      <alignment vertical="top" shrinkToFit="1"/>
    </xf>
    <xf numFmtId="0" fontId="17" fillId="0" borderId="33" xfId="0" applyNumberFormat="1" applyFont="1" applyFill="1" applyBorder="1" applyAlignment="1">
      <alignment horizontal="left" vertical="top" wrapText="1"/>
    </xf>
    <xf numFmtId="0" fontId="17" fillId="0" borderId="33" xfId="0" applyFont="1" applyFill="1" applyBorder="1" applyAlignment="1">
      <alignment vertical="top" shrinkToFit="1"/>
    </xf>
    <xf numFmtId="4" fontId="17" fillId="0" borderId="33" xfId="0" applyNumberFormat="1" applyFont="1" applyFill="1" applyBorder="1" applyAlignment="1">
      <alignment vertical="top" shrinkToFit="1"/>
    </xf>
    <xf numFmtId="4" fontId="17" fillId="0" borderId="59" xfId="0" applyNumberFormat="1" applyFont="1" applyFill="1" applyBorder="1" applyAlignment="1">
      <alignment vertical="top" shrinkToFit="1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22" fillId="0" borderId="33" xfId="0" quotePrefix="1" applyNumberFormat="1" applyFont="1" applyFill="1" applyBorder="1" applyAlignment="1">
      <alignment horizontal="left" vertical="top" wrapText="1"/>
    </xf>
    <xf numFmtId="0" fontId="22" fillId="0" borderId="33" xfId="0" applyNumberFormat="1" applyFont="1" applyFill="1" applyBorder="1" applyAlignment="1">
      <alignment vertical="top" wrapText="1" shrinkToFit="1"/>
    </xf>
    <xf numFmtId="165" fontId="22" fillId="0" borderId="33" xfId="0" applyNumberFormat="1" applyFont="1" applyFill="1" applyBorder="1" applyAlignment="1">
      <alignment vertical="top" wrapText="1" shrinkToFit="1"/>
    </xf>
    <xf numFmtId="166" fontId="17" fillId="0" borderId="33" xfId="0" applyNumberFormat="1" applyFont="1" applyFill="1" applyBorder="1" applyAlignment="1">
      <alignment vertical="top" shrinkToFit="1"/>
    </xf>
    <xf numFmtId="0" fontId="23" fillId="0" borderId="33" xfId="0" quotePrefix="1" applyNumberFormat="1" applyFont="1" applyFill="1" applyBorder="1" applyAlignment="1">
      <alignment horizontal="left" vertical="top" wrapText="1"/>
    </xf>
    <xf numFmtId="0" fontId="23" fillId="0" borderId="33" xfId="0" applyNumberFormat="1" applyFont="1" applyFill="1" applyBorder="1" applyAlignment="1">
      <alignment vertical="top" wrapText="1" shrinkToFit="1"/>
    </xf>
    <xf numFmtId="166" fontId="23" fillId="0" borderId="33" xfId="0" applyNumberFormat="1" applyFont="1" applyFill="1" applyBorder="1" applyAlignment="1">
      <alignment vertical="top" wrapText="1" shrinkToFit="1"/>
    </xf>
    <xf numFmtId="14" fontId="7" fillId="0" borderId="48" xfId="0" applyNumberFormat="1" applyFont="1" applyBorder="1" applyAlignment="1">
      <alignment vertical="center"/>
    </xf>
    <xf numFmtId="0" fontId="3" fillId="2" borderId="0" xfId="0" applyFont="1" applyFill="1" applyAlignment="1">
      <alignment horizontal="left" wrapText="1"/>
    </xf>
    <xf numFmtId="4" fontId="7" fillId="4" borderId="39" xfId="0" applyNumberFormat="1" applyFont="1" applyFill="1" applyBorder="1" applyAlignment="1"/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9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20" fillId="0" borderId="0" xfId="0" applyNumberFormat="1" applyFont="1" applyAlignment="1">
      <alignment wrapText="1"/>
    </xf>
    <xf numFmtId="0" fontId="16" fillId="3" borderId="35" xfId="0" applyFont="1" applyFill="1" applyBorder="1" applyAlignment="1">
      <alignment horizontal="center"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8" fillId="5" borderId="18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5" borderId="0" xfId="0" applyNumberFormat="1" applyFont="1" applyFill="1" applyBorder="1" applyAlignment="1">
      <alignment horizontal="left" vertical="center"/>
    </xf>
    <xf numFmtId="49" fontId="8" fillId="5" borderId="6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8" fillId="0" borderId="40" xfId="0" applyNumberFormat="1" applyFont="1" applyBorder="1" applyAlignment="1">
      <alignment vertical="center"/>
    </xf>
    <xf numFmtId="0" fontId="8" fillId="0" borderId="40" xfId="0" applyFont="1" applyBorder="1" applyAlignment="1">
      <alignment vertical="center"/>
    </xf>
    <xf numFmtId="0" fontId="8" fillId="0" borderId="47" xfId="0" applyFon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44" fontId="26" fillId="0" borderId="0" xfId="2" applyFont="1" applyBorder="1" applyAlignment="1">
      <alignment shrinkToFit="1"/>
    </xf>
    <xf numFmtId="0" fontId="29" fillId="0" borderId="26" xfId="0" applyNumberFormat="1" applyFont="1" applyBorder="1" applyAlignment="1">
      <alignment vertical="top" wrapText="1"/>
    </xf>
    <xf numFmtId="0" fontId="29" fillId="0" borderId="0" xfId="0" applyNumberFormat="1" applyFont="1" applyBorder="1" applyAlignment="1">
      <alignment vertical="top" wrapText="1"/>
    </xf>
  </cellXfs>
  <cellStyles count="4">
    <cellStyle name="Měna 2" xfId="2" xr:uid="{00000000-0005-0000-0000-000000000000}"/>
    <cellStyle name="Normální" xfId="0" builtinId="0"/>
    <cellStyle name="normální 2" xfId="1" xr:uid="{00000000-0005-0000-0000-000002000000}"/>
    <cellStyle name="normální_POL.XLS" xfId="3" xr:uid="{00000000-0005-0000-0000-000003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36</v>
      </c>
    </row>
    <row r="2" spans="1:7" ht="57.75" customHeight="1" x14ac:dyDescent="0.2">
      <c r="A2" s="355" t="s">
        <v>37</v>
      </c>
      <c r="B2" s="355"/>
      <c r="C2" s="355"/>
      <c r="D2" s="355"/>
      <c r="E2" s="355"/>
      <c r="F2" s="355"/>
      <c r="G2" s="35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69"/>
  <sheetViews>
    <sheetView showGridLines="0" topLeftCell="B62" zoomScaleNormal="100" zoomScaleSheetLayoutView="75" workbookViewId="0">
      <selection activeCell="B7" sqref="B7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72" t="s">
        <v>34</v>
      </c>
      <c r="B1" s="388" t="s">
        <v>40</v>
      </c>
      <c r="C1" s="389"/>
      <c r="D1" s="389"/>
      <c r="E1" s="389"/>
      <c r="F1" s="389"/>
      <c r="G1" s="389"/>
      <c r="H1" s="389"/>
      <c r="I1" s="389"/>
      <c r="J1" s="390"/>
    </row>
    <row r="2" spans="1:15" ht="23.25" customHeight="1" x14ac:dyDescent="0.2">
      <c r="A2" s="4"/>
      <c r="B2" s="80" t="s">
        <v>38</v>
      </c>
      <c r="C2" s="81"/>
      <c r="D2" s="375" t="s">
        <v>334</v>
      </c>
      <c r="E2" s="376"/>
      <c r="F2" s="376"/>
      <c r="G2" s="376"/>
      <c r="H2" s="376"/>
      <c r="I2" s="376"/>
      <c r="J2" s="377"/>
      <c r="O2" s="2"/>
    </row>
    <row r="3" spans="1:15" ht="23.25" customHeight="1" x14ac:dyDescent="0.2">
      <c r="A3" s="4"/>
      <c r="B3" s="82" t="s">
        <v>43</v>
      </c>
      <c r="C3" s="83"/>
      <c r="D3" s="397" t="s">
        <v>41</v>
      </c>
      <c r="E3" s="398"/>
      <c r="F3" s="398"/>
      <c r="G3" s="398"/>
      <c r="H3" s="398"/>
      <c r="I3" s="398"/>
      <c r="J3" s="399"/>
    </row>
    <row r="4" spans="1:15" ht="23.25" hidden="1" customHeight="1" x14ac:dyDescent="0.2">
      <c r="A4" s="4"/>
      <c r="B4" s="84" t="s">
        <v>42</v>
      </c>
      <c r="C4" s="85"/>
      <c r="D4" s="86"/>
      <c r="E4" s="86"/>
      <c r="F4" s="87"/>
      <c r="G4" s="88"/>
      <c r="H4" s="87"/>
      <c r="I4" s="88"/>
      <c r="J4" s="89"/>
    </row>
    <row r="5" spans="1:15" ht="24" customHeight="1" x14ac:dyDescent="0.2">
      <c r="A5" s="4"/>
      <c r="B5" s="46" t="s">
        <v>19</v>
      </c>
      <c r="C5" s="5"/>
      <c r="D5" s="90" t="s">
        <v>45</v>
      </c>
      <c r="E5" s="26"/>
      <c r="F5" s="26"/>
      <c r="G5" s="26"/>
      <c r="H5" s="28" t="s">
        <v>31</v>
      </c>
      <c r="I5" s="90"/>
      <c r="J5" s="11"/>
    </row>
    <row r="6" spans="1:15" ht="15.75" customHeight="1" x14ac:dyDescent="0.2">
      <c r="A6" s="4"/>
      <c r="B6" s="40"/>
      <c r="C6" s="26"/>
      <c r="D6" s="90" t="s">
        <v>46</v>
      </c>
      <c r="E6" s="26"/>
      <c r="F6" s="26"/>
      <c r="G6" s="26"/>
      <c r="H6" s="28" t="s">
        <v>32</v>
      </c>
      <c r="I6" s="90"/>
      <c r="J6" s="11"/>
    </row>
    <row r="7" spans="1:15" ht="15.75" customHeight="1" x14ac:dyDescent="0.2">
      <c r="A7" s="4"/>
      <c r="B7" s="41"/>
      <c r="C7" s="91" t="s">
        <v>48</v>
      </c>
      <c r="D7" s="79" t="s">
        <v>47</v>
      </c>
      <c r="E7" s="34"/>
      <c r="F7" s="34"/>
      <c r="G7" s="34"/>
      <c r="H7" s="36"/>
      <c r="I7" s="34"/>
      <c r="J7" s="50"/>
    </row>
    <row r="8" spans="1:15" ht="24" hidden="1" customHeight="1" x14ac:dyDescent="0.2">
      <c r="A8" s="4"/>
      <c r="B8" s="46" t="s">
        <v>17</v>
      </c>
      <c r="C8" s="5"/>
      <c r="D8" s="35"/>
      <c r="E8" s="5"/>
      <c r="F8" s="5"/>
      <c r="G8" s="44"/>
      <c r="H8" s="28" t="s">
        <v>31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4"/>
      <c r="H9" s="28" t="s">
        <v>32</v>
      </c>
      <c r="I9" s="33"/>
      <c r="J9" s="11"/>
    </row>
    <row r="10" spans="1:15" ht="15.75" hidden="1" customHeight="1" x14ac:dyDescent="0.2">
      <c r="A10" s="4"/>
      <c r="B10" s="51"/>
      <c r="C10" s="27"/>
      <c r="D10" s="45"/>
      <c r="E10" s="54"/>
      <c r="F10" s="54"/>
      <c r="G10" s="52"/>
      <c r="H10" s="52"/>
      <c r="I10" s="53"/>
      <c r="J10" s="50"/>
    </row>
    <row r="11" spans="1:15" ht="24" customHeight="1" x14ac:dyDescent="0.2">
      <c r="A11" s="4"/>
      <c r="B11" s="46" t="s">
        <v>16</v>
      </c>
      <c r="C11" s="5"/>
      <c r="D11" s="382"/>
      <c r="E11" s="382"/>
      <c r="F11" s="382"/>
      <c r="G11" s="382"/>
      <c r="H11" s="28" t="s">
        <v>31</v>
      </c>
      <c r="I11" s="170"/>
      <c r="J11" s="11"/>
    </row>
    <row r="12" spans="1:15" ht="15.75" customHeight="1" x14ac:dyDescent="0.2">
      <c r="A12" s="4"/>
      <c r="B12" s="40"/>
      <c r="C12" s="26"/>
      <c r="D12" s="395"/>
      <c r="E12" s="395"/>
      <c r="F12" s="395"/>
      <c r="G12" s="395"/>
      <c r="H12" s="28" t="s">
        <v>32</v>
      </c>
      <c r="I12" s="170"/>
      <c r="J12" s="11"/>
    </row>
    <row r="13" spans="1:15" ht="15.75" customHeight="1" x14ac:dyDescent="0.2">
      <c r="A13" s="4"/>
      <c r="B13" s="41"/>
      <c r="C13" s="169"/>
      <c r="D13" s="396"/>
      <c r="E13" s="396"/>
      <c r="F13" s="396"/>
      <c r="G13" s="396"/>
      <c r="H13" s="29"/>
      <c r="I13" s="34"/>
      <c r="J13" s="50"/>
    </row>
    <row r="14" spans="1:15" ht="24" customHeight="1" x14ac:dyDescent="0.2">
      <c r="A14" s="4"/>
      <c r="B14" s="65" t="s">
        <v>18</v>
      </c>
      <c r="C14" s="66"/>
      <c r="D14" s="67"/>
      <c r="E14" s="68"/>
      <c r="F14" s="68"/>
      <c r="G14" s="68"/>
      <c r="H14" s="69"/>
      <c r="I14" s="68"/>
      <c r="J14" s="70"/>
    </row>
    <row r="15" spans="1:15" ht="32.25" customHeight="1" x14ac:dyDescent="0.2">
      <c r="A15" s="4"/>
      <c r="B15" s="51" t="s">
        <v>29</v>
      </c>
      <c r="C15" s="71"/>
      <c r="D15" s="52"/>
      <c r="E15" s="381"/>
      <c r="F15" s="381"/>
      <c r="G15" s="393"/>
      <c r="H15" s="393"/>
      <c r="I15" s="393" t="s">
        <v>26</v>
      </c>
      <c r="J15" s="394"/>
    </row>
    <row r="16" spans="1:15" ht="23.25" customHeight="1" x14ac:dyDescent="0.2">
      <c r="A16" s="139" t="s">
        <v>21</v>
      </c>
      <c r="B16" s="140" t="s">
        <v>21</v>
      </c>
      <c r="C16" s="57"/>
      <c r="D16" s="58"/>
      <c r="E16" s="378"/>
      <c r="F16" s="379"/>
      <c r="G16" s="378"/>
      <c r="H16" s="379"/>
      <c r="I16" s="378">
        <f>I50+I51+I52++I53+I54+I55</f>
        <v>0</v>
      </c>
      <c r="J16" s="380"/>
    </row>
    <row r="17" spans="1:10" ht="23.25" customHeight="1" x14ac:dyDescent="0.2">
      <c r="A17" s="139" t="s">
        <v>22</v>
      </c>
      <c r="B17" s="140" t="s">
        <v>22</v>
      </c>
      <c r="C17" s="57"/>
      <c r="D17" s="58"/>
      <c r="E17" s="378"/>
      <c r="F17" s="379"/>
      <c r="G17" s="378"/>
      <c r="H17" s="379"/>
      <c r="I17" s="378">
        <f>I56+I57+I58+I59+I60+I61+I62</f>
        <v>0</v>
      </c>
      <c r="J17" s="380"/>
    </row>
    <row r="18" spans="1:10" ht="23.25" customHeight="1" x14ac:dyDescent="0.2">
      <c r="A18" s="139" t="s">
        <v>23</v>
      </c>
      <c r="B18" s="140" t="s">
        <v>23</v>
      </c>
      <c r="C18" s="57"/>
      <c r="D18" s="58"/>
      <c r="E18" s="378"/>
      <c r="F18" s="379"/>
      <c r="G18" s="378"/>
      <c r="H18" s="379"/>
      <c r="I18" s="378">
        <f>I63</f>
        <v>0</v>
      </c>
      <c r="J18" s="380"/>
    </row>
    <row r="19" spans="1:10" ht="23.25" customHeight="1" x14ac:dyDescent="0.2">
      <c r="A19" s="139" t="s">
        <v>84</v>
      </c>
      <c r="B19" s="140" t="s">
        <v>24</v>
      </c>
      <c r="C19" s="57"/>
      <c r="D19" s="58"/>
      <c r="E19" s="378"/>
      <c r="F19" s="379"/>
      <c r="G19" s="378"/>
      <c r="H19" s="379"/>
      <c r="I19" s="378">
        <f>I65</f>
        <v>0</v>
      </c>
      <c r="J19" s="380"/>
    </row>
    <row r="20" spans="1:10" ht="23.25" customHeight="1" x14ac:dyDescent="0.2">
      <c r="A20" s="139" t="s">
        <v>83</v>
      </c>
      <c r="B20" s="140" t="s">
        <v>25</v>
      </c>
      <c r="C20" s="57"/>
      <c r="D20" s="58"/>
      <c r="E20" s="378"/>
      <c r="F20" s="379"/>
      <c r="G20" s="378"/>
      <c r="H20" s="379"/>
      <c r="I20" s="378">
        <f>I64</f>
        <v>0</v>
      </c>
      <c r="J20" s="380"/>
    </row>
    <row r="21" spans="1:10" ht="23.25" customHeight="1" x14ac:dyDescent="0.2">
      <c r="A21" s="4"/>
      <c r="B21" s="73" t="s">
        <v>26</v>
      </c>
      <c r="C21" s="74"/>
      <c r="D21" s="75"/>
      <c r="E21" s="391"/>
      <c r="F21" s="392"/>
      <c r="G21" s="391"/>
      <c r="H21" s="392"/>
      <c r="I21" s="391">
        <f>SUM(I16:J20)</f>
        <v>0</v>
      </c>
      <c r="J21" s="405"/>
    </row>
    <row r="22" spans="1:10" ht="33" customHeight="1" x14ac:dyDescent="0.2">
      <c r="A22" s="4"/>
      <c r="B22" s="64" t="s">
        <v>30</v>
      </c>
      <c r="C22" s="57"/>
      <c r="D22" s="58"/>
      <c r="E22" s="63"/>
      <c r="F22" s="60"/>
      <c r="G22" s="49"/>
      <c r="H22" s="49"/>
      <c r="I22" s="49"/>
      <c r="J22" s="61"/>
    </row>
    <row r="23" spans="1:10" ht="23.25" customHeight="1" x14ac:dyDescent="0.2">
      <c r="A23" s="4"/>
      <c r="B23" s="56" t="s">
        <v>9</v>
      </c>
      <c r="C23" s="57"/>
      <c r="D23" s="58"/>
      <c r="E23" s="59">
        <v>15</v>
      </c>
      <c r="F23" s="60" t="s">
        <v>0</v>
      </c>
      <c r="G23" s="386">
        <v>0</v>
      </c>
      <c r="H23" s="387"/>
      <c r="I23" s="387"/>
      <c r="J23" s="61" t="str">
        <f t="shared" ref="J23:J28" si="0">Mena</f>
        <v>CZK</v>
      </c>
    </row>
    <row r="24" spans="1:10" ht="23.25" customHeight="1" x14ac:dyDescent="0.2">
      <c r="A24" s="4"/>
      <c r="B24" s="56" t="s">
        <v>10</v>
      </c>
      <c r="C24" s="57"/>
      <c r="D24" s="58"/>
      <c r="E24" s="59">
        <f>SazbaDPH1</f>
        <v>15</v>
      </c>
      <c r="F24" s="60" t="s">
        <v>0</v>
      </c>
      <c r="G24" s="384">
        <v>0</v>
      </c>
      <c r="H24" s="385"/>
      <c r="I24" s="385"/>
      <c r="J24" s="61" t="str">
        <f t="shared" si="0"/>
        <v>CZK</v>
      </c>
    </row>
    <row r="25" spans="1:10" ht="23.25" customHeight="1" x14ac:dyDescent="0.2">
      <c r="A25" s="4"/>
      <c r="B25" s="56" t="s">
        <v>11</v>
      </c>
      <c r="C25" s="57"/>
      <c r="D25" s="58"/>
      <c r="E25" s="59">
        <v>21</v>
      </c>
      <c r="F25" s="60" t="s">
        <v>0</v>
      </c>
      <c r="G25" s="386">
        <f>I21</f>
        <v>0</v>
      </c>
      <c r="H25" s="387"/>
      <c r="I25" s="387"/>
      <c r="J25" s="61" t="str">
        <f t="shared" si="0"/>
        <v>CZK</v>
      </c>
    </row>
    <row r="26" spans="1:10" ht="23.25" customHeight="1" x14ac:dyDescent="0.2">
      <c r="A26" s="4"/>
      <c r="B26" s="48" t="s">
        <v>12</v>
      </c>
      <c r="C26" s="22"/>
      <c r="D26" s="18"/>
      <c r="E26" s="42">
        <f>SazbaDPH2</f>
        <v>21</v>
      </c>
      <c r="F26" s="43" t="s">
        <v>0</v>
      </c>
      <c r="G26" s="400">
        <f>ZakladDPHZakl*E26%</f>
        <v>0</v>
      </c>
      <c r="H26" s="401"/>
      <c r="I26" s="401"/>
      <c r="J26" s="55" t="str">
        <f t="shared" si="0"/>
        <v>CZK</v>
      </c>
    </row>
    <row r="27" spans="1:10" ht="23.25" customHeight="1" thickBot="1" x14ac:dyDescent="0.25">
      <c r="A27" s="4"/>
      <c r="B27" s="47" t="s">
        <v>2</v>
      </c>
      <c r="C27" s="20"/>
      <c r="D27" s="23"/>
      <c r="E27" s="20"/>
      <c r="F27" s="21"/>
      <c r="G27" s="402">
        <v>0</v>
      </c>
      <c r="H27" s="402"/>
      <c r="I27" s="402"/>
      <c r="J27" s="62" t="str">
        <f t="shared" si="0"/>
        <v>CZK</v>
      </c>
    </row>
    <row r="28" spans="1:10" ht="27.75" hidden="1" customHeight="1" thickBot="1" x14ac:dyDescent="0.25">
      <c r="A28" s="4"/>
      <c r="B28" s="111" t="s">
        <v>20</v>
      </c>
      <c r="C28" s="112"/>
      <c r="D28" s="112"/>
      <c r="E28" s="113"/>
      <c r="F28" s="114"/>
      <c r="G28" s="403">
        <v>3719323.5</v>
      </c>
      <c r="H28" s="404"/>
      <c r="I28" s="404"/>
      <c r="J28" s="115" t="str">
        <f t="shared" si="0"/>
        <v>CZK</v>
      </c>
    </row>
    <row r="29" spans="1:10" ht="27.75" customHeight="1" thickBot="1" x14ac:dyDescent="0.25">
      <c r="A29" s="4"/>
      <c r="B29" s="111" t="s">
        <v>33</v>
      </c>
      <c r="C29" s="116"/>
      <c r="D29" s="116"/>
      <c r="E29" s="116"/>
      <c r="F29" s="116"/>
      <c r="G29" s="403">
        <f>SUM(G23:G27)</f>
        <v>0</v>
      </c>
      <c r="H29" s="403"/>
      <c r="I29" s="403"/>
      <c r="J29" s="117" t="s">
        <v>51</v>
      </c>
    </row>
    <row r="30" spans="1:10" ht="12.75" customHeight="1" x14ac:dyDescent="0.2">
      <c r="A30" s="4"/>
      <c r="B30" s="4"/>
      <c r="C30" s="5"/>
      <c r="D30" s="5"/>
      <c r="E30" s="5"/>
      <c r="F30" s="5"/>
      <c r="G30" s="44"/>
      <c r="H30" s="5"/>
      <c r="I30" s="44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4"/>
      <c r="H31" s="5"/>
      <c r="I31" s="44"/>
      <c r="J31" s="12"/>
    </row>
    <row r="32" spans="1:10" ht="18.75" customHeight="1" x14ac:dyDescent="0.2">
      <c r="A32" s="4"/>
      <c r="B32" s="24"/>
      <c r="C32" s="19" t="s">
        <v>8</v>
      </c>
      <c r="D32" s="39"/>
      <c r="E32" s="39"/>
      <c r="F32" s="19" t="s">
        <v>7</v>
      </c>
      <c r="G32" s="39"/>
      <c r="H32" s="171">
        <v>43754</v>
      </c>
      <c r="I32" s="39"/>
      <c r="J32" s="12"/>
    </row>
    <row r="33" spans="1:52" ht="47.25" customHeight="1" x14ac:dyDescent="0.2">
      <c r="A33" s="4"/>
      <c r="B33" s="4"/>
      <c r="C33" s="5"/>
      <c r="D33" s="5"/>
      <c r="E33" s="5"/>
      <c r="F33" s="5"/>
      <c r="G33" s="44"/>
      <c r="H33" s="5"/>
      <c r="I33" s="44"/>
      <c r="J33" s="12"/>
    </row>
    <row r="34" spans="1:52" s="37" customFormat="1" ht="18.75" customHeight="1" x14ac:dyDescent="0.2">
      <c r="A34" s="30"/>
      <c r="B34" s="30"/>
      <c r="C34" s="31"/>
      <c r="D34" s="31"/>
      <c r="E34" s="31"/>
      <c r="F34" s="31"/>
      <c r="G34" s="32"/>
      <c r="H34" s="25"/>
      <c r="I34" s="32"/>
      <c r="J34" s="38"/>
    </row>
    <row r="35" spans="1:52" ht="12.75" customHeight="1" x14ac:dyDescent="0.2">
      <c r="A35" s="4"/>
      <c r="B35" s="4"/>
      <c r="C35" s="5"/>
      <c r="D35" s="383"/>
      <c r="E35" s="383"/>
      <c r="F35" s="5"/>
      <c r="G35" s="44"/>
      <c r="H35" s="13" t="s">
        <v>333</v>
      </c>
      <c r="I35" s="44"/>
      <c r="J35" s="12"/>
    </row>
    <row r="36" spans="1:52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 x14ac:dyDescent="0.25">
      <c r="B37" s="76" t="s">
        <v>13</v>
      </c>
      <c r="C37" s="3"/>
      <c r="D37" s="3"/>
      <c r="E37" s="3"/>
      <c r="F37" s="103"/>
      <c r="G37" s="103"/>
      <c r="H37" s="103"/>
      <c r="I37" s="103"/>
      <c r="J37" s="3"/>
    </row>
    <row r="38" spans="1:52" ht="25.5" hidden="1" customHeight="1" x14ac:dyDescent="0.2">
      <c r="A38" s="95" t="s">
        <v>35</v>
      </c>
      <c r="B38" s="97" t="s">
        <v>14</v>
      </c>
      <c r="C38" s="98" t="s">
        <v>3</v>
      </c>
      <c r="D38" s="99"/>
      <c r="E38" s="99"/>
      <c r="F38" s="104" t="str">
        <f>B23</f>
        <v>Základ pro sníženou DPH</v>
      </c>
      <c r="G38" s="104" t="str">
        <f>B25</f>
        <v>Základ pro základní DPH</v>
      </c>
      <c r="H38" s="105" t="s">
        <v>15</v>
      </c>
      <c r="I38" s="105" t="s">
        <v>1</v>
      </c>
      <c r="J38" s="100" t="s">
        <v>0</v>
      </c>
    </row>
    <row r="39" spans="1:52" ht="25.5" hidden="1" customHeight="1" x14ac:dyDescent="0.2">
      <c r="A39" s="95">
        <v>0</v>
      </c>
      <c r="B39" s="101" t="s">
        <v>49</v>
      </c>
      <c r="C39" s="366" t="s">
        <v>44</v>
      </c>
      <c r="D39" s="367"/>
      <c r="E39" s="367"/>
      <c r="F39" s="106">
        <v>0</v>
      </c>
      <c r="G39" s="107">
        <v>3719323.5</v>
      </c>
      <c r="H39" s="108">
        <v>781058</v>
      </c>
      <c r="I39" s="108">
        <v>4500381.5</v>
      </c>
      <c r="J39" s="102" t="str">
        <f>IF(CenaCelkemVypocet=0,"",I39/CenaCelkemVypocet*100)</f>
        <v/>
      </c>
    </row>
    <row r="40" spans="1:52" ht="25.5" hidden="1" customHeight="1" x14ac:dyDescent="0.2">
      <c r="A40" s="95"/>
      <c r="B40" s="368" t="s">
        <v>50</v>
      </c>
      <c r="C40" s="369"/>
      <c r="D40" s="369"/>
      <c r="E40" s="370"/>
      <c r="F40" s="109">
        <f>SUMIF(A39:A39,"=1",F39:F39)</f>
        <v>0</v>
      </c>
      <c r="G40" s="110">
        <f>SUMIF(A39:A39,"=1",G39:G39)</f>
        <v>0</v>
      </c>
      <c r="H40" s="110">
        <f>SUMIF(A39:A39,"=1",H39:H39)</f>
        <v>0</v>
      </c>
      <c r="I40" s="110">
        <f>SUMIF(A39:A39,"=1",I39:I39)</f>
        <v>0</v>
      </c>
      <c r="J40" s="96">
        <f>SUMIF(A39:A39,"=1",J39:J39)</f>
        <v>0</v>
      </c>
    </row>
    <row r="42" spans="1:52" x14ac:dyDescent="0.2">
      <c r="B42" s="371" t="s">
        <v>334</v>
      </c>
      <c r="C42" s="371"/>
      <c r="D42" s="371"/>
      <c r="E42" s="371"/>
      <c r="F42" s="371"/>
      <c r="G42" s="371"/>
      <c r="H42" s="371"/>
      <c r="I42" s="371"/>
      <c r="J42" s="371"/>
      <c r="AZ42" s="118" t="str">
        <f>B42</f>
        <v>Výstavba 16-ti boxů pro koně, SZeŠ Lanškroun</v>
      </c>
    </row>
    <row r="43" spans="1:52" x14ac:dyDescent="0.2">
      <c r="B43" s="372" t="s">
        <v>52</v>
      </c>
      <c r="C43" s="372"/>
      <c r="D43" s="372"/>
      <c r="E43" s="372"/>
      <c r="F43" s="372"/>
      <c r="G43" s="372"/>
      <c r="H43" s="372"/>
      <c r="I43" s="372"/>
      <c r="J43" s="372"/>
      <c r="AZ43" s="118" t="str">
        <f>B43</f>
        <v>na parc.č. 438/2 k.ú. Dolní Třešňovec</v>
      </c>
    </row>
    <row r="44" spans="1:52" ht="24" customHeight="1" x14ac:dyDescent="0.2">
      <c r="B44" s="373" t="s">
        <v>366</v>
      </c>
      <c r="C44" s="373"/>
      <c r="D44" s="373"/>
      <c r="E44" s="373"/>
      <c r="F44" s="373"/>
      <c r="G44" s="373"/>
      <c r="H44" s="373"/>
      <c r="I44" s="373"/>
      <c r="J44" s="373"/>
      <c r="AZ44" s="118" t="str">
        <f>B44</f>
        <v>dle PD pro UR+SP "Výstavba 16-ti boxů pro koně", Bromach spol. s r.o. Jan Adamec, číslo zakázky 01-2019, z 10/2019</v>
      </c>
    </row>
    <row r="47" spans="1:52" ht="15.75" x14ac:dyDescent="0.25">
      <c r="B47" s="119" t="s">
        <v>53</v>
      </c>
    </row>
    <row r="49" spans="1:10" ht="25.5" customHeight="1" x14ac:dyDescent="0.2">
      <c r="A49" s="120"/>
      <c r="B49" s="124" t="s">
        <v>14</v>
      </c>
      <c r="C49" s="124" t="s">
        <v>3</v>
      </c>
      <c r="D49" s="125"/>
      <c r="E49" s="125"/>
      <c r="F49" s="128" t="s">
        <v>54</v>
      </c>
      <c r="G49" s="128"/>
      <c r="H49" s="128"/>
      <c r="I49" s="374" t="s">
        <v>26</v>
      </c>
      <c r="J49" s="374"/>
    </row>
    <row r="50" spans="1:10" ht="25.5" customHeight="1" x14ac:dyDescent="0.2">
      <c r="A50" s="121"/>
      <c r="B50" s="129" t="s">
        <v>55</v>
      </c>
      <c r="C50" s="364" t="s">
        <v>56</v>
      </c>
      <c r="D50" s="365"/>
      <c r="E50" s="365"/>
      <c r="F50" s="131" t="s">
        <v>21</v>
      </c>
      <c r="G50" s="132"/>
      <c r="H50" s="132"/>
      <c r="I50" s="363">
        <f>'Rozpočet Pol'!G22</f>
        <v>0</v>
      </c>
      <c r="J50" s="363"/>
    </row>
    <row r="51" spans="1:10" ht="25.5" customHeight="1" x14ac:dyDescent="0.2">
      <c r="A51" s="121"/>
      <c r="B51" s="123" t="s">
        <v>57</v>
      </c>
      <c r="C51" s="361" t="s">
        <v>58</v>
      </c>
      <c r="D51" s="362"/>
      <c r="E51" s="362"/>
      <c r="F51" s="133" t="s">
        <v>21</v>
      </c>
      <c r="G51" s="134"/>
      <c r="H51" s="134"/>
      <c r="I51" s="360">
        <f>'Rozpočet Pol'!G34</f>
        <v>0</v>
      </c>
      <c r="J51" s="360"/>
    </row>
    <row r="52" spans="1:10" ht="25.5" customHeight="1" x14ac:dyDescent="0.2">
      <c r="A52" s="121"/>
      <c r="B52" s="123" t="s">
        <v>59</v>
      </c>
      <c r="C52" s="361" t="s">
        <v>60</v>
      </c>
      <c r="D52" s="362"/>
      <c r="E52" s="362"/>
      <c r="F52" s="133" t="s">
        <v>21</v>
      </c>
      <c r="G52" s="134"/>
      <c r="H52" s="134"/>
      <c r="I52" s="360">
        <f>'Rozpočet Pol'!G38</f>
        <v>0</v>
      </c>
      <c r="J52" s="360"/>
    </row>
    <row r="53" spans="1:10" ht="25.5" customHeight="1" x14ac:dyDescent="0.2">
      <c r="A53" s="121"/>
      <c r="B53" s="123" t="s">
        <v>61</v>
      </c>
      <c r="C53" s="361" t="s">
        <v>62</v>
      </c>
      <c r="D53" s="362"/>
      <c r="E53" s="362"/>
      <c r="F53" s="133" t="s">
        <v>21</v>
      </c>
      <c r="G53" s="134"/>
      <c r="H53" s="134"/>
      <c r="I53" s="360">
        <f>'Rozpočet Pol'!G57</f>
        <v>0</v>
      </c>
      <c r="J53" s="360"/>
    </row>
    <row r="54" spans="1:10" ht="25.5" customHeight="1" x14ac:dyDescent="0.2">
      <c r="A54" s="121"/>
      <c r="B54" s="123" t="s">
        <v>63</v>
      </c>
      <c r="C54" s="361" t="s">
        <v>64</v>
      </c>
      <c r="D54" s="362"/>
      <c r="E54" s="362"/>
      <c r="F54" s="133" t="s">
        <v>21</v>
      </c>
      <c r="G54" s="134"/>
      <c r="H54" s="134"/>
      <c r="I54" s="360">
        <f>'Rozpočet Pol'!G64</f>
        <v>0</v>
      </c>
      <c r="J54" s="360"/>
    </row>
    <row r="55" spans="1:10" ht="25.5" customHeight="1" x14ac:dyDescent="0.2">
      <c r="A55" s="121"/>
      <c r="B55" s="123" t="s">
        <v>65</v>
      </c>
      <c r="C55" s="361" t="s">
        <v>66</v>
      </c>
      <c r="D55" s="362"/>
      <c r="E55" s="362"/>
      <c r="F55" s="133" t="s">
        <v>21</v>
      </c>
      <c r="G55" s="134"/>
      <c r="H55" s="134"/>
      <c r="I55" s="360">
        <f>'Rozpočet Pol'!G67</f>
        <v>0</v>
      </c>
      <c r="J55" s="360"/>
    </row>
    <row r="56" spans="1:10" ht="25.5" customHeight="1" x14ac:dyDescent="0.2">
      <c r="A56" s="121"/>
      <c r="B56" s="123" t="s">
        <v>67</v>
      </c>
      <c r="C56" s="361" t="s">
        <v>68</v>
      </c>
      <c r="D56" s="362"/>
      <c r="E56" s="362"/>
      <c r="F56" s="133" t="s">
        <v>22</v>
      </c>
      <c r="G56" s="134"/>
      <c r="H56" s="134"/>
      <c r="I56" s="360">
        <f>'Rozpočet Pol'!G74</f>
        <v>0</v>
      </c>
      <c r="J56" s="360"/>
    </row>
    <row r="57" spans="1:10" ht="25.5" customHeight="1" x14ac:dyDescent="0.2">
      <c r="A57" s="121"/>
      <c r="B57" s="123" t="s">
        <v>69</v>
      </c>
      <c r="C57" s="361" t="s">
        <v>70</v>
      </c>
      <c r="D57" s="362"/>
      <c r="E57" s="362"/>
      <c r="F57" s="133" t="s">
        <v>22</v>
      </c>
      <c r="G57" s="134"/>
      <c r="H57" s="134"/>
      <c r="I57" s="360">
        <f>'Rozpočet Pol'!G86</f>
        <v>0</v>
      </c>
      <c r="J57" s="360"/>
    </row>
    <row r="58" spans="1:10" ht="25.5" customHeight="1" x14ac:dyDescent="0.2">
      <c r="A58" s="121"/>
      <c r="B58" s="123" t="s">
        <v>71</v>
      </c>
      <c r="C58" s="361" t="s">
        <v>72</v>
      </c>
      <c r="D58" s="362"/>
      <c r="E58" s="362"/>
      <c r="F58" s="133" t="s">
        <v>22</v>
      </c>
      <c r="G58" s="134"/>
      <c r="H58" s="134"/>
      <c r="I58" s="360">
        <f>'Rozpočet Pol'!G107</f>
        <v>0</v>
      </c>
      <c r="J58" s="360"/>
    </row>
    <row r="59" spans="1:10" ht="25.5" customHeight="1" x14ac:dyDescent="0.2">
      <c r="A59" s="121"/>
      <c r="B59" s="123" t="s">
        <v>73</v>
      </c>
      <c r="C59" s="361" t="s">
        <v>74</v>
      </c>
      <c r="D59" s="362"/>
      <c r="E59" s="362"/>
      <c r="F59" s="133" t="s">
        <v>22</v>
      </c>
      <c r="G59" s="134"/>
      <c r="H59" s="134"/>
      <c r="I59" s="360">
        <f>'Rozpočet Pol'!G129</f>
        <v>0</v>
      </c>
      <c r="J59" s="360"/>
    </row>
    <row r="60" spans="1:10" ht="25.5" customHeight="1" x14ac:dyDescent="0.2">
      <c r="A60" s="121"/>
      <c r="B60" s="123" t="s">
        <v>75</v>
      </c>
      <c r="C60" s="361" t="s">
        <v>76</v>
      </c>
      <c r="D60" s="362"/>
      <c r="E60" s="362"/>
      <c r="F60" s="133" t="s">
        <v>22</v>
      </c>
      <c r="G60" s="134"/>
      <c r="H60" s="134"/>
      <c r="I60" s="360">
        <f>'Rozpočet Pol'!G157</f>
        <v>0</v>
      </c>
      <c r="J60" s="360"/>
    </row>
    <row r="61" spans="1:10" ht="25.5" customHeight="1" x14ac:dyDescent="0.2">
      <c r="A61" s="121"/>
      <c r="B61" s="123" t="s">
        <v>77</v>
      </c>
      <c r="C61" s="361" t="s">
        <v>78</v>
      </c>
      <c r="D61" s="362"/>
      <c r="E61" s="362"/>
      <c r="F61" s="133" t="s">
        <v>22</v>
      </c>
      <c r="G61" s="134"/>
      <c r="H61" s="134"/>
      <c r="I61" s="360">
        <f>'Rozpočet Pol'!G183</f>
        <v>0</v>
      </c>
      <c r="J61" s="360"/>
    </row>
    <row r="62" spans="1:10" ht="25.5" customHeight="1" x14ac:dyDescent="0.2">
      <c r="A62" s="121"/>
      <c r="B62" s="123" t="s">
        <v>79</v>
      </c>
      <c r="C62" s="361" t="s">
        <v>80</v>
      </c>
      <c r="D62" s="362"/>
      <c r="E62" s="362"/>
      <c r="F62" s="133" t="s">
        <v>22</v>
      </c>
      <c r="G62" s="134"/>
      <c r="H62" s="134"/>
      <c r="I62" s="360">
        <f>'Rozpočet Pol'!G187</f>
        <v>0</v>
      </c>
      <c r="J62" s="360"/>
    </row>
    <row r="63" spans="1:10" ht="25.5" customHeight="1" x14ac:dyDescent="0.2">
      <c r="A63" s="121"/>
      <c r="B63" s="282" t="s">
        <v>81</v>
      </c>
      <c r="C63" s="358" t="s">
        <v>82</v>
      </c>
      <c r="D63" s="359"/>
      <c r="E63" s="359"/>
      <c r="F63" s="283" t="s">
        <v>23</v>
      </c>
      <c r="G63" s="284"/>
      <c r="H63" s="284"/>
      <c r="I63" s="357">
        <f>'Rozpočet Pol'!G199</f>
        <v>0</v>
      </c>
      <c r="J63" s="357"/>
    </row>
    <row r="64" spans="1:10" ht="25.5" customHeight="1" x14ac:dyDescent="0.2">
      <c r="A64" s="121"/>
      <c r="B64" s="123" t="s">
        <v>83</v>
      </c>
      <c r="C64" s="361" t="s">
        <v>25</v>
      </c>
      <c r="D64" s="362"/>
      <c r="E64" s="362"/>
      <c r="F64" s="133" t="s">
        <v>83</v>
      </c>
      <c r="G64" s="134"/>
      <c r="H64" s="134"/>
      <c r="I64" s="360">
        <f>'Rozpočet Pol'!G211</f>
        <v>0</v>
      </c>
      <c r="J64" s="360"/>
    </row>
    <row r="65" spans="1:10" ht="25.5" customHeight="1" x14ac:dyDescent="0.2">
      <c r="A65" s="121"/>
      <c r="B65" s="130" t="s">
        <v>84</v>
      </c>
      <c r="C65" s="358" t="s">
        <v>24</v>
      </c>
      <c r="D65" s="359"/>
      <c r="E65" s="359"/>
      <c r="F65" s="135" t="s">
        <v>84</v>
      </c>
      <c r="G65" s="136"/>
      <c r="H65" s="136"/>
      <c r="I65" s="357">
        <f>'Rozpočet Pol'!G215</f>
        <v>0</v>
      </c>
      <c r="J65" s="357"/>
    </row>
    <row r="66" spans="1:10" ht="25.5" customHeight="1" x14ac:dyDescent="0.2">
      <c r="A66" s="122"/>
      <c r="B66" s="126" t="s">
        <v>1</v>
      </c>
      <c r="C66" s="126"/>
      <c r="D66" s="127"/>
      <c r="E66" s="127"/>
      <c r="F66" s="137"/>
      <c r="G66" s="138"/>
      <c r="H66" s="138"/>
      <c r="I66" s="356">
        <f>SUM(I50:I65)</f>
        <v>0</v>
      </c>
      <c r="J66" s="356"/>
    </row>
    <row r="67" spans="1:10" x14ac:dyDescent="0.2">
      <c r="F67" s="93"/>
      <c r="G67" s="94"/>
      <c r="H67" s="93"/>
      <c r="I67" s="94"/>
      <c r="J67" s="94"/>
    </row>
    <row r="68" spans="1:10" x14ac:dyDescent="0.2">
      <c r="F68" s="93"/>
      <c r="G68" s="94"/>
      <c r="H68" s="93"/>
      <c r="I68" s="94"/>
      <c r="J68" s="94"/>
    </row>
    <row r="69" spans="1:10" x14ac:dyDescent="0.2">
      <c r="F69" s="93"/>
      <c r="G69" s="94"/>
      <c r="H69" s="93"/>
      <c r="I69" s="94"/>
      <c r="J69" s="9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4">
    <mergeCell ref="G26:I26"/>
    <mergeCell ref="G27:I27"/>
    <mergeCell ref="G29:I29"/>
    <mergeCell ref="G25:I25"/>
    <mergeCell ref="I16:J16"/>
    <mergeCell ref="I19:J19"/>
    <mergeCell ref="G21:H21"/>
    <mergeCell ref="G28:I28"/>
    <mergeCell ref="I20:J20"/>
    <mergeCell ref="I21:J21"/>
    <mergeCell ref="G19:H19"/>
    <mergeCell ref="G20:H20"/>
    <mergeCell ref="B1:J1"/>
    <mergeCell ref="E21:F21"/>
    <mergeCell ref="G15:H15"/>
    <mergeCell ref="I15:J15"/>
    <mergeCell ref="E16:F16"/>
    <mergeCell ref="D12:G12"/>
    <mergeCell ref="D13:G13"/>
    <mergeCell ref="D3:J3"/>
    <mergeCell ref="I49:J49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C39:E39"/>
    <mergeCell ref="B40:E40"/>
    <mergeCell ref="B42:J42"/>
    <mergeCell ref="B43:J43"/>
    <mergeCell ref="B44:J44"/>
    <mergeCell ref="I53:J53"/>
    <mergeCell ref="C53:E53"/>
    <mergeCell ref="I50:J50"/>
    <mergeCell ref="C50:E50"/>
    <mergeCell ref="I51:J51"/>
    <mergeCell ref="C51:E51"/>
    <mergeCell ref="I52:J52"/>
    <mergeCell ref="C52:E52"/>
    <mergeCell ref="I54:J54"/>
    <mergeCell ref="C54:E54"/>
    <mergeCell ref="I55:J55"/>
    <mergeCell ref="C55:E55"/>
    <mergeCell ref="I56:J56"/>
    <mergeCell ref="C56:E56"/>
    <mergeCell ref="I57:J57"/>
    <mergeCell ref="C57:E57"/>
    <mergeCell ref="I58:J58"/>
    <mergeCell ref="C58:E58"/>
    <mergeCell ref="I59:J59"/>
    <mergeCell ref="C59:E59"/>
    <mergeCell ref="I60:J60"/>
    <mergeCell ref="C60:E60"/>
    <mergeCell ref="I61:J61"/>
    <mergeCell ref="C61:E61"/>
    <mergeCell ref="I62:J62"/>
    <mergeCell ref="C62:E62"/>
    <mergeCell ref="I66:J66"/>
    <mergeCell ref="I63:J63"/>
    <mergeCell ref="C63:E63"/>
    <mergeCell ref="I64:J64"/>
    <mergeCell ref="C64:E64"/>
    <mergeCell ref="I65:J65"/>
    <mergeCell ref="C65:E65"/>
  </mergeCells>
  <phoneticPr fontId="0" type="noConversion"/>
  <pageMargins left="0.39370078740157483" right="0.19685039370078741" top="0.70866141732283472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406" t="s">
        <v>4</v>
      </c>
      <c r="B1" s="406"/>
      <c r="C1" s="407"/>
      <c r="D1" s="406"/>
      <c r="E1" s="406"/>
      <c r="F1" s="406"/>
      <c r="G1" s="406"/>
    </row>
    <row r="2" spans="1:7" ht="24.95" customHeight="1" x14ac:dyDescent="0.2">
      <c r="A2" s="78" t="s">
        <v>39</v>
      </c>
      <c r="B2" s="77"/>
      <c r="C2" s="408"/>
      <c r="D2" s="408"/>
      <c r="E2" s="408"/>
      <c r="F2" s="408"/>
      <c r="G2" s="409"/>
    </row>
    <row r="3" spans="1:7" ht="24.95" hidden="1" customHeight="1" x14ac:dyDescent="0.2">
      <c r="A3" s="78" t="s">
        <v>5</v>
      </c>
      <c r="B3" s="77"/>
      <c r="C3" s="408"/>
      <c r="D3" s="408"/>
      <c r="E3" s="408"/>
      <c r="F3" s="408"/>
      <c r="G3" s="409"/>
    </row>
    <row r="4" spans="1:7" ht="24.95" hidden="1" customHeight="1" x14ac:dyDescent="0.2">
      <c r="A4" s="78" t="s">
        <v>6</v>
      </c>
      <c r="B4" s="77"/>
      <c r="C4" s="408"/>
      <c r="D4" s="408"/>
      <c r="E4" s="408"/>
      <c r="F4" s="408"/>
      <c r="G4" s="409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223"/>
  <sheetViews>
    <sheetView tabSelected="1" zoomScaleNormal="100" workbookViewId="0">
      <selection activeCell="C67" sqref="C67"/>
    </sheetView>
  </sheetViews>
  <sheetFormatPr defaultRowHeight="12.75" outlineLevelRow="1" x14ac:dyDescent="0.2"/>
  <cols>
    <col min="1" max="1" width="4.28515625" customWidth="1"/>
    <col min="2" max="2" width="12.7109375" style="92" customWidth="1"/>
    <col min="3" max="3" width="40" style="92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410" t="s">
        <v>4</v>
      </c>
      <c r="B1" s="410"/>
      <c r="C1" s="410"/>
      <c r="D1" s="410"/>
      <c r="E1" s="410"/>
      <c r="F1" s="410"/>
      <c r="G1" s="410"/>
      <c r="AE1" t="s">
        <v>86</v>
      </c>
    </row>
    <row r="2" spans="1:60" ht="24.95" customHeight="1" x14ac:dyDescent="0.2">
      <c r="A2" s="143" t="s">
        <v>85</v>
      </c>
      <c r="B2" s="141"/>
      <c r="C2" s="411" t="s">
        <v>334</v>
      </c>
      <c r="D2" s="412"/>
      <c r="E2" s="412"/>
      <c r="F2" s="412"/>
      <c r="G2" s="413"/>
      <c r="AE2" t="s">
        <v>87</v>
      </c>
    </row>
    <row r="3" spans="1:60" ht="24.95" customHeight="1" x14ac:dyDescent="0.2">
      <c r="A3" s="144" t="s">
        <v>5</v>
      </c>
      <c r="B3" s="142"/>
      <c r="C3" s="345" t="s">
        <v>41</v>
      </c>
      <c r="D3" s="346"/>
      <c r="E3" s="346"/>
      <c r="F3" s="346"/>
      <c r="G3" s="354"/>
      <c r="AE3" t="s">
        <v>88</v>
      </c>
    </row>
    <row r="4" spans="1:60" ht="24.95" hidden="1" customHeight="1" x14ac:dyDescent="0.2">
      <c r="A4" s="144" t="s">
        <v>6</v>
      </c>
      <c r="B4" s="142"/>
      <c r="C4" s="414"/>
      <c r="D4" s="415"/>
      <c r="E4" s="415"/>
      <c r="F4" s="415"/>
      <c r="G4" s="416"/>
      <c r="AE4" t="s">
        <v>89</v>
      </c>
    </row>
    <row r="5" spans="1:60" hidden="1" x14ac:dyDescent="0.2">
      <c r="A5" s="145" t="s">
        <v>90</v>
      </c>
      <c r="B5" s="146"/>
      <c r="C5" s="147"/>
      <c r="D5" s="148"/>
      <c r="E5" s="148"/>
      <c r="F5" s="148"/>
      <c r="G5" s="149"/>
      <c r="AE5" t="s">
        <v>91</v>
      </c>
    </row>
    <row r="7" spans="1:60" ht="26.1" customHeight="1" x14ac:dyDescent="0.2">
      <c r="A7" s="172" t="s">
        <v>92</v>
      </c>
      <c r="B7" s="173" t="s">
        <v>93</v>
      </c>
      <c r="C7" s="173" t="s">
        <v>94</v>
      </c>
      <c r="D7" s="172" t="s">
        <v>95</v>
      </c>
      <c r="E7" s="172" t="s">
        <v>96</v>
      </c>
      <c r="F7" s="174" t="s">
        <v>97</v>
      </c>
      <c r="G7" s="175" t="s">
        <v>26</v>
      </c>
      <c r="H7" s="164" t="s">
        <v>27</v>
      </c>
      <c r="I7" s="164" t="s">
        <v>98</v>
      </c>
      <c r="J7" s="164" t="s">
        <v>28</v>
      </c>
      <c r="K7" s="164" t="s">
        <v>99</v>
      </c>
      <c r="L7" s="164" t="s">
        <v>100</v>
      </c>
      <c r="M7" s="164" t="s">
        <v>101</v>
      </c>
      <c r="N7" s="164" t="s">
        <v>102</v>
      </c>
      <c r="O7" s="164" t="s">
        <v>103</v>
      </c>
      <c r="P7" s="164" t="s">
        <v>104</v>
      </c>
      <c r="Q7" s="164" t="s">
        <v>105</v>
      </c>
      <c r="R7" s="164" t="s">
        <v>106</v>
      </c>
      <c r="S7" s="164" t="s">
        <v>107</v>
      </c>
      <c r="T7" s="164" t="s">
        <v>108</v>
      </c>
      <c r="U7" s="155" t="s">
        <v>109</v>
      </c>
    </row>
    <row r="8" spans="1:60" x14ac:dyDescent="0.2">
      <c r="A8" s="177" t="s">
        <v>110</v>
      </c>
      <c r="B8" s="178" t="s">
        <v>55</v>
      </c>
      <c r="C8" s="179" t="s">
        <v>56</v>
      </c>
      <c r="D8" s="177"/>
      <c r="E8" s="180"/>
      <c r="F8" s="181"/>
      <c r="G8" s="182"/>
      <c r="H8" s="166"/>
      <c r="I8" s="166">
        <f>SUM(I9:I21)</f>
        <v>567.66999999999996</v>
      </c>
      <c r="J8" s="166"/>
      <c r="K8" s="166">
        <f>SUM(K9:K21)</f>
        <v>32108.98</v>
      </c>
      <c r="L8" s="166"/>
      <c r="M8" s="166">
        <f>SUM(M9:M21)</f>
        <v>0</v>
      </c>
      <c r="N8" s="154"/>
      <c r="O8" s="154">
        <f>SUM(O9:O21)</f>
        <v>5.2100000000000002E-3</v>
      </c>
      <c r="P8" s="154"/>
      <c r="Q8" s="154">
        <f>SUM(Q9:Q21)</f>
        <v>0</v>
      </c>
      <c r="R8" s="154"/>
      <c r="S8" s="154"/>
      <c r="T8" s="165"/>
      <c r="U8" s="154">
        <f>SUM(U9:U21)</f>
        <v>72.430000000000007</v>
      </c>
      <c r="AE8" t="s">
        <v>111</v>
      </c>
    </row>
    <row r="9" spans="1:60" ht="33.75" outlineLevel="1" x14ac:dyDescent="0.2">
      <c r="A9" s="151">
        <v>1</v>
      </c>
      <c r="B9" s="156" t="s">
        <v>112</v>
      </c>
      <c r="C9" s="167" t="s">
        <v>284</v>
      </c>
      <c r="D9" s="157" t="s">
        <v>113</v>
      </c>
      <c r="E9" s="183">
        <v>52.5</v>
      </c>
      <c r="F9" s="288"/>
      <c r="G9" s="162">
        <f>E9*F9</f>
        <v>0</v>
      </c>
      <c r="H9" s="162">
        <v>0</v>
      </c>
      <c r="I9" s="162">
        <f>ROUND(E9*H9,2)</f>
        <v>0</v>
      </c>
      <c r="J9" s="162">
        <v>68.2</v>
      </c>
      <c r="K9" s="162">
        <f>ROUND(E9*J9,2)</f>
        <v>3580.5</v>
      </c>
      <c r="L9" s="162">
        <v>21</v>
      </c>
      <c r="M9" s="162">
        <f>G9*(1+L9/100)</f>
        <v>0</v>
      </c>
      <c r="N9" s="157">
        <v>0</v>
      </c>
      <c r="O9" s="157">
        <f>ROUND(E9*N9,5)</f>
        <v>0</v>
      </c>
      <c r="P9" s="157">
        <v>0</v>
      </c>
      <c r="Q9" s="157">
        <f>ROUND(E9*P9,5)</f>
        <v>0</v>
      </c>
      <c r="R9" s="157"/>
      <c r="S9" s="157"/>
      <c r="T9" s="158">
        <v>9.7000000000000003E-2</v>
      </c>
      <c r="U9" s="157">
        <f>ROUND(E9*T9,2)</f>
        <v>5.09</v>
      </c>
      <c r="V9" s="150"/>
      <c r="W9" s="150"/>
      <c r="X9" s="150"/>
      <c r="Y9" s="150"/>
      <c r="Z9" s="150"/>
      <c r="AA9" s="150"/>
      <c r="AB9" s="150"/>
      <c r="AC9" s="150"/>
      <c r="AD9" s="150"/>
      <c r="AE9" s="150" t="s">
        <v>114</v>
      </c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1"/>
      <c r="B10" s="156"/>
      <c r="C10" s="187" t="s">
        <v>335</v>
      </c>
      <c r="D10" s="188"/>
      <c r="E10" s="189">
        <v>52.5</v>
      </c>
      <c r="F10" s="162"/>
      <c r="G10" s="162"/>
      <c r="H10" s="162"/>
      <c r="I10" s="162"/>
      <c r="J10" s="162"/>
      <c r="K10" s="162"/>
      <c r="L10" s="162"/>
      <c r="M10" s="162"/>
      <c r="N10" s="157"/>
      <c r="O10" s="157"/>
      <c r="P10" s="157"/>
      <c r="Q10" s="157"/>
      <c r="R10" s="157"/>
      <c r="S10" s="157"/>
      <c r="T10" s="158"/>
      <c r="U10" s="157"/>
      <c r="V10" s="150"/>
      <c r="W10" s="150"/>
      <c r="X10" s="150"/>
      <c r="Y10" s="150"/>
      <c r="Z10" s="150"/>
      <c r="AA10" s="150"/>
      <c r="AB10" s="150"/>
      <c r="AC10" s="150"/>
      <c r="AD10" s="150"/>
      <c r="AE10" s="150" t="s">
        <v>116</v>
      </c>
      <c r="AF10" s="150">
        <v>0</v>
      </c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ht="22.5" outlineLevel="1" x14ac:dyDescent="0.2">
      <c r="A11" s="151">
        <v>2</v>
      </c>
      <c r="B11" s="156" t="s">
        <v>117</v>
      </c>
      <c r="C11" s="167" t="s">
        <v>289</v>
      </c>
      <c r="D11" s="157" t="s">
        <v>113</v>
      </c>
      <c r="E11" s="183">
        <v>9.0749999999999993</v>
      </c>
      <c r="F11" s="288"/>
      <c r="G11" s="162">
        <f>E11*F11</f>
        <v>0</v>
      </c>
      <c r="H11" s="162">
        <v>0</v>
      </c>
      <c r="I11" s="162">
        <f>ROUND(E11*H11,2)</f>
        <v>0</v>
      </c>
      <c r="J11" s="162">
        <v>1250</v>
      </c>
      <c r="K11" s="162">
        <f>ROUND(E11*J11,2)</f>
        <v>11343.75</v>
      </c>
      <c r="L11" s="162">
        <v>21</v>
      </c>
      <c r="M11" s="162">
        <f>G11*(1+L11/100)</f>
        <v>0</v>
      </c>
      <c r="N11" s="157">
        <v>0</v>
      </c>
      <c r="O11" s="157">
        <f>ROUND(E11*N11,5)</f>
        <v>0</v>
      </c>
      <c r="P11" s="157">
        <v>0</v>
      </c>
      <c r="Q11" s="157">
        <f>ROUND(E11*P11,5)</f>
        <v>0</v>
      </c>
      <c r="R11" s="157"/>
      <c r="S11" s="157"/>
      <c r="T11" s="158">
        <v>3.1309999999999998</v>
      </c>
      <c r="U11" s="157">
        <f>ROUND(E11*T11,2)</f>
        <v>28.41</v>
      </c>
      <c r="V11" s="150"/>
      <c r="W11" s="150"/>
      <c r="X11" s="150"/>
      <c r="Y11" s="150"/>
      <c r="Z11" s="150"/>
      <c r="AA11" s="150"/>
      <c r="AB11" s="150"/>
      <c r="AC11" s="150"/>
      <c r="AD11" s="150"/>
      <c r="AE11" s="150" t="s">
        <v>114</v>
      </c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51"/>
      <c r="B12" s="156"/>
      <c r="C12" s="187" t="s">
        <v>336</v>
      </c>
      <c r="D12" s="188"/>
      <c r="E12" s="189">
        <v>8.64</v>
      </c>
      <c r="F12" s="162"/>
      <c r="G12" s="162"/>
      <c r="H12" s="162"/>
      <c r="I12" s="162"/>
      <c r="J12" s="162"/>
      <c r="K12" s="162"/>
      <c r="L12" s="162"/>
      <c r="M12" s="162"/>
      <c r="N12" s="157"/>
      <c r="O12" s="157"/>
      <c r="P12" s="157"/>
      <c r="Q12" s="157"/>
      <c r="R12" s="157"/>
      <c r="S12" s="157"/>
      <c r="T12" s="158"/>
      <c r="U12" s="157"/>
      <c r="V12" s="150"/>
      <c r="W12" s="150"/>
      <c r="X12" s="150"/>
      <c r="Y12" s="150"/>
      <c r="Z12" s="150"/>
      <c r="AA12" s="150"/>
      <c r="AB12" s="150"/>
      <c r="AC12" s="150"/>
      <c r="AD12" s="150"/>
      <c r="AE12" s="150" t="s">
        <v>116</v>
      </c>
      <c r="AF12" s="150">
        <v>0</v>
      </c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51"/>
      <c r="B13" s="156"/>
      <c r="C13" s="187" t="s">
        <v>285</v>
      </c>
      <c r="D13" s="188"/>
      <c r="E13" s="189">
        <v>0.435</v>
      </c>
      <c r="F13" s="162"/>
      <c r="G13" s="162"/>
      <c r="H13" s="162"/>
      <c r="I13" s="162"/>
      <c r="J13" s="162"/>
      <c r="K13" s="162"/>
      <c r="L13" s="162"/>
      <c r="M13" s="162"/>
      <c r="N13" s="157"/>
      <c r="O13" s="157"/>
      <c r="P13" s="157"/>
      <c r="Q13" s="157"/>
      <c r="R13" s="157"/>
      <c r="S13" s="157"/>
      <c r="T13" s="158"/>
      <c r="U13" s="157"/>
      <c r="V13" s="150"/>
      <c r="W13" s="150"/>
      <c r="X13" s="150"/>
      <c r="Y13" s="150"/>
      <c r="Z13" s="150"/>
      <c r="AA13" s="150"/>
      <c r="AB13" s="150"/>
      <c r="AC13" s="150"/>
      <c r="AD13" s="150"/>
      <c r="AE13" s="150" t="s">
        <v>116</v>
      </c>
      <c r="AF13" s="150">
        <v>0</v>
      </c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51">
        <v>3</v>
      </c>
      <c r="B14" s="156" t="s">
        <v>118</v>
      </c>
      <c r="C14" s="167" t="s">
        <v>290</v>
      </c>
      <c r="D14" s="157" t="s">
        <v>113</v>
      </c>
      <c r="E14" s="183">
        <v>9.0749999999999993</v>
      </c>
      <c r="F14" s="288"/>
      <c r="G14" s="162">
        <f>E14*F14</f>
        <v>0</v>
      </c>
      <c r="H14" s="162">
        <v>0</v>
      </c>
      <c r="I14" s="162">
        <f>ROUND(E14*H14,2)</f>
        <v>0</v>
      </c>
      <c r="J14" s="162">
        <v>174</v>
      </c>
      <c r="K14" s="162">
        <f>ROUND(E14*J14,2)</f>
        <v>1579.05</v>
      </c>
      <c r="L14" s="162">
        <v>21</v>
      </c>
      <c r="M14" s="162">
        <f>G14*(1+L14/100)</f>
        <v>0</v>
      </c>
      <c r="N14" s="157">
        <v>0</v>
      </c>
      <c r="O14" s="157">
        <f>ROUND(E14*N14,5)</f>
        <v>0</v>
      </c>
      <c r="P14" s="157">
        <v>0</v>
      </c>
      <c r="Q14" s="157">
        <f>ROUND(E14*P14,5)</f>
        <v>0</v>
      </c>
      <c r="R14" s="157"/>
      <c r="S14" s="157"/>
      <c r="T14" s="158">
        <v>0.47399999999999998</v>
      </c>
      <c r="U14" s="157">
        <f>ROUND(E14*T14,2)</f>
        <v>4.3</v>
      </c>
      <c r="V14" s="150"/>
      <c r="W14" s="150"/>
      <c r="X14" s="150"/>
      <c r="Y14" s="150"/>
      <c r="Z14" s="150"/>
      <c r="AA14" s="150"/>
      <c r="AB14" s="150"/>
      <c r="AC14" s="150"/>
      <c r="AD14" s="150"/>
      <c r="AE14" s="150" t="s">
        <v>114</v>
      </c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51">
        <v>4</v>
      </c>
      <c r="B15" s="156" t="s">
        <v>119</v>
      </c>
      <c r="C15" s="167" t="s">
        <v>120</v>
      </c>
      <c r="D15" s="157" t="s">
        <v>113</v>
      </c>
      <c r="E15" s="183">
        <v>0.26700000000000002</v>
      </c>
      <c r="F15" s="288"/>
      <c r="G15" s="162">
        <f>E15*F15</f>
        <v>0</v>
      </c>
      <c r="H15" s="162">
        <v>0</v>
      </c>
      <c r="I15" s="162">
        <f>ROUND(E15*H15,2)</f>
        <v>0</v>
      </c>
      <c r="J15" s="162">
        <v>149</v>
      </c>
      <c r="K15" s="162">
        <f>ROUND(E15*J15,2)</f>
        <v>39.78</v>
      </c>
      <c r="L15" s="162">
        <v>21</v>
      </c>
      <c r="M15" s="162">
        <f>G15*(1+L15/100)</f>
        <v>0</v>
      </c>
      <c r="N15" s="157">
        <v>0</v>
      </c>
      <c r="O15" s="157">
        <f>ROUND(E15*N15,5)</f>
        <v>0</v>
      </c>
      <c r="P15" s="157">
        <v>0</v>
      </c>
      <c r="Q15" s="157">
        <f>ROUND(E15*P15,5)</f>
        <v>0</v>
      </c>
      <c r="R15" s="157"/>
      <c r="S15" s="157"/>
      <c r="T15" s="158">
        <v>0.27600000000000002</v>
      </c>
      <c r="U15" s="157">
        <f>ROUND(E15*T15,2)</f>
        <v>7.0000000000000007E-2</v>
      </c>
      <c r="V15" s="150"/>
      <c r="W15" s="150"/>
      <c r="X15" s="150"/>
      <c r="Y15" s="150"/>
      <c r="Z15" s="150"/>
      <c r="AA15" s="150"/>
      <c r="AB15" s="150"/>
      <c r="AC15" s="150"/>
      <c r="AD15" s="150"/>
      <c r="AE15" s="150" t="s">
        <v>121</v>
      </c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51"/>
      <c r="B16" s="156"/>
      <c r="C16" s="187" t="s">
        <v>286</v>
      </c>
      <c r="D16" s="188"/>
      <c r="E16" s="189">
        <v>0.26700000000000002</v>
      </c>
      <c r="F16" s="162"/>
      <c r="G16" s="162"/>
      <c r="H16" s="162"/>
      <c r="I16" s="162"/>
      <c r="J16" s="162"/>
      <c r="K16" s="162"/>
      <c r="L16" s="162"/>
      <c r="M16" s="162"/>
      <c r="N16" s="157"/>
      <c r="O16" s="157"/>
      <c r="P16" s="157"/>
      <c r="Q16" s="157"/>
      <c r="R16" s="157"/>
      <c r="S16" s="157"/>
      <c r="T16" s="158"/>
      <c r="U16" s="157"/>
      <c r="V16" s="150"/>
      <c r="W16" s="150"/>
      <c r="X16" s="150"/>
      <c r="Y16" s="150"/>
      <c r="Z16" s="150"/>
      <c r="AA16" s="150"/>
      <c r="AB16" s="150"/>
      <c r="AC16" s="150"/>
      <c r="AD16" s="150"/>
      <c r="AE16" s="150" t="s">
        <v>116</v>
      </c>
      <c r="AF16" s="150">
        <v>0</v>
      </c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ht="22.5" outlineLevel="1" x14ac:dyDescent="0.2">
      <c r="A17" s="151">
        <v>5</v>
      </c>
      <c r="B17" s="156" t="s">
        <v>122</v>
      </c>
      <c r="C17" s="167" t="s">
        <v>291</v>
      </c>
      <c r="D17" s="157" t="s">
        <v>113</v>
      </c>
      <c r="E17" s="183">
        <f>9.075-0.267</f>
        <v>8.8079999999999998</v>
      </c>
      <c r="F17" s="288"/>
      <c r="G17" s="162">
        <f>E17*F17</f>
        <v>0</v>
      </c>
      <c r="H17" s="162">
        <v>0</v>
      </c>
      <c r="I17" s="162">
        <f>ROUND(E17*H17,2)</f>
        <v>0</v>
      </c>
      <c r="J17" s="162">
        <v>261</v>
      </c>
      <c r="K17" s="162">
        <f>ROUND(E17*J17,2)</f>
        <v>2298.89</v>
      </c>
      <c r="L17" s="162">
        <v>21</v>
      </c>
      <c r="M17" s="162">
        <f>G17*(1+L17/100)</f>
        <v>0</v>
      </c>
      <c r="N17" s="157">
        <v>0</v>
      </c>
      <c r="O17" s="157">
        <f>ROUND(E17*N17,5)</f>
        <v>0</v>
      </c>
      <c r="P17" s="157">
        <v>0</v>
      </c>
      <c r="Q17" s="157">
        <f>ROUND(E17*P17,5)</f>
        <v>0</v>
      </c>
      <c r="R17" s="157"/>
      <c r="S17" s="157"/>
      <c r="T17" s="158">
        <v>1.0999999999999999E-2</v>
      </c>
      <c r="U17" s="157">
        <f>ROUND(E17*T17,2)</f>
        <v>0.1</v>
      </c>
      <c r="V17" s="150"/>
      <c r="W17" s="150"/>
      <c r="X17" s="150"/>
      <c r="Y17" s="150"/>
      <c r="Z17" s="150"/>
      <c r="AA17" s="150"/>
      <c r="AB17" s="150"/>
      <c r="AC17" s="150"/>
      <c r="AD17" s="150"/>
      <c r="AE17" s="150" t="s">
        <v>114</v>
      </c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51">
        <v>6</v>
      </c>
      <c r="B18" s="156" t="s">
        <v>123</v>
      </c>
      <c r="C18" s="167" t="s">
        <v>124</v>
      </c>
      <c r="D18" s="157" t="s">
        <v>113</v>
      </c>
      <c r="E18" s="183">
        <v>8.8079999999999998</v>
      </c>
      <c r="F18" s="288"/>
      <c r="G18" s="162">
        <f>E18*F18</f>
        <v>0</v>
      </c>
      <c r="H18" s="162">
        <v>0</v>
      </c>
      <c r="I18" s="162">
        <f>ROUND(E18*H18,2)</f>
        <v>0</v>
      </c>
      <c r="J18" s="162">
        <v>15.5</v>
      </c>
      <c r="K18" s="162">
        <f>ROUND(E18*J18,2)</f>
        <v>136.52000000000001</v>
      </c>
      <c r="L18" s="162">
        <v>21</v>
      </c>
      <c r="M18" s="162">
        <f>G18*(1+L18/100)</f>
        <v>0</v>
      </c>
      <c r="N18" s="157">
        <v>0</v>
      </c>
      <c r="O18" s="157">
        <f>ROUND(E18*N18,5)</f>
        <v>0</v>
      </c>
      <c r="P18" s="157">
        <v>0</v>
      </c>
      <c r="Q18" s="157">
        <f>ROUND(E18*P18,5)</f>
        <v>0</v>
      </c>
      <c r="R18" s="157"/>
      <c r="S18" s="157"/>
      <c r="T18" s="158">
        <v>8.9999999999999993E-3</v>
      </c>
      <c r="U18" s="157">
        <f>ROUND(E18*T18,2)</f>
        <v>0.08</v>
      </c>
      <c r="V18" s="150"/>
      <c r="W18" s="150"/>
      <c r="X18" s="150"/>
      <c r="Y18" s="150"/>
      <c r="Z18" s="150"/>
      <c r="AA18" s="150"/>
      <c r="AB18" s="150"/>
      <c r="AC18" s="150"/>
      <c r="AD18" s="150"/>
      <c r="AE18" s="150" t="s">
        <v>114</v>
      </c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286">
        <v>7</v>
      </c>
      <c r="B19" s="287" t="s">
        <v>125</v>
      </c>
      <c r="C19" s="289" t="s">
        <v>126</v>
      </c>
      <c r="D19" s="157" t="s">
        <v>127</v>
      </c>
      <c r="E19" s="290">
        <v>17.616</v>
      </c>
      <c r="F19" s="288"/>
      <c r="G19" s="288">
        <f>E19*F19</f>
        <v>0</v>
      </c>
      <c r="H19" s="162">
        <v>0</v>
      </c>
      <c r="I19" s="162">
        <f>ROUND(E19*H19,2)</f>
        <v>0</v>
      </c>
      <c r="J19" s="162">
        <v>140</v>
      </c>
      <c r="K19" s="162">
        <f>ROUND(E19*J19,2)</f>
        <v>2466.2399999999998</v>
      </c>
      <c r="L19" s="162">
        <v>21</v>
      </c>
      <c r="M19" s="162">
        <f>G19*(1+L19/100)</f>
        <v>0</v>
      </c>
      <c r="N19" s="157">
        <v>0</v>
      </c>
      <c r="O19" s="157">
        <f>ROUND(E19*N19,5)</f>
        <v>0</v>
      </c>
      <c r="P19" s="157">
        <v>0</v>
      </c>
      <c r="Q19" s="157">
        <f>ROUND(E19*P19,5)</f>
        <v>0</v>
      </c>
      <c r="R19" s="157"/>
      <c r="S19" s="157"/>
      <c r="T19" s="158">
        <v>0</v>
      </c>
      <c r="U19" s="157">
        <f>ROUND(E19*T19,2)</f>
        <v>0</v>
      </c>
      <c r="V19" s="150"/>
      <c r="W19" s="150"/>
      <c r="X19" s="150"/>
      <c r="Y19" s="150"/>
      <c r="Z19" s="150"/>
      <c r="AA19" s="150"/>
      <c r="AB19" s="150"/>
      <c r="AC19" s="150"/>
      <c r="AD19" s="150"/>
      <c r="AE19" s="150" t="s">
        <v>114</v>
      </c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308">
        <v>8</v>
      </c>
      <c r="B20" s="309" t="s">
        <v>128</v>
      </c>
      <c r="C20" s="310" t="s">
        <v>129</v>
      </c>
      <c r="D20" s="311" t="s">
        <v>130</v>
      </c>
      <c r="E20" s="319">
        <v>173.6</v>
      </c>
      <c r="F20" s="313"/>
      <c r="G20" s="313">
        <f>E20*F20</f>
        <v>0</v>
      </c>
      <c r="H20" s="162">
        <v>0</v>
      </c>
      <c r="I20" s="162">
        <f>ROUND(E20*H20,2)</f>
        <v>0</v>
      </c>
      <c r="J20" s="162">
        <v>54.1</v>
      </c>
      <c r="K20" s="162">
        <f>ROUND(E20*J20,2)</f>
        <v>9391.76</v>
      </c>
      <c r="L20" s="162">
        <v>21</v>
      </c>
      <c r="M20" s="162">
        <f>G20*(1+L20/100)</f>
        <v>0</v>
      </c>
      <c r="N20" s="157">
        <v>0</v>
      </c>
      <c r="O20" s="157">
        <f>ROUND(E20*N20,5)</f>
        <v>0</v>
      </c>
      <c r="P20" s="157">
        <v>0</v>
      </c>
      <c r="Q20" s="157">
        <f>ROUND(E20*P20,5)</f>
        <v>0</v>
      </c>
      <c r="R20" s="157"/>
      <c r="S20" s="157"/>
      <c r="T20" s="158">
        <v>0.17699999999999999</v>
      </c>
      <c r="U20" s="157">
        <f>ROUND(E20*T20,2)</f>
        <v>30.73</v>
      </c>
      <c r="V20" s="150"/>
      <c r="W20" s="150"/>
      <c r="X20" s="150"/>
      <c r="Y20" s="150"/>
      <c r="Z20" s="150"/>
      <c r="AA20" s="150"/>
      <c r="AB20" s="150"/>
      <c r="AC20" s="150"/>
      <c r="AD20" s="150"/>
      <c r="AE20" s="150" t="s">
        <v>114</v>
      </c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51">
        <v>9</v>
      </c>
      <c r="B21" s="156" t="s">
        <v>131</v>
      </c>
      <c r="C21" s="167" t="s">
        <v>132</v>
      </c>
      <c r="D21" s="157" t="s">
        <v>130</v>
      </c>
      <c r="E21" s="183">
        <v>173.6</v>
      </c>
      <c r="F21" s="288"/>
      <c r="G21" s="162">
        <f>E21*F21</f>
        <v>0</v>
      </c>
      <c r="H21" s="162">
        <v>3.27</v>
      </c>
      <c r="I21" s="162">
        <f>ROUND(E21*H21,2)</f>
        <v>567.66999999999996</v>
      </c>
      <c r="J21" s="162">
        <v>7.33</v>
      </c>
      <c r="K21" s="162">
        <f>ROUND(E21*J21,2)</f>
        <v>1272.49</v>
      </c>
      <c r="L21" s="162">
        <v>21</v>
      </c>
      <c r="M21" s="162">
        <f>G21*(1+L21/100)</f>
        <v>0</v>
      </c>
      <c r="N21" s="157">
        <v>3.0000000000000001E-5</v>
      </c>
      <c r="O21" s="157">
        <f>ROUND(E21*N21,5)</f>
        <v>5.2100000000000002E-3</v>
      </c>
      <c r="P21" s="157">
        <v>0</v>
      </c>
      <c r="Q21" s="157">
        <f>ROUND(E21*P21,5)</f>
        <v>0</v>
      </c>
      <c r="R21" s="157"/>
      <c r="S21" s="157"/>
      <c r="T21" s="158">
        <v>2.1000000000000001E-2</v>
      </c>
      <c r="U21" s="157">
        <f>ROUND(E21*T21,2)</f>
        <v>3.65</v>
      </c>
      <c r="V21" s="150"/>
      <c r="W21" s="150"/>
      <c r="X21" s="150"/>
      <c r="Y21" s="150"/>
      <c r="Z21" s="150"/>
      <c r="AA21" s="150"/>
      <c r="AB21" s="150"/>
      <c r="AC21" s="150"/>
      <c r="AD21" s="150"/>
      <c r="AE21" s="150" t="s">
        <v>121</v>
      </c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91"/>
      <c r="B22" s="192" t="s">
        <v>287</v>
      </c>
      <c r="C22" s="193" t="s">
        <v>56</v>
      </c>
      <c r="D22" s="194"/>
      <c r="E22" s="195"/>
      <c r="F22" s="195"/>
      <c r="G22" s="196">
        <f>SUM(G9:G21)</f>
        <v>0</v>
      </c>
      <c r="H22" s="162"/>
      <c r="I22" s="162"/>
      <c r="J22" s="162"/>
      <c r="K22" s="162"/>
      <c r="L22" s="162"/>
      <c r="M22" s="162"/>
      <c r="N22" s="157"/>
      <c r="O22" s="157"/>
      <c r="P22" s="157"/>
      <c r="Q22" s="157"/>
      <c r="R22" s="157"/>
      <c r="S22" s="157"/>
      <c r="T22" s="158"/>
      <c r="U22" s="157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x14ac:dyDescent="0.2">
      <c r="A23" s="297" t="s">
        <v>110</v>
      </c>
      <c r="B23" s="278" t="s">
        <v>57</v>
      </c>
      <c r="C23" s="190" t="s">
        <v>58</v>
      </c>
      <c r="D23" s="299"/>
      <c r="E23" s="300"/>
      <c r="F23" s="301"/>
      <c r="G23" s="302"/>
      <c r="H23" s="163"/>
      <c r="I23" s="163">
        <f>SUM(I24:I32)</f>
        <v>240851.39999999997</v>
      </c>
      <c r="J23" s="163"/>
      <c r="K23" s="163">
        <f>SUM(K24:K32)</f>
        <v>67160.800000000003</v>
      </c>
      <c r="L23" s="163"/>
      <c r="M23" s="163">
        <f>SUM(M24:M32)</f>
        <v>0</v>
      </c>
      <c r="N23" s="159"/>
      <c r="O23" s="159">
        <f>SUM(O24:O32)</f>
        <v>194.01036999999999</v>
      </c>
      <c r="P23" s="159"/>
      <c r="Q23" s="159">
        <f>SUM(Q24:Q32)</f>
        <v>0</v>
      </c>
      <c r="R23" s="159"/>
      <c r="S23" s="159"/>
      <c r="T23" s="160"/>
      <c r="U23" s="159">
        <f>SUM(U24:U32)</f>
        <v>199.30999999999997</v>
      </c>
      <c r="AE23" t="s">
        <v>111</v>
      </c>
    </row>
    <row r="24" spans="1:60" outlineLevel="1" x14ac:dyDescent="0.2">
      <c r="A24" s="151">
        <v>10</v>
      </c>
      <c r="B24" s="156" t="s">
        <v>133</v>
      </c>
      <c r="C24" s="167" t="s">
        <v>134</v>
      </c>
      <c r="D24" s="157" t="s">
        <v>113</v>
      </c>
      <c r="E24" s="290">
        <v>8.64</v>
      </c>
      <c r="F24" s="288"/>
      <c r="G24" s="288">
        <f>E24*F24</f>
        <v>0</v>
      </c>
      <c r="H24" s="162">
        <v>3020.72</v>
      </c>
      <c r="I24" s="162">
        <f>ROUND(E24*H24,2)</f>
        <v>26099.02</v>
      </c>
      <c r="J24" s="162">
        <v>2292.8000000000006</v>
      </c>
      <c r="K24" s="162">
        <f>ROUND(E24*J24,2)</f>
        <v>19809.79</v>
      </c>
      <c r="L24" s="162">
        <v>21</v>
      </c>
      <c r="M24" s="162">
        <f>G24*(1+L24/100)</f>
        <v>0</v>
      </c>
      <c r="N24" s="157">
        <v>2.93634</v>
      </c>
      <c r="O24" s="157">
        <f>ROUND(E24*N24,5)</f>
        <v>25.369980000000002</v>
      </c>
      <c r="P24" s="157">
        <v>0</v>
      </c>
      <c r="Q24" s="157">
        <f>ROUND(E24*P24,5)</f>
        <v>0</v>
      </c>
      <c r="R24" s="157"/>
      <c r="S24" s="157"/>
      <c r="T24" s="158">
        <v>9.66296</v>
      </c>
      <c r="U24" s="157">
        <f>ROUND(E24*T24,2)</f>
        <v>83.49</v>
      </c>
      <c r="V24" s="150"/>
      <c r="W24" s="150"/>
      <c r="X24" s="150"/>
      <c r="Y24" s="150"/>
      <c r="Z24" s="150"/>
      <c r="AA24" s="150"/>
      <c r="AB24" s="150"/>
      <c r="AC24" s="150"/>
      <c r="AD24" s="150"/>
      <c r="AE24" s="150" t="s">
        <v>121</v>
      </c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51"/>
      <c r="B25" s="156"/>
      <c r="C25" s="184" t="s">
        <v>337</v>
      </c>
      <c r="D25" s="185"/>
      <c r="E25" s="186">
        <v>8.64</v>
      </c>
      <c r="F25" s="288"/>
      <c r="G25" s="162"/>
      <c r="H25" s="162"/>
      <c r="I25" s="162"/>
      <c r="J25" s="162"/>
      <c r="K25" s="162"/>
      <c r="L25" s="162"/>
      <c r="M25" s="162"/>
      <c r="N25" s="157"/>
      <c r="O25" s="157"/>
      <c r="P25" s="157"/>
      <c r="Q25" s="157"/>
      <c r="R25" s="157"/>
      <c r="S25" s="157"/>
      <c r="T25" s="158"/>
      <c r="U25" s="157"/>
      <c r="V25" s="150"/>
      <c r="W25" s="150"/>
      <c r="X25" s="150"/>
      <c r="Y25" s="150"/>
      <c r="Z25" s="150"/>
      <c r="AA25" s="150"/>
      <c r="AB25" s="150"/>
      <c r="AC25" s="150"/>
      <c r="AD25" s="150"/>
      <c r="AE25" s="150" t="s">
        <v>116</v>
      </c>
      <c r="AF25" s="150">
        <v>0</v>
      </c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51">
        <v>11</v>
      </c>
      <c r="B26" s="156" t="s">
        <v>135</v>
      </c>
      <c r="C26" s="167" t="s">
        <v>136</v>
      </c>
      <c r="D26" s="157" t="s">
        <v>113</v>
      </c>
      <c r="E26" s="290">
        <v>65.28</v>
      </c>
      <c r="F26" s="288"/>
      <c r="G26" s="288">
        <f>E26*F26</f>
        <v>0</v>
      </c>
      <c r="H26" s="162">
        <v>2113.7800000000002</v>
      </c>
      <c r="I26" s="162">
        <f>ROUND(E26*H26,2)</f>
        <v>137987.56</v>
      </c>
      <c r="J26" s="162">
        <v>251.2199999999998</v>
      </c>
      <c r="K26" s="162">
        <f>ROUND(E26*J26,2)</f>
        <v>16399.64</v>
      </c>
      <c r="L26" s="162">
        <v>21</v>
      </c>
      <c r="M26" s="162">
        <f>G26*(1+L26/100)</f>
        <v>0</v>
      </c>
      <c r="N26" s="157">
        <v>2.5249999999999999</v>
      </c>
      <c r="O26" s="157">
        <f>ROUND(E26*N26,5)</f>
        <v>164.83199999999999</v>
      </c>
      <c r="P26" s="157">
        <v>0</v>
      </c>
      <c r="Q26" s="157">
        <f>ROUND(E26*P26,5)</f>
        <v>0</v>
      </c>
      <c r="R26" s="157"/>
      <c r="S26" s="157"/>
      <c r="T26" s="158">
        <v>0.47699999999999998</v>
      </c>
      <c r="U26" s="157">
        <f>ROUND(E26*T26,2)</f>
        <v>31.14</v>
      </c>
      <c r="V26" s="150"/>
      <c r="W26" s="150"/>
      <c r="X26" s="150"/>
      <c r="Y26" s="150"/>
      <c r="Z26" s="150"/>
      <c r="AA26" s="150"/>
      <c r="AB26" s="150"/>
      <c r="AC26" s="150"/>
      <c r="AD26" s="150"/>
      <c r="AE26" s="150" t="s">
        <v>114</v>
      </c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51"/>
      <c r="B27" s="156"/>
      <c r="C27" s="184" t="s">
        <v>338</v>
      </c>
      <c r="D27" s="185"/>
      <c r="E27" s="186">
        <v>65.28</v>
      </c>
      <c r="F27" s="288"/>
      <c r="G27" s="162"/>
      <c r="H27" s="162"/>
      <c r="I27" s="162"/>
      <c r="J27" s="162"/>
      <c r="K27" s="162"/>
      <c r="L27" s="162"/>
      <c r="M27" s="162"/>
      <c r="N27" s="157"/>
      <c r="O27" s="157"/>
      <c r="P27" s="157"/>
      <c r="Q27" s="157"/>
      <c r="R27" s="157"/>
      <c r="S27" s="157"/>
      <c r="T27" s="158"/>
      <c r="U27" s="157"/>
      <c r="V27" s="150"/>
      <c r="W27" s="150"/>
      <c r="X27" s="150"/>
      <c r="Y27" s="150"/>
      <c r="Z27" s="150"/>
      <c r="AA27" s="150"/>
      <c r="AB27" s="150"/>
      <c r="AC27" s="150"/>
      <c r="AD27" s="150"/>
      <c r="AE27" s="150" t="s">
        <v>116</v>
      </c>
      <c r="AF27" s="150">
        <v>0</v>
      </c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51">
        <v>12</v>
      </c>
      <c r="B28" s="156" t="s">
        <v>137</v>
      </c>
      <c r="C28" s="167" t="s">
        <v>138</v>
      </c>
      <c r="D28" s="157" t="s">
        <v>130</v>
      </c>
      <c r="E28" s="290">
        <v>21.92</v>
      </c>
      <c r="F28" s="288"/>
      <c r="G28" s="288">
        <f>E28*F28</f>
        <v>0</v>
      </c>
      <c r="H28" s="162">
        <v>161.61000000000001</v>
      </c>
      <c r="I28" s="162">
        <f>ROUND(E28*H28,2)</f>
        <v>3542.49</v>
      </c>
      <c r="J28" s="162">
        <v>532.39</v>
      </c>
      <c r="K28" s="162">
        <f>ROUND(E28*J28,2)</f>
        <v>11669.99</v>
      </c>
      <c r="L28" s="162">
        <v>21</v>
      </c>
      <c r="M28" s="162">
        <f>G28*(1+L28/100)</f>
        <v>0</v>
      </c>
      <c r="N28" s="157">
        <v>3.9199999999999999E-2</v>
      </c>
      <c r="O28" s="157">
        <f>ROUND(E28*N28,5)</f>
        <v>0.85926000000000002</v>
      </c>
      <c r="P28" s="157">
        <v>0</v>
      </c>
      <c r="Q28" s="157">
        <f>ROUND(E28*P28,5)</f>
        <v>0</v>
      </c>
      <c r="R28" s="157"/>
      <c r="S28" s="157"/>
      <c r="T28" s="158">
        <v>1.6</v>
      </c>
      <c r="U28" s="157">
        <f>ROUND(E28*T28,2)</f>
        <v>35.07</v>
      </c>
      <c r="V28" s="150"/>
      <c r="W28" s="150"/>
      <c r="X28" s="150"/>
      <c r="Y28" s="150"/>
      <c r="Z28" s="150"/>
      <c r="AA28" s="150"/>
      <c r="AB28" s="150"/>
      <c r="AC28" s="150"/>
      <c r="AD28" s="150"/>
      <c r="AE28" s="150" t="s">
        <v>114</v>
      </c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51"/>
      <c r="B29" s="156"/>
      <c r="C29" s="184" t="s">
        <v>339</v>
      </c>
      <c r="D29" s="185"/>
      <c r="E29" s="186">
        <v>21.92</v>
      </c>
      <c r="F29" s="288"/>
      <c r="G29" s="162"/>
      <c r="H29" s="162"/>
      <c r="I29" s="162"/>
      <c r="J29" s="162"/>
      <c r="K29" s="162"/>
      <c r="L29" s="162"/>
      <c r="M29" s="162"/>
      <c r="N29" s="157"/>
      <c r="O29" s="157"/>
      <c r="P29" s="157"/>
      <c r="Q29" s="157"/>
      <c r="R29" s="157"/>
      <c r="S29" s="157"/>
      <c r="T29" s="158"/>
      <c r="U29" s="157"/>
      <c r="V29" s="150"/>
      <c r="W29" s="150"/>
      <c r="X29" s="150"/>
      <c r="Y29" s="150"/>
      <c r="Z29" s="150"/>
      <c r="AA29" s="150"/>
      <c r="AB29" s="150"/>
      <c r="AC29" s="150"/>
      <c r="AD29" s="150"/>
      <c r="AE29" s="150" t="s">
        <v>116</v>
      </c>
      <c r="AF29" s="150">
        <v>0</v>
      </c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51">
        <v>13</v>
      </c>
      <c r="B30" s="156" t="s">
        <v>139</v>
      </c>
      <c r="C30" s="167" t="s">
        <v>140</v>
      </c>
      <c r="D30" s="157" t="s">
        <v>130</v>
      </c>
      <c r="E30" s="290">
        <v>21.92</v>
      </c>
      <c r="F30" s="288"/>
      <c r="G30" s="288">
        <f>E30*F30</f>
        <v>0</v>
      </c>
      <c r="H30" s="162">
        <v>0</v>
      </c>
      <c r="I30" s="162">
        <f>ROUND(E30*H30,2)</f>
        <v>0</v>
      </c>
      <c r="J30" s="162">
        <v>107.5</v>
      </c>
      <c r="K30" s="162">
        <f>ROUND(E30*J30,2)</f>
        <v>2356.4</v>
      </c>
      <c r="L30" s="162">
        <v>21</v>
      </c>
      <c r="M30" s="162">
        <f>G30*(1+L30/100)</f>
        <v>0</v>
      </c>
      <c r="N30" s="157">
        <v>0</v>
      </c>
      <c r="O30" s="157">
        <f>ROUND(E30*N30,5)</f>
        <v>0</v>
      </c>
      <c r="P30" s="157">
        <v>0</v>
      </c>
      <c r="Q30" s="157">
        <f>ROUND(E30*P30,5)</f>
        <v>0</v>
      </c>
      <c r="R30" s="157"/>
      <c r="S30" s="157"/>
      <c r="T30" s="158">
        <v>0.32</v>
      </c>
      <c r="U30" s="157">
        <f>ROUND(E30*T30,2)</f>
        <v>7.01</v>
      </c>
      <c r="V30" s="150"/>
      <c r="W30" s="150"/>
      <c r="X30" s="150"/>
      <c r="Y30" s="150"/>
      <c r="Z30" s="150"/>
      <c r="AA30" s="150"/>
      <c r="AB30" s="150"/>
      <c r="AC30" s="150"/>
      <c r="AD30" s="150"/>
      <c r="AE30" s="150" t="s">
        <v>114</v>
      </c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ht="22.5" outlineLevel="1" x14ac:dyDescent="0.2">
      <c r="A31" s="151">
        <v>14</v>
      </c>
      <c r="B31" s="156" t="s">
        <v>141</v>
      </c>
      <c r="C31" s="167" t="s">
        <v>292</v>
      </c>
      <c r="D31" s="157" t="s">
        <v>127</v>
      </c>
      <c r="E31" s="290">
        <v>2.7970000000000002</v>
      </c>
      <c r="F31" s="288"/>
      <c r="G31" s="162">
        <f>E31*F31</f>
        <v>0</v>
      </c>
      <c r="H31" s="162">
        <v>26178.880000000001</v>
      </c>
      <c r="I31" s="162">
        <f>ROUND(E31*H31,2)</f>
        <v>73222.33</v>
      </c>
      <c r="J31" s="162">
        <v>6051.119999999999</v>
      </c>
      <c r="K31" s="162">
        <f>ROUND(E31*J31,2)</f>
        <v>16924.98</v>
      </c>
      <c r="L31" s="162">
        <v>21</v>
      </c>
      <c r="M31" s="162">
        <f>G31*(1+L31/100)</f>
        <v>0</v>
      </c>
      <c r="N31" s="157">
        <v>1.0543899999999999</v>
      </c>
      <c r="O31" s="157">
        <f>ROUND(E31*N31,5)</f>
        <v>2.9491299999999998</v>
      </c>
      <c r="P31" s="157">
        <v>0</v>
      </c>
      <c r="Q31" s="157">
        <f>ROUND(E31*P31,5)</f>
        <v>0</v>
      </c>
      <c r="R31" s="157"/>
      <c r="S31" s="157"/>
      <c r="T31" s="158">
        <v>15.231</v>
      </c>
      <c r="U31" s="157">
        <f>ROUND(E31*T31,2)</f>
        <v>42.6</v>
      </c>
      <c r="V31" s="150"/>
      <c r="W31" s="150"/>
      <c r="X31" s="150"/>
      <c r="Y31" s="150"/>
      <c r="Z31" s="150"/>
      <c r="AA31" s="150"/>
      <c r="AB31" s="150"/>
      <c r="AC31" s="150"/>
      <c r="AD31" s="150"/>
      <c r="AE31" s="150" t="s">
        <v>114</v>
      </c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51"/>
      <c r="B32" s="156"/>
      <c r="C32" s="184" t="s">
        <v>340</v>
      </c>
      <c r="D32" s="185"/>
      <c r="E32" s="186">
        <v>2.7970000000000002</v>
      </c>
      <c r="F32" s="162"/>
      <c r="G32" s="162"/>
      <c r="H32" s="162"/>
      <c r="I32" s="162"/>
      <c r="J32" s="162"/>
      <c r="K32" s="162"/>
      <c r="L32" s="162"/>
      <c r="M32" s="162"/>
      <c r="N32" s="157"/>
      <c r="O32" s="157"/>
      <c r="P32" s="157"/>
      <c r="Q32" s="157"/>
      <c r="R32" s="157"/>
      <c r="S32" s="157"/>
      <c r="T32" s="158"/>
      <c r="U32" s="157"/>
      <c r="V32" s="150"/>
      <c r="W32" s="150"/>
      <c r="X32" s="150"/>
      <c r="Y32" s="150"/>
      <c r="Z32" s="150"/>
      <c r="AA32" s="150"/>
      <c r="AB32" s="150"/>
      <c r="AC32" s="150"/>
      <c r="AD32" s="150"/>
      <c r="AE32" s="150" t="s">
        <v>116</v>
      </c>
      <c r="AF32" s="150">
        <v>0</v>
      </c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s="280" customFormat="1" ht="45" outlineLevel="1" x14ac:dyDescent="0.2">
      <c r="A33" s="151">
        <v>15</v>
      </c>
      <c r="B33" s="156" t="s">
        <v>151</v>
      </c>
      <c r="C33" s="167" t="s">
        <v>293</v>
      </c>
      <c r="D33" s="157" t="s">
        <v>113</v>
      </c>
      <c r="E33" s="290">
        <v>65.28</v>
      </c>
      <c r="F33" s="162"/>
      <c r="G33" s="162">
        <f>E33*F33</f>
        <v>0</v>
      </c>
      <c r="H33" s="288"/>
      <c r="I33" s="288"/>
      <c r="J33" s="288"/>
      <c r="K33" s="288"/>
      <c r="L33" s="288"/>
      <c r="M33" s="288"/>
      <c r="N33" s="157"/>
      <c r="O33" s="157"/>
      <c r="P33" s="157"/>
      <c r="Q33" s="157"/>
      <c r="R33" s="157"/>
      <c r="S33" s="157"/>
      <c r="T33" s="158"/>
      <c r="U33" s="157"/>
      <c r="V33" s="285"/>
      <c r="W33" s="285"/>
      <c r="X33" s="285"/>
      <c r="Y33" s="285"/>
      <c r="Z33" s="285"/>
      <c r="AA33" s="285"/>
      <c r="AB33" s="285"/>
      <c r="AC33" s="285"/>
      <c r="AD33" s="285"/>
      <c r="AE33" s="285"/>
      <c r="AF33" s="285"/>
      <c r="AG33" s="285"/>
      <c r="AH33" s="285"/>
      <c r="AI33" s="285"/>
      <c r="AJ33" s="285"/>
      <c r="AK33" s="285"/>
      <c r="AL33" s="285"/>
      <c r="AM33" s="285"/>
      <c r="AN33" s="285"/>
      <c r="AO33" s="285"/>
      <c r="AP33" s="285"/>
      <c r="AQ33" s="285"/>
      <c r="AR33" s="285"/>
      <c r="AS33" s="285"/>
      <c r="AT33" s="285"/>
      <c r="AU33" s="285"/>
      <c r="AV33" s="285"/>
      <c r="AW33" s="285"/>
      <c r="AX33" s="285"/>
      <c r="AY33" s="285"/>
      <c r="AZ33" s="285"/>
      <c r="BA33" s="285"/>
      <c r="BB33" s="285"/>
      <c r="BC33" s="285"/>
      <c r="BD33" s="285"/>
      <c r="BE33" s="285"/>
      <c r="BF33" s="285"/>
      <c r="BG33" s="285"/>
      <c r="BH33" s="285"/>
    </row>
    <row r="34" spans="1:60" outlineLevel="1" x14ac:dyDescent="0.2">
      <c r="A34" s="197"/>
      <c r="B34" s="198" t="s">
        <v>287</v>
      </c>
      <c r="C34" s="199" t="s">
        <v>58</v>
      </c>
      <c r="D34" s="200"/>
      <c r="E34" s="201"/>
      <c r="F34" s="201"/>
      <c r="G34" s="202">
        <f>SUM(G24:G33)</f>
        <v>0</v>
      </c>
      <c r="H34" s="162"/>
      <c r="I34" s="162"/>
      <c r="J34" s="162"/>
      <c r="K34" s="162"/>
      <c r="L34" s="162"/>
      <c r="M34" s="162"/>
      <c r="N34" s="157"/>
      <c r="O34" s="157"/>
      <c r="P34" s="157"/>
      <c r="Q34" s="157"/>
      <c r="R34" s="157"/>
      <c r="S34" s="157"/>
      <c r="T34" s="158"/>
      <c r="U34" s="157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x14ac:dyDescent="0.2">
      <c r="A35" s="297" t="s">
        <v>110</v>
      </c>
      <c r="B35" s="278" t="s">
        <v>59</v>
      </c>
      <c r="C35" s="190" t="s">
        <v>60</v>
      </c>
      <c r="D35" s="299"/>
      <c r="E35" s="300"/>
      <c r="F35" s="301"/>
      <c r="G35" s="302"/>
      <c r="H35" s="163"/>
      <c r="I35" s="163">
        <f>SUM(I36:I37)</f>
        <v>7958.76</v>
      </c>
      <c r="J35" s="163"/>
      <c r="K35" s="163">
        <f>SUM(K36:K37)</f>
        <v>4053.99</v>
      </c>
      <c r="L35" s="163"/>
      <c r="M35" s="163">
        <f>SUM(M36:M37)</f>
        <v>0</v>
      </c>
      <c r="N35" s="159"/>
      <c r="O35" s="159">
        <f>SUM(O36:O37)</f>
        <v>6.8100399999999999</v>
      </c>
      <c r="P35" s="159"/>
      <c r="Q35" s="159">
        <f>SUM(Q36:Q37)</f>
        <v>0</v>
      </c>
      <c r="R35" s="159"/>
      <c r="S35" s="159"/>
      <c r="T35" s="160"/>
      <c r="U35" s="159">
        <f>SUM(U36:U37)</f>
        <v>9.81</v>
      </c>
      <c r="AE35" t="s">
        <v>111</v>
      </c>
    </row>
    <row r="36" spans="1:60" ht="22.5" outlineLevel="1" x14ac:dyDescent="0.2">
      <c r="A36" s="151">
        <v>16</v>
      </c>
      <c r="B36" s="156" t="s">
        <v>142</v>
      </c>
      <c r="C36" s="167" t="s">
        <v>143</v>
      </c>
      <c r="D36" s="157" t="s">
        <v>130</v>
      </c>
      <c r="E36" s="290">
        <v>14.05</v>
      </c>
      <c r="F36" s="288"/>
      <c r="G36" s="162"/>
      <c r="H36" s="162">
        <v>566.46</v>
      </c>
      <c r="I36" s="162">
        <f>ROUND(E36*H36,2)</f>
        <v>7958.76</v>
      </c>
      <c r="J36" s="162">
        <v>288.53999999999996</v>
      </c>
      <c r="K36" s="162">
        <f>ROUND(E36*J36,2)</f>
        <v>4053.99</v>
      </c>
      <c r="L36" s="162">
        <v>21</v>
      </c>
      <c r="M36" s="162">
        <f>G36*(1+L36/100)</f>
        <v>0</v>
      </c>
      <c r="N36" s="157">
        <v>0.48470000000000002</v>
      </c>
      <c r="O36" s="157">
        <f>ROUND(E36*N36,5)</f>
        <v>6.8100399999999999</v>
      </c>
      <c r="P36" s="157">
        <v>0</v>
      </c>
      <c r="Q36" s="157">
        <f>ROUND(E36*P36,5)</f>
        <v>0</v>
      </c>
      <c r="R36" s="157"/>
      <c r="S36" s="157"/>
      <c r="T36" s="158">
        <v>0.69799999999999995</v>
      </c>
      <c r="U36" s="157">
        <f>ROUND(E36*T36,2)</f>
        <v>9.81</v>
      </c>
      <c r="V36" s="150"/>
      <c r="W36" s="150"/>
      <c r="X36" s="150"/>
      <c r="Y36" s="150"/>
      <c r="Z36" s="150"/>
      <c r="AA36" s="150"/>
      <c r="AB36" s="150"/>
      <c r="AC36" s="150"/>
      <c r="AD36" s="150"/>
      <c r="AE36" s="150" t="s">
        <v>114</v>
      </c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51"/>
      <c r="B37" s="156"/>
      <c r="C37" s="184" t="s">
        <v>341</v>
      </c>
      <c r="D37" s="185"/>
      <c r="E37" s="186">
        <v>14.05</v>
      </c>
      <c r="F37" s="162"/>
      <c r="G37" s="162"/>
      <c r="H37" s="162"/>
      <c r="I37" s="162"/>
      <c r="J37" s="162"/>
      <c r="K37" s="162"/>
      <c r="L37" s="162"/>
      <c r="M37" s="162"/>
      <c r="N37" s="157"/>
      <c r="O37" s="157"/>
      <c r="P37" s="157"/>
      <c r="Q37" s="157"/>
      <c r="R37" s="157"/>
      <c r="S37" s="157"/>
      <c r="T37" s="158"/>
      <c r="U37" s="157"/>
      <c r="V37" s="150"/>
      <c r="W37" s="150"/>
      <c r="X37" s="150"/>
      <c r="Y37" s="150"/>
      <c r="Z37" s="150"/>
      <c r="AA37" s="150"/>
      <c r="AB37" s="150"/>
      <c r="AC37" s="150"/>
      <c r="AD37" s="150"/>
      <c r="AE37" s="150" t="s">
        <v>116</v>
      </c>
      <c r="AF37" s="150">
        <v>0</v>
      </c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203"/>
      <c r="B38" s="204" t="s">
        <v>287</v>
      </c>
      <c r="C38" s="205" t="s">
        <v>60</v>
      </c>
      <c r="D38" s="206"/>
      <c r="E38" s="207"/>
      <c r="F38" s="207"/>
      <c r="G38" s="208">
        <f>SUM(G36:G37)</f>
        <v>0</v>
      </c>
      <c r="H38" s="162"/>
      <c r="I38" s="162"/>
      <c r="J38" s="162"/>
      <c r="K38" s="162"/>
      <c r="L38" s="162"/>
      <c r="M38" s="162"/>
      <c r="N38" s="157"/>
      <c r="O38" s="157"/>
      <c r="P38" s="157"/>
      <c r="Q38" s="157"/>
      <c r="R38" s="157"/>
      <c r="S38" s="157"/>
      <c r="T38" s="158"/>
      <c r="U38" s="157"/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x14ac:dyDescent="0.2">
      <c r="A39" s="297" t="s">
        <v>110</v>
      </c>
      <c r="B39" s="278" t="s">
        <v>61</v>
      </c>
      <c r="C39" s="190" t="s">
        <v>62</v>
      </c>
      <c r="D39" s="299"/>
      <c r="E39" s="300"/>
      <c r="F39" s="301"/>
      <c r="G39" s="302"/>
      <c r="H39" s="163"/>
      <c r="I39" s="163">
        <f>SUM(I40:I56)</f>
        <v>47050.619999999995</v>
      </c>
      <c r="J39" s="163"/>
      <c r="K39" s="163">
        <f>SUM(K40:K56)</f>
        <v>68075.42</v>
      </c>
      <c r="L39" s="163"/>
      <c r="M39" s="163">
        <f>SUM(M40:M56)</f>
        <v>0</v>
      </c>
      <c r="N39" s="159"/>
      <c r="O39" s="159">
        <f>SUM(O40:O56)</f>
        <v>35.592619999999997</v>
      </c>
      <c r="P39" s="159"/>
      <c r="Q39" s="159">
        <f>SUM(Q40:Q56)</f>
        <v>0</v>
      </c>
      <c r="R39" s="159"/>
      <c r="S39" s="159"/>
      <c r="T39" s="160"/>
      <c r="U39" s="159">
        <f>SUM(U40:U56)</f>
        <v>158.64000000000001</v>
      </c>
      <c r="AE39" t="s">
        <v>111</v>
      </c>
    </row>
    <row r="40" spans="1:60" ht="22.5" outlineLevel="1" x14ac:dyDescent="0.2">
      <c r="A40" s="151">
        <v>17</v>
      </c>
      <c r="B40" s="156" t="s">
        <v>152</v>
      </c>
      <c r="C40" s="167" t="s">
        <v>296</v>
      </c>
      <c r="D40" s="157" t="s">
        <v>147</v>
      </c>
      <c r="E40" s="288">
        <v>19</v>
      </c>
      <c r="F40" s="288"/>
      <c r="G40" s="162">
        <f>E40*F40</f>
        <v>0</v>
      </c>
      <c r="H40" s="162">
        <v>418.88</v>
      </c>
      <c r="I40" s="162">
        <f>ROUND(E40*H40,2)</f>
        <v>7958.72</v>
      </c>
      <c r="J40" s="162">
        <v>404.12</v>
      </c>
      <c r="K40" s="162">
        <f>ROUND(E40*J40,2)</f>
        <v>7678.28</v>
      </c>
      <c r="L40" s="162">
        <v>21</v>
      </c>
      <c r="M40" s="162">
        <f>G40*(1+L40/100)</f>
        <v>0</v>
      </c>
      <c r="N40" s="157">
        <v>0.21664</v>
      </c>
      <c r="O40" s="157">
        <f>ROUND(E40*N40,5)</f>
        <v>4.1161599999999998</v>
      </c>
      <c r="P40" s="157">
        <v>0</v>
      </c>
      <c r="Q40" s="157">
        <f>ROUND(E40*P40,5)</f>
        <v>0</v>
      </c>
      <c r="R40" s="157"/>
      <c r="S40" s="157"/>
      <c r="T40" s="158">
        <v>0.96628999999999998</v>
      </c>
      <c r="U40" s="157">
        <f>ROUND(E40*T40,2)</f>
        <v>18.36</v>
      </c>
      <c r="V40" s="150"/>
      <c r="W40" s="150"/>
      <c r="X40" s="150"/>
      <c r="Y40" s="150"/>
      <c r="Z40" s="150"/>
      <c r="AA40" s="150"/>
      <c r="AB40" s="150"/>
      <c r="AC40" s="150"/>
      <c r="AD40" s="150"/>
      <c r="AE40" s="150" t="s">
        <v>121</v>
      </c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ht="51" customHeight="1" outlineLevel="1" x14ac:dyDescent="0.2">
      <c r="A41" s="151"/>
      <c r="B41" s="156"/>
      <c r="C41" s="418" t="s">
        <v>153</v>
      </c>
      <c r="D41" s="419"/>
      <c r="E41" s="419"/>
      <c r="F41" s="419"/>
      <c r="G41" s="307"/>
      <c r="H41" s="162"/>
      <c r="I41" s="162"/>
      <c r="J41" s="162"/>
      <c r="K41" s="162"/>
      <c r="L41" s="162"/>
      <c r="M41" s="162"/>
      <c r="N41" s="157"/>
      <c r="O41" s="157"/>
      <c r="P41" s="157"/>
      <c r="Q41" s="157"/>
      <c r="R41" s="157"/>
      <c r="S41" s="157"/>
      <c r="T41" s="158"/>
      <c r="U41" s="157"/>
      <c r="V41" s="150"/>
      <c r="W41" s="150"/>
      <c r="X41" s="150"/>
      <c r="Y41" s="150"/>
      <c r="Z41" s="150"/>
      <c r="AA41" s="150"/>
      <c r="AB41" s="150"/>
      <c r="AC41" s="150"/>
      <c r="AD41" s="150"/>
      <c r="AE41" s="150" t="s">
        <v>115</v>
      </c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3" t="str">
        <f>C41</f>
        <v>Hloubení rýh nezapažených, šířky do 60 cm, v hornině 3 (včetně příplatku za lepivost), se svislým přemístěním, lože pod potrubí z písku a štěrkopísku, dodávka a montáž potrubí z trub polyetylénových tlakových vnějšího průměru podle popisu, tlaková zkouška potrubí, proplach a dezinfekce, obsyp potrubí sypaninou bez prohození materiálem připraveným podél výkopu ve vzdálenosti do 3 m od jeho okraje, pro jakoukoliv míru zhutnění, zásyp rýhy zeminou, s uložením ve vrstvách, se zhutněním.</v>
      </c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286">
        <v>18</v>
      </c>
      <c r="B42" s="287" t="s">
        <v>154</v>
      </c>
      <c r="C42" s="289" t="s">
        <v>155</v>
      </c>
      <c r="D42" s="157" t="s">
        <v>156</v>
      </c>
      <c r="E42" s="288">
        <v>1</v>
      </c>
      <c r="F42" s="288"/>
      <c r="G42" s="288">
        <f t="shared" ref="G42:G43" si="0">E42*F42</f>
        <v>0</v>
      </c>
      <c r="H42" s="162">
        <v>572.07000000000005</v>
      </c>
      <c r="I42" s="162">
        <f>ROUND(E42*H42,2)</f>
        <v>572.07000000000005</v>
      </c>
      <c r="J42" s="162">
        <v>407.92999999999995</v>
      </c>
      <c r="K42" s="162">
        <f>ROUND(E42*J42,2)</f>
        <v>407.93</v>
      </c>
      <c r="L42" s="162">
        <v>21</v>
      </c>
      <c r="M42" s="162">
        <f>G42*(1+L42/100)</f>
        <v>0</v>
      </c>
      <c r="N42" s="157">
        <v>0.40105000000000002</v>
      </c>
      <c r="O42" s="157">
        <f>ROUND(E42*N42,5)</f>
        <v>0.40105000000000002</v>
      </c>
      <c r="P42" s="157">
        <v>0</v>
      </c>
      <c r="Q42" s="157">
        <f>ROUND(E42*P42,5)</f>
        <v>0</v>
      </c>
      <c r="R42" s="157"/>
      <c r="S42" s="157"/>
      <c r="T42" s="158">
        <v>1.09236</v>
      </c>
      <c r="U42" s="157">
        <f>ROUND(E42*T42,2)</f>
        <v>1.0900000000000001</v>
      </c>
      <c r="V42" s="150"/>
      <c r="W42" s="150"/>
      <c r="X42" s="150"/>
      <c r="Y42" s="150"/>
      <c r="Z42" s="150"/>
      <c r="AA42" s="150"/>
      <c r="AB42" s="150"/>
      <c r="AC42" s="150"/>
      <c r="AD42" s="150"/>
      <c r="AE42" s="150" t="s">
        <v>114</v>
      </c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286">
        <v>19</v>
      </c>
      <c r="B43" s="287" t="s">
        <v>157</v>
      </c>
      <c r="C43" s="289" t="s">
        <v>158</v>
      </c>
      <c r="D43" s="157" t="s">
        <v>113</v>
      </c>
      <c r="E43" s="290">
        <v>2.4E-2</v>
      </c>
      <c r="F43" s="288"/>
      <c r="G43" s="288">
        <f t="shared" si="0"/>
        <v>0</v>
      </c>
      <c r="H43" s="162">
        <v>546.46</v>
      </c>
      <c r="I43" s="162">
        <f>ROUND(E43*H43,2)</f>
        <v>13.12</v>
      </c>
      <c r="J43" s="162">
        <v>402.53999999999996</v>
      </c>
      <c r="K43" s="162">
        <f>ROUND(E43*J43,2)</f>
        <v>9.66</v>
      </c>
      <c r="L43" s="162">
        <v>21</v>
      </c>
      <c r="M43" s="162">
        <f>G43*(1+L43/100)</f>
        <v>0</v>
      </c>
      <c r="N43" s="157">
        <v>1.8907700000000001</v>
      </c>
      <c r="O43" s="157">
        <f>ROUND(E43*N43,5)</f>
        <v>4.5379999999999997E-2</v>
      </c>
      <c r="P43" s="157">
        <v>0</v>
      </c>
      <c r="Q43" s="157">
        <f>ROUND(E43*P43,5)</f>
        <v>0</v>
      </c>
      <c r="R43" s="157"/>
      <c r="S43" s="157"/>
      <c r="T43" s="158">
        <v>1.3169999999999999</v>
      </c>
      <c r="U43" s="157">
        <f>ROUND(E43*T43,2)</f>
        <v>0.03</v>
      </c>
      <c r="V43" s="150"/>
      <c r="W43" s="150"/>
      <c r="X43" s="150"/>
      <c r="Y43" s="150"/>
      <c r="Z43" s="150"/>
      <c r="AA43" s="150"/>
      <c r="AB43" s="150"/>
      <c r="AC43" s="150"/>
      <c r="AD43" s="150"/>
      <c r="AE43" s="150" t="s">
        <v>114</v>
      </c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286"/>
      <c r="B44" s="287"/>
      <c r="C44" s="187" t="s">
        <v>159</v>
      </c>
      <c r="D44" s="188"/>
      <c r="E44" s="189">
        <v>2.4E-2</v>
      </c>
      <c r="F44" s="288"/>
      <c r="G44" s="288"/>
      <c r="H44" s="162"/>
      <c r="I44" s="162"/>
      <c r="J44" s="162"/>
      <c r="K44" s="162"/>
      <c r="L44" s="162"/>
      <c r="M44" s="162"/>
      <c r="N44" s="157"/>
      <c r="O44" s="157"/>
      <c r="P44" s="157"/>
      <c r="Q44" s="157"/>
      <c r="R44" s="157"/>
      <c r="S44" s="157"/>
      <c r="T44" s="158"/>
      <c r="U44" s="157"/>
      <c r="V44" s="150"/>
      <c r="W44" s="150"/>
      <c r="X44" s="150"/>
      <c r="Y44" s="150"/>
      <c r="Z44" s="150"/>
      <c r="AA44" s="150"/>
      <c r="AB44" s="150"/>
      <c r="AC44" s="150"/>
      <c r="AD44" s="150"/>
      <c r="AE44" s="150" t="s">
        <v>116</v>
      </c>
      <c r="AF44" s="150">
        <v>0</v>
      </c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ht="12.75" customHeight="1" outlineLevel="1" x14ac:dyDescent="0.2">
      <c r="A45" s="286">
        <v>20</v>
      </c>
      <c r="B45" s="287" t="s">
        <v>160</v>
      </c>
      <c r="C45" s="289" t="s">
        <v>161</v>
      </c>
      <c r="D45" s="157" t="s">
        <v>113</v>
      </c>
      <c r="E45" s="290">
        <v>3.5999999999999997E-2</v>
      </c>
      <c r="F45" s="288"/>
      <c r="G45" s="288">
        <f>E45*F45</f>
        <v>0</v>
      </c>
      <c r="H45" s="162">
        <v>2115.1999999999998</v>
      </c>
      <c r="I45" s="162">
        <f>ROUND(E45*H45,2)</f>
        <v>76.150000000000006</v>
      </c>
      <c r="J45" s="162">
        <v>524.80000000000018</v>
      </c>
      <c r="K45" s="162">
        <f>ROUND(E45*J45,2)</f>
        <v>18.89</v>
      </c>
      <c r="L45" s="162">
        <v>21</v>
      </c>
      <c r="M45" s="162">
        <f>G45*(1+L45/100)</f>
        <v>0</v>
      </c>
      <c r="N45" s="157">
        <v>2.5</v>
      </c>
      <c r="O45" s="157">
        <f>ROUND(E45*N45,5)</f>
        <v>0.09</v>
      </c>
      <c r="P45" s="157">
        <v>0</v>
      </c>
      <c r="Q45" s="157">
        <f>ROUND(E45*P45,5)</f>
        <v>0</v>
      </c>
      <c r="R45" s="157"/>
      <c r="S45" s="157"/>
      <c r="T45" s="158">
        <v>1.4490000000000001</v>
      </c>
      <c r="U45" s="157">
        <f>ROUND(E45*T45,2)</f>
        <v>0.05</v>
      </c>
      <c r="V45" s="150"/>
      <c r="W45" s="150"/>
      <c r="X45" s="150"/>
      <c r="Y45" s="150"/>
      <c r="Z45" s="150"/>
      <c r="AA45" s="150"/>
      <c r="AB45" s="150"/>
      <c r="AC45" s="150"/>
      <c r="AD45" s="150"/>
      <c r="AE45" s="150" t="s">
        <v>114</v>
      </c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286"/>
      <c r="B46" s="287"/>
      <c r="C46" s="187" t="s">
        <v>162</v>
      </c>
      <c r="D46" s="188"/>
      <c r="E46" s="189">
        <v>3.5999999999999997E-2</v>
      </c>
      <c r="F46" s="288"/>
      <c r="G46" s="288"/>
      <c r="H46" s="162"/>
      <c r="I46" s="162"/>
      <c r="J46" s="162"/>
      <c r="K46" s="162"/>
      <c r="L46" s="162"/>
      <c r="M46" s="162"/>
      <c r="N46" s="157"/>
      <c r="O46" s="157"/>
      <c r="P46" s="157"/>
      <c r="Q46" s="157"/>
      <c r="R46" s="157"/>
      <c r="S46" s="157"/>
      <c r="T46" s="158"/>
      <c r="U46" s="157"/>
      <c r="V46" s="150"/>
      <c r="W46" s="150"/>
      <c r="X46" s="150"/>
      <c r="Y46" s="150"/>
      <c r="Z46" s="150"/>
      <c r="AA46" s="150"/>
      <c r="AB46" s="150"/>
      <c r="AC46" s="150"/>
      <c r="AD46" s="150"/>
      <c r="AE46" s="150" t="s">
        <v>116</v>
      </c>
      <c r="AF46" s="150">
        <v>0</v>
      </c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286">
        <v>21</v>
      </c>
      <c r="B47" s="287" t="s">
        <v>163</v>
      </c>
      <c r="C47" s="289" t="s">
        <v>164</v>
      </c>
      <c r="D47" s="157" t="s">
        <v>130</v>
      </c>
      <c r="E47" s="288">
        <v>0.24</v>
      </c>
      <c r="F47" s="288"/>
      <c r="G47" s="288">
        <f t="shared" ref="G47:G51" si="1">E47*F47</f>
        <v>0</v>
      </c>
      <c r="H47" s="162">
        <v>142.75</v>
      </c>
      <c r="I47" s="162">
        <f>ROUND(E47*H47,2)</f>
        <v>34.26</v>
      </c>
      <c r="J47" s="162">
        <v>34.25</v>
      </c>
      <c r="K47" s="162">
        <f>ROUND(E47*J47,2)</f>
        <v>8.2200000000000006</v>
      </c>
      <c r="L47" s="162">
        <v>21</v>
      </c>
      <c r="M47" s="162">
        <f>G47*(1+L47/100)</f>
        <v>0</v>
      </c>
      <c r="N47" s="157">
        <v>5.7600000000000004E-3</v>
      </c>
      <c r="O47" s="157">
        <f>ROUND(E47*N47,5)</f>
        <v>1.3799999999999999E-3</v>
      </c>
      <c r="P47" s="157">
        <v>0</v>
      </c>
      <c r="Q47" s="157">
        <f>ROUND(E47*P47,5)</f>
        <v>0</v>
      </c>
      <c r="R47" s="157"/>
      <c r="S47" s="157"/>
      <c r="T47" s="158">
        <v>8.4010000000000001E-2</v>
      </c>
      <c r="U47" s="157">
        <f>ROUND(E47*T47,2)</f>
        <v>0.02</v>
      </c>
      <c r="V47" s="150"/>
      <c r="W47" s="150"/>
      <c r="X47" s="150"/>
      <c r="Y47" s="150"/>
      <c r="Z47" s="150"/>
      <c r="AA47" s="150"/>
      <c r="AB47" s="150"/>
      <c r="AC47" s="150"/>
      <c r="AD47" s="150"/>
      <c r="AE47" s="150" t="s">
        <v>121</v>
      </c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ht="45" outlineLevel="1" x14ac:dyDescent="0.2">
      <c r="A48" s="286">
        <v>22</v>
      </c>
      <c r="B48" s="287" t="s">
        <v>145</v>
      </c>
      <c r="C48" s="289" t="s">
        <v>374</v>
      </c>
      <c r="D48" s="157" t="s">
        <v>156</v>
      </c>
      <c r="E48" s="288">
        <v>1</v>
      </c>
      <c r="F48" s="288"/>
      <c r="G48" s="288">
        <f t="shared" si="1"/>
        <v>0</v>
      </c>
      <c r="H48" s="162">
        <v>12980</v>
      </c>
      <c r="I48" s="162">
        <f>ROUND(E48*H48,2)</f>
        <v>12980</v>
      </c>
      <c r="J48" s="162">
        <v>0</v>
      </c>
      <c r="K48" s="162">
        <f>ROUND(E48*J48,2)</f>
        <v>0</v>
      </c>
      <c r="L48" s="162">
        <v>21</v>
      </c>
      <c r="M48" s="162">
        <f>G48*(1+L48/100)</f>
        <v>0</v>
      </c>
      <c r="N48" s="157">
        <v>0</v>
      </c>
      <c r="O48" s="157">
        <f>ROUND(E48*N48,5)</f>
        <v>0</v>
      </c>
      <c r="P48" s="157">
        <v>0</v>
      </c>
      <c r="Q48" s="157">
        <f>ROUND(E48*P48,5)</f>
        <v>0</v>
      </c>
      <c r="R48" s="157"/>
      <c r="S48" s="157"/>
      <c r="T48" s="158">
        <v>0</v>
      </c>
      <c r="U48" s="157">
        <f>ROUND(E48*T48,2)</f>
        <v>0</v>
      </c>
      <c r="V48" s="150"/>
      <c r="W48" s="150"/>
      <c r="X48" s="150"/>
      <c r="Y48" s="150"/>
      <c r="Z48" s="150"/>
      <c r="AA48" s="150"/>
      <c r="AB48" s="150"/>
      <c r="AC48" s="150"/>
      <c r="AD48" s="150"/>
      <c r="AE48" s="150" t="s">
        <v>114</v>
      </c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286">
        <v>23</v>
      </c>
      <c r="B49" s="287" t="s">
        <v>165</v>
      </c>
      <c r="C49" s="289" t="s">
        <v>294</v>
      </c>
      <c r="D49" s="157" t="s">
        <v>156</v>
      </c>
      <c r="E49" s="288">
        <v>1</v>
      </c>
      <c r="F49" s="288"/>
      <c r="G49" s="288">
        <f t="shared" si="1"/>
        <v>0</v>
      </c>
      <c r="H49" s="162">
        <v>1125</v>
      </c>
      <c r="I49" s="162">
        <f>ROUND(E49*H49,2)</f>
        <v>1125</v>
      </c>
      <c r="J49" s="162">
        <v>0</v>
      </c>
      <c r="K49" s="162">
        <f>ROUND(E49*J49,2)</f>
        <v>0</v>
      </c>
      <c r="L49" s="162">
        <v>21</v>
      </c>
      <c r="M49" s="162">
        <f>G49*(1+L49/100)</f>
        <v>0</v>
      </c>
      <c r="N49" s="157">
        <v>0</v>
      </c>
      <c r="O49" s="157">
        <f>ROUND(E49*N49,5)</f>
        <v>0</v>
      </c>
      <c r="P49" s="157">
        <v>0</v>
      </c>
      <c r="Q49" s="157">
        <f>ROUND(E49*P49,5)</f>
        <v>0</v>
      </c>
      <c r="R49" s="157"/>
      <c r="S49" s="157"/>
      <c r="T49" s="158">
        <v>0</v>
      </c>
      <c r="U49" s="157">
        <f>ROUND(E49*T49,2)</f>
        <v>0</v>
      </c>
      <c r="V49" s="150"/>
      <c r="W49" s="150"/>
      <c r="X49" s="150"/>
      <c r="Y49" s="150"/>
      <c r="Z49" s="150"/>
      <c r="AA49" s="150"/>
      <c r="AB49" s="150"/>
      <c r="AC49" s="150"/>
      <c r="AD49" s="150"/>
      <c r="AE49" s="150" t="s">
        <v>166</v>
      </c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ht="12.75" customHeight="1" outlineLevel="1" x14ac:dyDescent="0.2">
      <c r="A50" s="314">
        <v>24</v>
      </c>
      <c r="B50" s="315" t="s">
        <v>167</v>
      </c>
      <c r="C50" s="316" t="s">
        <v>375</v>
      </c>
      <c r="D50" s="317" t="s">
        <v>156</v>
      </c>
      <c r="E50" s="318">
        <v>1</v>
      </c>
      <c r="F50" s="318"/>
      <c r="G50" s="318">
        <f t="shared" si="1"/>
        <v>0</v>
      </c>
      <c r="H50" s="162">
        <v>2562.7800000000002</v>
      </c>
      <c r="I50" s="162">
        <f>ROUND(E50*H50,2)</f>
        <v>2562.7800000000002</v>
      </c>
      <c r="J50" s="162">
        <v>197.2199999999998</v>
      </c>
      <c r="K50" s="162">
        <f>ROUND(E50*J50,2)</f>
        <v>197.22</v>
      </c>
      <c r="L50" s="162">
        <v>21</v>
      </c>
      <c r="M50" s="162">
        <f>G50*(1+L50/100)</f>
        <v>0</v>
      </c>
      <c r="N50" s="157">
        <v>7.0899999999999999E-3</v>
      </c>
      <c r="O50" s="157">
        <f>ROUND(E50*N50,5)</f>
        <v>7.0899999999999999E-3</v>
      </c>
      <c r="P50" s="157">
        <v>0</v>
      </c>
      <c r="Q50" s="157">
        <f>ROUND(E50*P50,5)</f>
        <v>0</v>
      </c>
      <c r="R50" s="157"/>
      <c r="S50" s="157"/>
      <c r="T50" s="158">
        <v>0.47599999999999998</v>
      </c>
      <c r="U50" s="157">
        <f>ROUND(E50*T50,2)</f>
        <v>0.48</v>
      </c>
      <c r="V50" s="150"/>
      <c r="W50" s="150"/>
      <c r="X50" s="150"/>
      <c r="Y50" s="150"/>
      <c r="Z50" s="150"/>
      <c r="AA50" s="150"/>
      <c r="AB50" s="150"/>
      <c r="AC50" s="150"/>
      <c r="AD50" s="150"/>
      <c r="AE50" s="150" t="s">
        <v>114</v>
      </c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ht="22.5" outlineLevel="1" x14ac:dyDescent="0.2">
      <c r="A51" s="151">
        <v>25</v>
      </c>
      <c r="B51" s="156" t="s">
        <v>168</v>
      </c>
      <c r="C51" s="167" t="s">
        <v>169</v>
      </c>
      <c r="D51" s="157" t="s">
        <v>147</v>
      </c>
      <c r="E51" s="288">
        <v>16</v>
      </c>
      <c r="F51" s="288"/>
      <c r="G51" s="288">
        <f t="shared" si="1"/>
        <v>0</v>
      </c>
      <c r="H51" s="162">
        <v>329.22</v>
      </c>
      <c r="I51" s="162">
        <f>ROUND(E51*H51,2)</f>
        <v>5267.52</v>
      </c>
      <c r="J51" s="162">
        <v>838.78</v>
      </c>
      <c r="K51" s="162">
        <f>ROUND(E51*J51,2)</f>
        <v>13420.48</v>
      </c>
      <c r="L51" s="162">
        <v>21</v>
      </c>
      <c r="M51" s="162">
        <f>G51*(1+L51/100)</f>
        <v>0</v>
      </c>
      <c r="N51" s="157">
        <v>0.46866000000000002</v>
      </c>
      <c r="O51" s="157">
        <f>ROUND(E51*N51,5)</f>
        <v>7.4985600000000003</v>
      </c>
      <c r="P51" s="157">
        <v>0</v>
      </c>
      <c r="Q51" s="157">
        <f>ROUND(E51*P51,5)</f>
        <v>0</v>
      </c>
      <c r="R51" s="157"/>
      <c r="S51" s="157"/>
      <c r="T51" s="158">
        <v>1.9860500000000001</v>
      </c>
      <c r="U51" s="157">
        <f>ROUND(E51*T51,2)</f>
        <v>31.78</v>
      </c>
      <c r="V51" s="150"/>
      <c r="W51" s="150"/>
      <c r="X51" s="150"/>
      <c r="Y51" s="150"/>
      <c r="Z51" s="150"/>
      <c r="AA51" s="150"/>
      <c r="AB51" s="150"/>
      <c r="AC51" s="150"/>
      <c r="AD51" s="150"/>
      <c r="AE51" s="150" t="s">
        <v>121</v>
      </c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ht="51" customHeight="1" outlineLevel="1" x14ac:dyDescent="0.2">
      <c r="A52" s="151"/>
      <c r="B52" s="156"/>
      <c r="C52" s="418" t="s">
        <v>170</v>
      </c>
      <c r="D52" s="419"/>
      <c r="E52" s="419"/>
      <c r="F52" s="419"/>
      <c r="G52" s="307"/>
      <c r="H52" s="162"/>
      <c r="I52" s="162"/>
      <c r="J52" s="162"/>
      <c r="K52" s="162"/>
      <c r="L52" s="162"/>
      <c r="M52" s="162"/>
      <c r="N52" s="157"/>
      <c r="O52" s="157"/>
      <c r="P52" s="157"/>
      <c r="Q52" s="157"/>
      <c r="R52" s="157"/>
      <c r="S52" s="157"/>
      <c r="T52" s="158"/>
      <c r="U52" s="157"/>
      <c r="V52" s="150"/>
      <c r="W52" s="150"/>
      <c r="X52" s="150"/>
      <c r="Y52" s="150"/>
      <c r="Z52" s="150"/>
      <c r="AA52" s="150"/>
      <c r="AB52" s="150"/>
      <c r="AC52" s="150"/>
      <c r="AD52" s="150"/>
      <c r="AE52" s="150" t="s">
        <v>115</v>
      </c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3" t="str">
        <f>C52</f>
        <v>Hloubení rýh zapažených, šířky do 60 cm, hloubky do 1,2 m, v hornině 3 (včetně příplatku za lepivost), s uložením materiálu do 3 m od okraje výkopu, svislé přemístění výkopku, s naložením přebytku po zásypu (0,08 - 2,22 m3/m rýhy) na dopravní prostředek, s odvozem do 6 km a uložením na skládku, lože pod potrubí z písku a štěrkopísku, dodávka a montáž potrubí z trub PVC hrdlových, obsyp potrubí pískem, pro jakoukoliv míru zhutnění, zásyp rýhy zeminou, s uložením ve vrstvách, se zhutněním.</v>
      </c>
      <c r="BB52" s="150"/>
      <c r="BC52" s="150"/>
      <c r="BD52" s="150"/>
      <c r="BE52" s="150"/>
      <c r="BF52" s="150"/>
      <c r="BG52" s="150"/>
      <c r="BH52" s="150"/>
    </row>
    <row r="53" spans="1:60" ht="22.5" outlineLevel="1" x14ac:dyDescent="0.2">
      <c r="A53" s="151">
        <v>26</v>
      </c>
      <c r="B53" s="156" t="s">
        <v>171</v>
      </c>
      <c r="C53" s="167" t="s">
        <v>295</v>
      </c>
      <c r="D53" s="157" t="s">
        <v>147</v>
      </c>
      <c r="E53" s="288">
        <v>50</v>
      </c>
      <c r="F53" s="288"/>
      <c r="G53" s="288">
        <f>E53*F53</f>
        <v>0</v>
      </c>
      <c r="H53" s="162">
        <v>329.22</v>
      </c>
      <c r="I53" s="162">
        <f>ROUND(E53*H53,2)</f>
        <v>16461</v>
      </c>
      <c r="J53" s="162">
        <v>838.78</v>
      </c>
      <c r="K53" s="162">
        <f>ROUND(E53*J53,2)</f>
        <v>41939</v>
      </c>
      <c r="L53" s="162">
        <v>21</v>
      </c>
      <c r="M53" s="162">
        <f>G53*(1+L53/100)</f>
        <v>0</v>
      </c>
      <c r="N53" s="157">
        <v>0.46866000000000002</v>
      </c>
      <c r="O53" s="157">
        <f>ROUND(E53*N53,5)</f>
        <v>23.433</v>
      </c>
      <c r="P53" s="157">
        <v>0</v>
      </c>
      <c r="Q53" s="157">
        <f>ROUND(E53*P53,5)</f>
        <v>0</v>
      </c>
      <c r="R53" s="157"/>
      <c r="S53" s="157"/>
      <c r="T53" s="158">
        <v>1.9860500000000001</v>
      </c>
      <c r="U53" s="157">
        <f>ROUND(E53*T53,2)</f>
        <v>99.3</v>
      </c>
      <c r="V53" s="150"/>
      <c r="W53" s="150"/>
      <c r="X53" s="150"/>
      <c r="Y53" s="150"/>
      <c r="Z53" s="150"/>
      <c r="AA53" s="150"/>
      <c r="AB53" s="150"/>
      <c r="AC53" s="150"/>
      <c r="AD53" s="150"/>
      <c r="AE53" s="150" t="s">
        <v>121</v>
      </c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ht="51" customHeight="1" outlineLevel="1" x14ac:dyDescent="0.2">
      <c r="A54" s="151"/>
      <c r="B54" s="156"/>
      <c r="C54" s="418" t="s">
        <v>170</v>
      </c>
      <c r="D54" s="419"/>
      <c r="E54" s="419"/>
      <c r="F54" s="419"/>
      <c r="G54" s="307"/>
      <c r="H54" s="162"/>
      <c r="I54" s="162"/>
      <c r="J54" s="162"/>
      <c r="K54" s="162"/>
      <c r="L54" s="162"/>
      <c r="M54" s="162"/>
      <c r="N54" s="157"/>
      <c r="O54" s="157"/>
      <c r="P54" s="157"/>
      <c r="Q54" s="157"/>
      <c r="R54" s="157"/>
      <c r="S54" s="157"/>
      <c r="T54" s="158"/>
      <c r="U54" s="157"/>
      <c r="V54" s="150"/>
      <c r="W54" s="150"/>
      <c r="X54" s="150"/>
      <c r="Y54" s="150"/>
      <c r="Z54" s="150"/>
      <c r="AA54" s="150"/>
      <c r="AB54" s="150"/>
      <c r="AC54" s="150"/>
      <c r="AD54" s="150"/>
      <c r="AE54" s="150" t="s">
        <v>115</v>
      </c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3" t="str">
        <f>C54</f>
        <v>Hloubení rýh zapažených, šířky do 60 cm, hloubky do 1,2 m, v hornině 3 (včetně příplatku za lepivost), s uložením materiálu do 3 m od okraje výkopu, svislé přemístění výkopku, s naložením přebytku po zásypu (0,08 - 2,22 m3/m rýhy) na dopravní prostředek, s odvozem do 6 km a uložením na skládku, lože pod potrubí z písku a štěrkopísku, dodávka a montáž potrubí z trub PVC hrdlových, obsyp potrubí pískem, pro jakoukoliv míru zhutnění, zásyp rýhy zeminou, s uložením ve vrstvách, se zhutněním.</v>
      </c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51"/>
      <c r="B55" s="156"/>
      <c r="C55" s="327" t="s">
        <v>172</v>
      </c>
      <c r="D55" s="304"/>
      <c r="E55" s="305"/>
      <c r="F55" s="306"/>
      <c r="G55" s="307"/>
      <c r="H55" s="162"/>
      <c r="I55" s="162"/>
      <c r="J55" s="162"/>
      <c r="K55" s="162"/>
      <c r="L55" s="162"/>
      <c r="M55" s="162"/>
      <c r="N55" s="157"/>
      <c r="O55" s="157"/>
      <c r="P55" s="157"/>
      <c r="Q55" s="157"/>
      <c r="R55" s="157"/>
      <c r="S55" s="157"/>
      <c r="T55" s="158"/>
      <c r="U55" s="157"/>
      <c r="V55" s="150"/>
      <c r="W55" s="150"/>
      <c r="X55" s="150"/>
      <c r="Y55" s="150"/>
      <c r="Z55" s="150"/>
      <c r="AA55" s="150"/>
      <c r="AB55" s="150"/>
      <c r="AC55" s="150"/>
      <c r="AD55" s="150"/>
      <c r="AE55" s="150" t="s">
        <v>115</v>
      </c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3" t="str">
        <f>C55</f>
        <v>- Vyvedeno do prolehu</v>
      </c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51">
        <v>27</v>
      </c>
      <c r="B56" s="156" t="s">
        <v>173</v>
      </c>
      <c r="C56" s="167" t="s">
        <v>174</v>
      </c>
      <c r="D56" s="157" t="s">
        <v>127</v>
      </c>
      <c r="E56" s="290">
        <v>35.593000000000004</v>
      </c>
      <c r="F56" s="288"/>
      <c r="G56" s="288">
        <f>E56*F56</f>
        <v>0</v>
      </c>
      <c r="H56" s="162">
        <v>0</v>
      </c>
      <c r="I56" s="162">
        <f>ROUND(E56*H56,2)</f>
        <v>0</v>
      </c>
      <c r="J56" s="162">
        <v>123.5</v>
      </c>
      <c r="K56" s="162">
        <f>ROUND(E56*J56,2)</f>
        <v>4395.74</v>
      </c>
      <c r="L56" s="162">
        <v>21</v>
      </c>
      <c r="M56" s="162">
        <f>G56*(1+L56/100)</f>
        <v>0</v>
      </c>
      <c r="N56" s="157">
        <v>0</v>
      </c>
      <c r="O56" s="157">
        <f>ROUND(E56*N56,5)</f>
        <v>0</v>
      </c>
      <c r="P56" s="157">
        <v>0</v>
      </c>
      <c r="Q56" s="157">
        <f>ROUND(E56*P56,5)</f>
        <v>0</v>
      </c>
      <c r="R56" s="157"/>
      <c r="S56" s="157"/>
      <c r="T56" s="158">
        <v>0.21149999999999999</v>
      </c>
      <c r="U56" s="157">
        <f>ROUND(E56*T56,2)</f>
        <v>7.53</v>
      </c>
      <c r="V56" s="150"/>
      <c r="W56" s="150"/>
      <c r="X56" s="150"/>
      <c r="Y56" s="150"/>
      <c r="Z56" s="150"/>
      <c r="AA56" s="150"/>
      <c r="AB56" s="150"/>
      <c r="AC56" s="150"/>
      <c r="AD56" s="150"/>
      <c r="AE56" s="150" t="s">
        <v>114</v>
      </c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209"/>
      <c r="B57" s="210" t="s">
        <v>287</v>
      </c>
      <c r="C57" s="211" t="s">
        <v>62</v>
      </c>
      <c r="D57" s="212"/>
      <c r="E57" s="213"/>
      <c r="F57" s="213"/>
      <c r="G57" s="214">
        <f>G40+G42+G43+G45+G47+G48+G49+G50+G51+G53+G56</f>
        <v>0</v>
      </c>
      <c r="H57" s="162"/>
      <c r="I57" s="162"/>
      <c r="J57" s="162"/>
      <c r="K57" s="162"/>
      <c r="L57" s="162"/>
      <c r="M57" s="162"/>
      <c r="N57" s="157"/>
      <c r="O57" s="157"/>
      <c r="P57" s="157"/>
      <c r="Q57" s="157"/>
      <c r="R57" s="157"/>
      <c r="S57" s="157"/>
      <c r="T57" s="158"/>
      <c r="U57" s="157"/>
      <c r="V57" s="150"/>
      <c r="W57" s="15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x14ac:dyDescent="0.2">
      <c r="A58" s="297" t="s">
        <v>110</v>
      </c>
      <c r="B58" s="278" t="s">
        <v>63</v>
      </c>
      <c r="C58" s="190" t="s">
        <v>64</v>
      </c>
      <c r="D58" s="299"/>
      <c r="E58" s="300"/>
      <c r="F58" s="301"/>
      <c r="G58" s="302"/>
      <c r="H58" s="163"/>
      <c r="I58" s="163">
        <f>SUM(I59:I63)</f>
        <v>6630.58</v>
      </c>
      <c r="J58" s="163"/>
      <c r="K58" s="163">
        <f>SUM(K59:K63)</f>
        <v>44425.279999999999</v>
      </c>
      <c r="L58" s="163"/>
      <c r="M58" s="163">
        <f>SUM(M59:M63)</f>
        <v>0</v>
      </c>
      <c r="N58" s="159"/>
      <c r="O58" s="159">
        <f>SUM(O59:O63)</f>
        <v>4.72323</v>
      </c>
      <c r="P58" s="159"/>
      <c r="Q58" s="159">
        <f>SUM(Q59:Q63)</f>
        <v>0</v>
      </c>
      <c r="R58" s="159"/>
      <c r="S58" s="159"/>
      <c r="T58" s="160"/>
      <c r="U58" s="159">
        <f>SUM(U59:U63)</f>
        <v>92.47999999999999</v>
      </c>
      <c r="AE58" t="s">
        <v>111</v>
      </c>
    </row>
    <row r="59" spans="1:60" outlineLevel="1" x14ac:dyDescent="0.2">
      <c r="A59" s="151">
        <v>28</v>
      </c>
      <c r="B59" s="156" t="s">
        <v>175</v>
      </c>
      <c r="C59" s="167" t="s">
        <v>176</v>
      </c>
      <c r="D59" s="157" t="s">
        <v>130</v>
      </c>
      <c r="E59" s="288">
        <v>188</v>
      </c>
      <c r="F59" s="288"/>
      <c r="G59" s="162">
        <f>E59*F59</f>
        <v>0</v>
      </c>
      <c r="H59" s="162">
        <v>35.229999999999997</v>
      </c>
      <c r="I59" s="162">
        <f>ROUND(E59*H59,2)</f>
        <v>6623.24</v>
      </c>
      <c r="J59" s="162">
        <v>60.57</v>
      </c>
      <c r="K59" s="162">
        <f>ROUND(E59*J59,2)</f>
        <v>11387.16</v>
      </c>
      <c r="L59" s="162">
        <v>21</v>
      </c>
      <c r="M59" s="162">
        <f>G59*(1+L59/100)</f>
        <v>0</v>
      </c>
      <c r="N59" s="157">
        <v>1.2099999999999999E-3</v>
      </c>
      <c r="O59" s="157">
        <f>ROUND(E59*N59,5)</f>
        <v>0.22747999999999999</v>
      </c>
      <c r="P59" s="157">
        <v>0</v>
      </c>
      <c r="Q59" s="157">
        <f>ROUND(E59*P59,5)</f>
        <v>0</v>
      </c>
      <c r="R59" s="157"/>
      <c r="S59" s="157"/>
      <c r="T59" s="158">
        <v>0.17699999999999999</v>
      </c>
      <c r="U59" s="157">
        <f>ROUND(E59*T59,2)</f>
        <v>33.28</v>
      </c>
      <c r="V59" s="150"/>
      <c r="W59" s="150"/>
      <c r="X59" s="150"/>
      <c r="Y59" s="150"/>
      <c r="Z59" s="150"/>
      <c r="AA59" s="150"/>
      <c r="AB59" s="150"/>
      <c r="AC59" s="150"/>
      <c r="AD59" s="150"/>
      <c r="AE59" s="150" t="s">
        <v>114</v>
      </c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51">
        <v>29</v>
      </c>
      <c r="B60" s="156" t="s">
        <v>177</v>
      </c>
      <c r="C60" s="167" t="s">
        <v>178</v>
      </c>
      <c r="D60" s="157" t="s">
        <v>130</v>
      </c>
      <c r="E60" s="288">
        <v>244.6</v>
      </c>
      <c r="F60" s="288"/>
      <c r="G60" s="288">
        <f>E60*F60</f>
        <v>0</v>
      </c>
      <c r="H60" s="162">
        <v>0.03</v>
      </c>
      <c r="I60" s="162">
        <f>ROUND(E60*H60,2)</f>
        <v>7.34</v>
      </c>
      <c r="J60" s="162">
        <v>53.269999999999996</v>
      </c>
      <c r="K60" s="162">
        <f>ROUND(E60*J60,2)</f>
        <v>13029.84</v>
      </c>
      <c r="L60" s="162">
        <v>21</v>
      </c>
      <c r="M60" s="162">
        <f>G60*(1+L60/100)</f>
        <v>0</v>
      </c>
      <c r="N60" s="157">
        <v>1.8380000000000001E-2</v>
      </c>
      <c r="O60" s="157">
        <f>ROUND(E60*N60,5)</f>
        <v>4.4957500000000001</v>
      </c>
      <c r="P60" s="157">
        <v>0</v>
      </c>
      <c r="Q60" s="157">
        <f>ROUND(E60*P60,5)</f>
        <v>0</v>
      </c>
      <c r="R60" s="157"/>
      <c r="S60" s="157"/>
      <c r="T60" s="158">
        <v>0.13</v>
      </c>
      <c r="U60" s="157">
        <f>ROUND(E60*T60,2)</f>
        <v>31.8</v>
      </c>
      <c r="V60" s="150"/>
      <c r="W60" s="150"/>
      <c r="X60" s="150"/>
      <c r="Y60" s="150"/>
      <c r="Z60" s="150"/>
      <c r="AA60" s="150"/>
      <c r="AB60" s="150"/>
      <c r="AC60" s="150"/>
      <c r="AD60" s="150"/>
      <c r="AE60" s="150" t="s">
        <v>114</v>
      </c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151">
        <v>30</v>
      </c>
      <c r="B61" s="156" t="s">
        <v>179</v>
      </c>
      <c r="C61" s="167" t="s">
        <v>180</v>
      </c>
      <c r="D61" s="157" t="s">
        <v>130</v>
      </c>
      <c r="E61" s="288">
        <v>7338</v>
      </c>
      <c r="F61" s="288"/>
      <c r="G61" s="288">
        <f>E61*F61</f>
        <v>0</v>
      </c>
      <c r="H61" s="162">
        <v>0</v>
      </c>
      <c r="I61" s="162">
        <f>ROUND(E61*H61,2)</f>
        <v>0</v>
      </c>
      <c r="J61" s="162">
        <v>1.45</v>
      </c>
      <c r="K61" s="162">
        <f>ROUND(E61*J61,2)</f>
        <v>10640.1</v>
      </c>
      <c r="L61" s="162">
        <v>21</v>
      </c>
      <c r="M61" s="162">
        <f>G61*(1+L61/100)</f>
        <v>0</v>
      </c>
      <c r="N61" s="157">
        <v>0</v>
      </c>
      <c r="O61" s="157">
        <f>ROUND(E61*N61,5)</f>
        <v>0</v>
      </c>
      <c r="P61" s="157">
        <v>0</v>
      </c>
      <c r="Q61" s="157">
        <f>ROUND(E61*P61,5)</f>
        <v>0</v>
      </c>
      <c r="R61" s="157"/>
      <c r="S61" s="157"/>
      <c r="T61" s="158">
        <v>0</v>
      </c>
      <c r="U61" s="157">
        <f>ROUND(E61*T61,2)</f>
        <v>0</v>
      </c>
      <c r="V61" s="150"/>
      <c r="W61" s="150"/>
      <c r="X61" s="150"/>
      <c r="Y61" s="150"/>
      <c r="Z61" s="150"/>
      <c r="AA61" s="150"/>
      <c r="AB61" s="150"/>
      <c r="AC61" s="150"/>
      <c r="AD61" s="150"/>
      <c r="AE61" s="150" t="s">
        <v>114</v>
      </c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51"/>
      <c r="B62" s="156"/>
      <c r="C62" s="187" t="s">
        <v>342</v>
      </c>
      <c r="D62" s="188"/>
      <c r="E62" s="326">
        <v>7338</v>
      </c>
      <c r="F62" s="288"/>
      <c r="G62" s="162"/>
      <c r="H62" s="162"/>
      <c r="I62" s="162"/>
      <c r="J62" s="162"/>
      <c r="K62" s="162"/>
      <c r="L62" s="162"/>
      <c r="M62" s="162"/>
      <c r="N62" s="157"/>
      <c r="O62" s="157"/>
      <c r="P62" s="157"/>
      <c r="Q62" s="157"/>
      <c r="R62" s="157"/>
      <c r="S62" s="157"/>
      <c r="T62" s="158"/>
      <c r="U62" s="157"/>
      <c r="V62" s="150"/>
      <c r="W62" s="150"/>
      <c r="X62" s="150"/>
      <c r="Y62" s="150"/>
      <c r="Z62" s="150"/>
      <c r="AA62" s="150"/>
      <c r="AB62" s="150"/>
      <c r="AC62" s="150"/>
      <c r="AD62" s="150"/>
      <c r="AE62" s="150" t="s">
        <v>116</v>
      </c>
      <c r="AF62" s="150">
        <v>0</v>
      </c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">
      <c r="A63" s="151">
        <v>31</v>
      </c>
      <c r="B63" s="156" t="s">
        <v>181</v>
      </c>
      <c r="C63" s="167" t="s">
        <v>182</v>
      </c>
      <c r="D63" s="157" t="s">
        <v>130</v>
      </c>
      <c r="E63" s="288">
        <v>244.6</v>
      </c>
      <c r="F63" s="288"/>
      <c r="G63" s="288">
        <f>E63*F63</f>
        <v>0</v>
      </c>
      <c r="H63" s="162">
        <v>0</v>
      </c>
      <c r="I63" s="162">
        <f>ROUND(E63*H63,2)</f>
        <v>0</v>
      </c>
      <c r="J63" s="162">
        <v>38.299999999999997</v>
      </c>
      <c r="K63" s="162">
        <f>ROUND(E63*J63,2)</f>
        <v>9368.18</v>
      </c>
      <c r="L63" s="162">
        <v>21</v>
      </c>
      <c r="M63" s="162">
        <f>G63*(1+L63/100)</f>
        <v>0</v>
      </c>
      <c r="N63" s="157">
        <v>0</v>
      </c>
      <c r="O63" s="157">
        <f>ROUND(E63*N63,5)</f>
        <v>0</v>
      </c>
      <c r="P63" s="157">
        <v>0</v>
      </c>
      <c r="Q63" s="157">
        <f>ROUND(E63*P63,5)</f>
        <v>0</v>
      </c>
      <c r="R63" s="157"/>
      <c r="S63" s="157"/>
      <c r="T63" s="158">
        <v>0.112</v>
      </c>
      <c r="U63" s="157">
        <f>ROUND(E63*T63,2)</f>
        <v>27.4</v>
      </c>
      <c r="V63" s="150"/>
      <c r="W63" s="150"/>
      <c r="X63" s="150"/>
      <c r="Y63" s="150"/>
      <c r="Z63" s="150"/>
      <c r="AA63" s="150"/>
      <c r="AB63" s="150"/>
      <c r="AC63" s="150"/>
      <c r="AD63" s="150"/>
      <c r="AE63" s="150" t="s">
        <v>114</v>
      </c>
      <c r="AF63" s="150"/>
      <c r="AG63" s="150"/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">
      <c r="A64" s="215"/>
      <c r="B64" s="216" t="s">
        <v>287</v>
      </c>
      <c r="C64" s="217" t="s">
        <v>64</v>
      </c>
      <c r="D64" s="218"/>
      <c r="E64" s="219"/>
      <c r="F64" s="219"/>
      <c r="G64" s="220">
        <f>SUM(G59:G63)</f>
        <v>0</v>
      </c>
      <c r="H64" s="162"/>
      <c r="I64" s="162"/>
      <c r="J64" s="162"/>
      <c r="K64" s="162"/>
      <c r="L64" s="162"/>
      <c r="M64" s="162"/>
      <c r="N64" s="157"/>
      <c r="O64" s="157"/>
      <c r="P64" s="157"/>
      <c r="Q64" s="157"/>
      <c r="R64" s="157"/>
      <c r="S64" s="157"/>
      <c r="T64" s="158"/>
      <c r="U64" s="157"/>
      <c r="V64" s="150"/>
      <c r="W64" s="150"/>
      <c r="X64" s="150"/>
      <c r="Y64" s="150"/>
      <c r="Z64" s="150"/>
      <c r="AA64" s="150"/>
      <c r="AB64" s="150"/>
      <c r="AC64" s="150"/>
      <c r="AD64" s="150"/>
      <c r="AE64" s="150"/>
      <c r="AF64" s="150"/>
      <c r="AG64" s="150"/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x14ac:dyDescent="0.2">
      <c r="A65" s="297" t="s">
        <v>110</v>
      </c>
      <c r="B65" s="278" t="s">
        <v>65</v>
      </c>
      <c r="C65" s="190" t="s">
        <v>66</v>
      </c>
      <c r="D65" s="299"/>
      <c r="E65" s="300"/>
      <c r="F65" s="301"/>
      <c r="G65" s="302"/>
      <c r="H65" s="163"/>
      <c r="I65" s="163">
        <f>SUM(I66:I66)</f>
        <v>0</v>
      </c>
      <c r="J65" s="163"/>
      <c r="K65" s="163">
        <f>SUM(K66:K66)</f>
        <v>60442.58</v>
      </c>
      <c r="L65" s="163"/>
      <c r="M65" s="163">
        <f>SUM(M66:M66)</f>
        <v>0</v>
      </c>
      <c r="N65" s="159"/>
      <c r="O65" s="159">
        <f>SUM(O66:O66)</f>
        <v>0</v>
      </c>
      <c r="P65" s="159"/>
      <c r="Q65" s="159">
        <f>SUM(Q66:Q66)</f>
        <v>0</v>
      </c>
      <c r="R65" s="159"/>
      <c r="S65" s="159"/>
      <c r="T65" s="160"/>
      <c r="U65" s="159">
        <f>SUM(U66:U66)</f>
        <v>175.16</v>
      </c>
      <c r="AE65" t="s">
        <v>111</v>
      </c>
    </row>
    <row r="66" spans="1:60" outlineLevel="1" x14ac:dyDescent="0.2">
      <c r="A66" s="151">
        <v>32</v>
      </c>
      <c r="B66" s="156" t="s">
        <v>320</v>
      </c>
      <c r="C66" s="167" t="s">
        <v>183</v>
      </c>
      <c r="D66" s="157" t="s">
        <v>127</v>
      </c>
      <c r="E66" s="290">
        <v>205.58699999999999</v>
      </c>
      <c r="F66" s="288"/>
      <c r="G66" s="288">
        <f>E66*F66</f>
        <v>0</v>
      </c>
      <c r="H66" s="162">
        <v>0</v>
      </c>
      <c r="I66" s="162">
        <f>ROUND(E66*H66,2)</f>
        <v>0</v>
      </c>
      <c r="J66" s="162">
        <v>294</v>
      </c>
      <c r="K66" s="162">
        <f>ROUND(E66*J66,2)</f>
        <v>60442.58</v>
      </c>
      <c r="L66" s="162">
        <v>21</v>
      </c>
      <c r="M66" s="162">
        <f>G66*(1+L66/100)</f>
        <v>0</v>
      </c>
      <c r="N66" s="157">
        <v>0</v>
      </c>
      <c r="O66" s="157">
        <f>ROUND(E66*N66,5)</f>
        <v>0</v>
      </c>
      <c r="P66" s="157">
        <v>0</v>
      </c>
      <c r="Q66" s="157">
        <f>ROUND(E66*P66,5)</f>
        <v>0</v>
      </c>
      <c r="R66" s="157"/>
      <c r="S66" s="157"/>
      <c r="T66" s="158">
        <v>0.85199999999999998</v>
      </c>
      <c r="U66" s="157">
        <f>ROUND(E66*T66,2)</f>
        <v>175.16</v>
      </c>
      <c r="V66" s="150"/>
      <c r="W66" s="150"/>
      <c r="X66" s="150"/>
      <c r="Y66" s="150"/>
      <c r="Z66" s="150"/>
      <c r="AA66" s="150"/>
      <c r="AB66" s="150"/>
      <c r="AC66" s="150"/>
      <c r="AD66" s="150"/>
      <c r="AE66" s="150" t="s">
        <v>114</v>
      </c>
      <c r="AF66" s="150"/>
      <c r="AG66" s="150"/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338"/>
      <c r="B67" s="292" t="s">
        <v>287</v>
      </c>
      <c r="C67" s="293" t="s">
        <v>66</v>
      </c>
      <c r="D67" s="294"/>
      <c r="E67" s="295"/>
      <c r="F67" s="295"/>
      <c r="G67" s="296">
        <f>SUM(G66)</f>
        <v>0</v>
      </c>
      <c r="H67" s="162"/>
      <c r="I67" s="162"/>
      <c r="J67" s="162"/>
      <c r="K67" s="162"/>
      <c r="L67" s="162"/>
      <c r="M67" s="162"/>
      <c r="N67" s="157"/>
      <c r="O67" s="157"/>
      <c r="P67" s="157"/>
      <c r="Q67" s="157"/>
      <c r="R67" s="157"/>
      <c r="S67" s="157"/>
      <c r="T67" s="158"/>
      <c r="U67" s="157"/>
      <c r="V67" s="150"/>
      <c r="W67" s="150"/>
      <c r="X67" s="150"/>
      <c r="Y67" s="150"/>
      <c r="Z67" s="150"/>
      <c r="AA67" s="150"/>
      <c r="AB67" s="150"/>
      <c r="AC67" s="150"/>
      <c r="AD67" s="150"/>
      <c r="AE67" s="150"/>
      <c r="AF67" s="150"/>
      <c r="AG67" s="150"/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x14ac:dyDescent="0.2">
      <c r="A68" s="152" t="s">
        <v>110</v>
      </c>
      <c r="B68" s="320" t="s">
        <v>67</v>
      </c>
      <c r="C68" s="321" t="s">
        <v>68</v>
      </c>
      <c r="D68" s="176"/>
      <c r="E68" s="323"/>
      <c r="F68" s="324"/>
      <c r="G68" s="325"/>
      <c r="H68" s="163"/>
      <c r="I68" s="163">
        <f>SUM(I69:I73)</f>
        <v>473.25</v>
      </c>
      <c r="J68" s="163"/>
      <c r="K68" s="163">
        <f>SUM(K69:K73)</f>
        <v>2194.41</v>
      </c>
      <c r="L68" s="163"/>
      <c r="M68" s="163">
        <f>SUM(M69:M73)</f>
        <v>0</v>
      </c>
      <c r="N68" s="159"/>
      <c r="O68" s="159">
        <f>SUM(O69:O73)</f>
        <v>1.6219999999999998E-2</v>
      </c>
      <c r="P68" s="159"/>
      <c r="Q68" s="159">
        <f>SUM(Q69:Q73)</f>
        <v>0</v>
      </c>
      <c r="R68" s="159"/>
      <c r="S68" s="159"/>
      <c r="T68" s="160"/>
      <c r="U68" s="159">
        <f>SUM(U69:U73)</f>
        <v>5.64</v>
      </c>
      <c r="AE68" t="s">
        <v>111</v>
      </c>
    </row>
    <row r="69" spans="1:60" ht="33.75" outlineLevel="1" x14ac:dyDescent="0.2">
      <c r="A69" s="151">
        <v>33</v>
      </c>
      <c r="B69" s="156" t="s">
        <v>184</v>
      </c>
      <c r="C69" s="167" t="s">
        <v>382</v>
      </c>
      <c r="D69" s="157" t="s">
        <v>130</v>
      </c>
      <c r="E69" s="290">
        <v>21.92</v>
      </c>
      <c r="F69" s="288"/>
      <c r="G69" s="288">
        <f>E69*F69</f>
        <v>0</v>
      </c>
      <c r="H69" s="162">
        <v>13.6</v>
      </c>
      <c r="I69" s="162">
        <f>ROUND(E69*H69,2)</f>
        <v>298.11</v>
      </c>
      <c r="J69" s="162">
        <v>10.700000000000001</v>
      </c>
      <c r="K69" s="162">
        <f>ROUND(E69*J69,2)</f>
        <v>234.54</v>
      </c>
      <c r="L69" s="162">
        <v>21</v>
      </c>
      <c r="M69" s="162">
        <f>G69*(1+L69/100)</f>
        <v>0</v>
      </c>
      <c r="N69" s="157">
        <v>3.3E-4</v>
      </c>
      <c r="O69" s="157">
        <f>ROUND(E69*N69,5)</f>
        <v>7.2300000000000003E-3</v>
      </c>
      <c r="P69" s="157">
        <v>0</v>
      </c>
      <c r="Q69" s="157">
        <f>ROUND(E69*P69,5)</f>
        <v>0</v>
      </c>
      <c r="R69" s="157"/>
      <c r="S69" s="157"/>
      <c r="T69" s="158">
        <v>2.75E-2</v>
      </c>
      <c r="U69" s="157">
        <f>ROUND(E69*T69,2)</f>
        <v>0.6</v>
      </c>
      <c r="V69" s="150"/>
      <c r="W69" s="150"/>
      <c r="X69" s="150"/>
      <c r="Y69" s="150"/>
      <c r="Z69" s="150"/>
      <c r="AA69" s="150"/>
      <c r="AB69" s="150"/>
      <c r="AC69" s="150"/>
      <c r="AD69" s="150"/>
      <c r="AE69" s="150" t="s">
        <v>114</v>
      </c>
      <c r="AF69" s="150"/>
      <c r="AG69" s="150"/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ht="22.5" outlineLevel="1" x14ac:dyDescent="0.2">
      <c r="A70" s="151">
        <v>34</v>
      </c>
      <c r="B70" s="156" t="s">
        <v>185</v>
      </c>
      <c r="C70" s="167" t="s">
        <v>186</v>
      </c>
      <c r="D70" s="157" t="s">
        <v>130</v>
      </c>
      <c r="E70" s="290">
        <v>21.92</v>
      </c>
      <c r="F70" s="288"/>
      <c r="G70" s="288">
        <f>E70*F70</f>
        <v>0</v>
      </c>
      <c r="H70" s="162">
        <v>7.99</v>
      </c>
      <c r="I70" s="162">
        <f>ROUND(E70*H70,2)</f>
        <v>175.14</v>
      </c>
      <c r="J70" s="162">
        <v>89.410000000000011</v>
      </c>
      <c r="K70" s="162">
        <f>ROUND(E70*J70,2)</f>
        <v>1959.87</v>
      </c>
      <c r="L70" s="162">
        <v>21</v>
      </c>
      <c r="M70" s="162">
        <f>G70*(1+L70/100)</f>
        <v>0</v>
      </c>
      <c r="N70" s="157">
        <v>4.0999999999999999E-4</v>
      </c>
      <c r="O70" s="157">
        <f>ROUND(E70*N70,5)</f>
        <v>8.9899999999999997E-3</v>
      </c>
      <c r="P70" s="157">
        <v>0</v>
      </c>
      <c r="Q70" s="157">
        <f>ROUND(E70*P70,5)</f>
        <v>0</v>
      </c>
      <c r="R70" s="157"/>
      <c r="S70" s="157"/>
      <c r="T70" s="158">
        <v>0.22991</v>
      </c>
      <c r="U70" s="157">
        <f>ROUND(E70*T70,2)</f>
        <v>5.04</v>
      </c>
      <c r="V70" s="150"/>
      <c r="W70" s="150"/>
      <c r="X70" s="150"/>
      <c r="Y70" s="150"/>
      <c r="Z70" s="150"/>
      <c r="AA70" s="150"/>
      <c r="AB70" s="150"/>
      <c r="AC70" s="150"/>
      <c r="AD70" s="150"/>
      <c r="AE70" s="150" t="s">
        <v>114</v>
      </c>
      <c r="AF70" s="150"/>
      <c r="AG70" s="150"/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51"/>
      <c r="B71" s="156"/>
      <c r="C71" s="187" t="s">
        <v>343</v>
      </c>
      <c r="D71" s="188"/>
      <c r="E71" s="189">
        <v>21.92</v>
      </c>
      <c r="F71" s="162"/>
      <c r="G71" s="162"/>
      <c r="H71" s="162"/>
      <c r="I71" s="162"/>
      <c r="J71" s="162"/>
      <c r="K71" s="162"/>
      <c r="L71" s="162"/>
      <c r="M71" s="162"/>
      <c r="N71" s="157"/>
      <c r="O71" s="157"/>
      <c r="P71" s="157"/>
      <c r="Q71" s="157"/>
      <c r="R71" s="157"/>
      <c r="S71" s="157"/>
      <c r="T71" s="158"/>
      <c r="U71" s="157"/>
      <c r="V71" s="150"/>
      <c r="W71" s="150"/>
      <c r="X71" s="150"/>
      <c r="Y71" s="150"/>
      <c r="Z71" s="150"/>
      <c r="AA71" s="150"/>
      <c r="AB71" s="150"/>
      <c r="AC71" s="150"/>
      <c r="AD71" s="150"/>
      <c r="AE71" s="150" t="s">
        <v>116</v>
      </c>
      <c r="AF71" s="150">
        <v>0</v>
      </c>
      <c r="AG71" s="150"/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s="280" customFormat="1" outlineLevel="1" x14ac:dyDescent="0.2">
      <c r="A72" s="286">
        <v>35</v>
      </c>
      <c r="B72" s="287" t="s">
        <v>373</v>
      </c>
      <c r="C72" s="289" t="s">
        <v>376</v>
      </c>
      <c r="D72" s="157" t="s">
        <v>130</v>
      </c>
      <c r="E72" s="288">
        <v>24</v>
      </c>
      <c r="F72" s="288"/>
      <c r="G72" s="288">
        <f>E72*F72</f>
        <v>0</v>
      </c>
      <c r="H72" s="288"/>
      <c r="I72" s="288"/>
      <c r="J72" s="288"/>
      <c r="K72" s="288"/>
      <c r="L72" s="288"/>
      <c r="M72" s="288"/>
      <c r="N72" s="157"/>
      <c r="O72" s="157"/>
      <c r="P72" s="157"/>
      <c r="Q72" s="157"/>
      <c r="R72" s="157"/>
      <c r="S72" s="157"/>
      <c r="T72" s="158"/>
      <c r="U72" s="157"/>
      <c r="V72" s="285"/>
      <c r="W72" s="285"/>
      <c r="X72" s="285"/>
      <c r="Y72" s="285"/>
      <c r="Z72" s="285"/>
      <c r="AA72" s="285"/>
      <c r="AB72" s="285"/>
      <c r="AC72" s="285"/>
      <c r="AD72" s="285"/>
      <c r="AE72" s="285"/>
      <c r="AF72" s="285"/>
      <c r="AG72" s="285"/>
      <c r="AH72" s="285"/>
      <c r="AI72" s="285"/>
      <c r="AJ72" s="285"/>
      <c r="AK72" s="285"/>
      <c r="AL72" s="285"/>
      <c r="AM72" s="285"/>
      <c r="AN72" s="285"/>
      <c r="AO72" s="285"/>
      <c r="AP72" s="285"/>
      <c r="AQ72" s="285"/>
      <c r="AR72" s="285"/>
      <c r="AS72" s="285"/>
      <c r="AT72" s="285"/>
      <c r="AU72" s="285"/>
      <c r="AV72" s="285"/>
      <c r="AW72" s="285"/>
      <c r="AX72" s="285"/>
      <c r="AY72" s="285"/>
      <c r="AZ72" s="285"/>
      <c r="BA72" s="285"/>
      <c r="BB72" s="285"/>
      <c r="BC72" s="285"/>
      <c r="BD72" s="285"/>
      <c r="BE72" s="285"/>
      <c r="BF72" s="285"/>
      <c r="BG72" s="285"/>
      <c r="BH72" s="285"/>
    </row>
    <row r="73" spans="1:60" outlineLevel="1" x14ac:dyDescent="0.2">
      <c r="A73" s="151">
        <v>36</v>
      </c>
      <c r="B73" s="156" t="s">
        <v>187</v>
      </c>
      <c r="C73" s="167" t="s">
        <v>188</v>
      </c>
      <c r="D73" s="157" t="s">
        <v>0</v>
      </c>
      <c r="E73" s="290">
        <f>(G69+G70+G72)*0.01</f>
        <v>0</v>
      </c>
      <c r="F73" s="162"/>
      <c r="G73" s="288">
        <f>E73*F73</f>
        <v>0</v>
      </c>
      <c r="H73" s="162">
        <v>0</v>
      </c>
      <c r="I73" s="162">
        <f>ROUND(E73*H73,2)</f>
        <v>0</v>
      </c>
      <c r="J73" s="162">
        <v>3.85</v>
      </c>
      <c r="K73" s="162">
        <f>ROUND(E73*J73,2)</f>
        <v>0</v>
      </c>
      <c r="L73" s="162">
        <v>21</v>
      </c>
      <c r="M73" s="162">
        <f>G73*(1+L73/100)</f>
        <v>0</v>
      </c>
      <c r="N73" s="157">
        <v>0</v>
      </c>
      <c r="O73" s="157">
        <f>ROUND(E73*N73,5)</f>
        <v>0</v>
      </c>
      <c r="P73" s="157">
        <v>0</v>
      </c>
      <c r="Q73" s="157">
        <f>ROUND(E73*P73,5)</f>
        <v>0</v>
      </c>
      <c r="R73" s="157"/>
      <c r="S73" s="157"/>
      <c r="T73" s="158">
        <v>0</v>
      </c>
      <c r="U73" s="157">
        <f>ROUND(E73*T73,2)</f>
        <v>0</v>
      </c>
      <c r="V73" s="150"/>
      <c r="W73" s="150"/>
      <c r="X73" s="150"/>
      <c r="Y73" s="150"/>
      <c r="Z73" s="150"/>
      <c r="AA73" s="150"/>
      <c r="AB73" s="150"/>
      <c r="AC73" s="150"/>
      <c r="AD73" s="150"/>
      <c r="AE73" s="150" t="s">
        <v>114</v>
      </c>
      <c r="AF73" s="150"/>
      <c r="AG73" s="150"/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221"/>
      <c r="B74" s="222" t="s">
        <v>287</v>
      </c>
      <c r="C74" s="223" t="s">
        <v>68</v>
      </c>
      <c r="D74" s="224"/>
      <c r="E74" s="225"/>
      <c r="F74" s="225"/>
      <c r="G74" s="226">
        <f>SUM(G69:G73)</f>
        <v>0</v>
      </c>
      <c r="H74" s="162"/>
      <c r="I74" s="162"/>
      <c r="J74" s="162"/>
      <c r="K74" s="162"/>
      <c r="L74" s="162"/>
      <c r="M74" s="162"/>
      <c r="N74" s="157"/>
      <c r="O74" s="157"/>
      <c r="P74" s="157"/>
      <c r="Q74" s="157"/>
      <c r="R74" s="157"/>
      <c r="S74" s="157"/>
      <c r="T74" s="158"/>
      <c r="U74" s="157"/>
      <c r="V74" s="150"/>
      <c r="W74" s="150"/>
      <c r="X74" s="150"/>
      <c r="Y74" s="150"/>
      <c r="Z74" s="150"/>
      <c r="AA74" s="150"/>
      <c r="AB74" s="150"/>
      <c r="AC74" s="150"/>
      <c r="AD74" s="150"/>
      <c r="AE74" s="150"/>
      <c r="AF74" s="150"/>
      <c r="AG74" s="150"/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x14ac:dyDescent="0.2">
      <c r="A75" s="322" t="s">
        <v>110</v>
      </c>
      <c r="B75" s="278" t="s">
        <v>69</v>
      </c>
      <c r="C75" s="190" t="s">
        <v>70</v>
      </c>
      <c r="D75" s="299"/>
      <c r="E75" s="300"/>
      <c r="F75" s="301"/>
      <c r="G75" s="302"/>
      <c r="H75" s="163"/>
      <c r="I75" s="163">
        <f>SUM(I76:I85)</f>
        <v>59145.259999999995</v>
      </c>
      <c r="J75" s="163"/>
      <c r="K75" s="163">
        <f>SUM(K76:K85)</f>
        <v>33661.539999999994</v>
      </c>
      <c r="L75" s="163"/>
      <c r="M75" s="163">
        <f>SUM(M76:M85)</f>
        <v>0</v>
      </c>
      <c r="N75" s="159"/>
      <c r="O75" s="159">
        <f>SUM(O76:O85)</f>
        <v>4.4520000000000004E-2</v>
      </c>
      <c r="P75" s="159"/>
      <c r="Q75" s="159">
        <f>SUM(Q76:Q85)</f>
        <v>0</v>
      </c>
      <c r="R75" s="159"/>
      <c r="S75" s="159"/>
      <c r="T75" s="160"/>
      <c r="U75" s="159">
        <f>SUM(U76:U85)</f>
        <v>74.11</v>
      </c>
      <c r="AE75" t="s">
        <v>111</v>
      </c>
    </row>
    <row r="76" spans="1:60" outlineLevel="1" x14ac:dyDescent="0.2">
      <c r="A76" s="151">
        <v>37</v>
      </c>
      <c r="B76" s="156" t="s">
        <v>189</v>
      </c>
      <c r="C76" s="167" t="s">
        <v>190</v>
      </c>
      <c r="D76" s="157" t="s">
        <v>147</v>
      </c>
      <c r="E76" s="288">
        <v>46</v>
      </c>
      <c r="F76" s="288"/>
      <c r="G76" s="288">
        <f t="shared" ref="G76:G82" si="2">E76*F76</f>
        <v>0</v>
      </c>
      <c r="H76" s="162">
        <v>162.53</v>
      </c>
      <c r="I76" s="162">
        <f t="shared" ref="I76:I82" si="3">ROUND(E76*H76,2)</f>
        <v>7476.38</v>
      </c>
      <c r="J76" s="162">
        <v>296.47000000000003</v>
      </c>
      <c r="K76" s="162">
        <f t="shared" ref="K76:K82" si="4">ROUND(E76*J76,2)</f>
        <v>13637.62</v>
      </c>
      <c r="L76" s="162">
        <v>21</v>
      </c>
      <c r="M76" s="162">
        <f t="shared" ref="M76:M82" si="5">G76*(1+L76/100)</f>
        <v>0</v>
      </c>
      <c r="N76" s="157">
        <v>5.9000000000000003E-4</v>
      </c>
      <c r="O76" s="157">
        <f t="shared" ref="O76:O82" si="6">ROUND(E76*N76,5)</f>
        <v>2.7140000000000001E-2</v>
      </c>
      <c r="P76" s="157">
        <v>0</v>
      </c>
      <c r="Q76" s="157">
        <f t="shared" ref="Q76:Q82" si="7">ROUND(E76*P76,5)</f>
        <v>0</v>
      </c>
      <c r="R76" s="157"/>
      <c r="S76" s="157"/>
      <c r="T76" s="158">
        <v>0.755</v>
      </c>
      <c r="U76" s="157">
        <f t="shared" ref="U76:U82" si="8">ROUND(E76*T76,2)</f>
        <v>34.729999999999997</v>
      </c>
      <c r="V76" s="150"/>
      <c r="W76" s="150"/>
      <c r="X76" s="150"/>
      <c r="Y76" s="150"/>
      <c r="Z76" s="150"/>
      <c r="AA76" s="150"/>
      <c r="AB76" s="150"/>
      <c r="AC76" s="150"/>
      <c r="AD76" s="150"/>
      <c r="AE76" s="150" t="s">
        <v>114</v>
      </c>
      <c r="AF76" s="150"/>
      <c r="AG76" s="150"/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">
      <c r="A77" s="151">
        <v>38</v>
      </c>
      <c r="B77" s="156" t="s">
        <v>191</v>
      </c>
      <c r="C77" s="167" t="s">
        <v>192</v>
      </c>
      <c r="D77" s="157" t="s">
        <v>147</v>
      </c>
      <c r="E77" s="288">
        <v>24</v>
      </c>
      <c r="F77" s="288"/>
      <c r="G77" s="288">
        <f t="shared" si="2"/>
        <v>0</v>
      </c>
      <c r="H77" s="162">
        <v>117.54</v>
      </c>
      <c r="I77" s="162">
        <f t="shared" si="3"/>
        <v>2820.96</v>
      </c>
      <c r="J77" s="162">
        <v>289.45999999999998</v>
      </c>
      <c r="K77" s="162">
        <f t="shared" si="4"/>
        <v>6947.04</v>
      </c>
      <c r="L77" s="162">
        <v>21</v>
      </c>
      <c r="M77" s="162">
        <f t="shared" si="5"/>
        <v>0</v>
      </c>
      <c r="N77" s="157">
        <v>5.1999999999999995E-4</v>
      </c>
      <c r="O77" s="157">
        <f t="shared" si="6"/>
        <v>1.248E-2</v>
      </c>
      <c r="P77" s="157">
        <v>0</v>
      </c>
      <c r="Q77" s="157">
        <f t="shared" si="7"/>
        <v>0</v>
      </c>
      <c r="R77" s="157"/>
      <c r="S77" s="157"/>
      <c r="T77" s="158">
        <v>0.73399999999999999</v>
      </c>
      <c r="U77" s="157">
        <f t="shared" si="8"/>
        <v>17.62</v>
      </c>
      <c r="V77" s="150"/>
      <c r="W77" s="150"/>
      <c r="X77" s="150"/>
      <c r="Y77" s="150"/>
      <c r="Z77" s="150"/>
      <c r="AA77" s="150"/>
      <c r="AB77" s="150"/>
      <c r="AC77" s="150"/>
      <c r="AD77" s="150"/>
      <c r="AE77" s="150" t="s">
        <v>114</v>
      </c>
      <c r="AF77" s="150"/>
      <c r="AG77" s="150"/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ht="22.5" outlineLevel="1" x14ac:dyDescent="0.2">
      <c r="A78" s="151">
        <v>39</v>
      </c>
      <c r="B78" s="156" t="s">
        <v>193</v>
      </c>
      <c r="C78" s="167" t="s">
        <v>377</v>
      </c>
      <c r="D78" s="157" t="s">
        <v>147</v>
      </c>
      <c r="E78" s="288">
        <v>46</v>
      </c>
      <c r="F78" s="288"/>
      <c r="G78" s="288">
        <f t="shared" si="2"/>
        <v>0</v>
      </c>
      <c r="H78" s="162">
        <v>56.38</v>
      </c>
      <c r="I78" s="162">
        <f t="shared" si="3"/>
        <v>2593.48</v>
      </c>
      <c r="J78" s="162">
        <v>52.62</v>
      </c>
      <c r="K78" s="162">
        <f t="shared" si="4"/>
        <v>2420.52</v>
      </c>
      <c r="L78" s="162">
        <v>21</v>
      </c>
      <c r="M78" s="162">
        <f t="shared" si="5"/>
        <v>0</v>
      </c>
      <c r="N78" s="157">
        <v>6.9999999999999994E-5</v>
      </c>
      <c r="O78" s="157">
        <f t="shared" si="6"/>
        <v>3.2200000000000002E-3</v>
      </c>
      <c r="P78" s="157">
        <v>0</v>
      </c>
      <c r="Q78" s="157">
        <f t="shared" si="7"/>
        <v>0</v>
      </c>
      <c r="R78" s="157"/>
      <c r="S78" s="157"/>
      <c r="T78" s="158">
        <v>0.14199999999999999</v>
      </c>
      <c r="U78" s="157">
        <f t="shared" si="8"/>
        <v>6.53</v>
      </c>
      <c r="V78" s="150"/>
      <c r="W78" s="150"/>
      <c r="X78" s="150"/>
      <c r="Y78" s="150"/>
      <c r="Z78" s="150"/>
      <c r="AA78" s="150"/>
      <c r="AB78" s="150"/>
      <c r="AC78" s="150"/>
      <c r="AD78" s="150"/>
      <c r="AE78" s="150" t="s">
        <v>114</v>
      </c>
      <c r="AF78" s="150"/>
      <c r="AG78" s="150"/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ht="22.5" outlineLevel="1" x14ac:dyDescent="0.2">
      <c r="A79" s="151">
        <v>40</v>
      </c>
      <c r="B79" s="156" t="s">
        <v>194</v>
      </c>
      <c r="C79" s="167" t="s">
        <v>378</v>
      </c>
      <c r="D79" s="157" t="s">
        <v>147</v>
      </c>
      <c r="E79" s="288">
        <v>24</v>
      </c>
      <c r="F79" s="288"/>
      <c r="G79" s="288">
        <f t="shared" si="2"/>
        <v>0</v>
      </c>
      <c r="H79" s="162">
        <v>49.59</v>
      </c>
      <c r="I79" s="162">
        <f t="shared" si="3"/>
        <v>1190.1600000000001</v>
      </c>
      <c r="J79" s="162">
        <v>47.81</v>
      </c>
      <c r="K79" s="162">
        <f t="shared" si="4"/>
        <v>1147.44</v>
      </c>
      <c r="L79" s="162">
        <v>21</v>
      </c>
      <c r="M79" s="162">
        <f t="shared" si="5"/>
        <v>0</v>
      </c>
      <c r="N79" s="157">
        <v>6.9999999999999994E-5</v>
      </c>
      <c r="O79" s="157">
        <f t="shared" si="6"/>
        <v>1.6800000000000001E-3</v>
      </c>
      <c r="P79" s="157">
        <v>0</v>
      </c>
      <c r="Q79" s="157">
        <f t="shared" si="7"/>
        <v>0</v>
      </c>
      <c r="R79" s="157"/>
      <c r="S79" s="157"/>
      <c r="T79" s="158">
        <v>0.129</v>
      </c>
      <c r="U79" s="157">
        <f t="shared" si="8"/>
        <v>3.1</v>
      </c>
      <c r="V79" s="150"/>
      <c r="W79" s="150"/>
      <c r="X79" s="150"/>
      <c r="Y79" s="150"/>
      <c r="Z79" s="150"/>
      <c r="AA79" s="150"/>
      <c r="AB79" s="150"/>
      <c r="AC79" s="150"/>
      <c r="AD79" s="150"/>
      <c r="AE79" s="150" t="s">
        <v>114</v>
      </c>
      <c r="AF79" s="150"/>
      <c r="AG79" s="150"/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">
      <c r="A80" s="151">
        <v>41</v>
      </c>
      <c r="B80" s="156" t="s">
        <v>145</v>
      </c>
      <c r="C80" s="167" t="s">
        <v>195</v>
      </c>
      <c r="D80" s="157" t="s">
        <v>150</v>
      </c>
      <c r="E80" s="288">
        <v>1</v>
      </c>
      <c r="F80" s="288"/>
      <c r="G80" s="288">
        <f t="shared" si="2"/>
        <v>0</v>
      </c>
      <c r="H80" s="162">
        <v>0</v>
      </c>
      <c r="I80" s="162">
        <f t="shared" si="3"/>
        <v>0</v>
      </c>
      <c r="J80" s="162">
        <v>1260</v>
      </c>
      <c r="K80" s="162">
        <f t="shared" si="4"/>
        <v>1260</v>
      </c>
      <c r="L80" s="162">
        <v>21</v>
      </c>
      <c r="M80" s="162">
        <f t="shared" si="5"/>
        <v>0</v>
      </c>
      <c r="N80" s="157">
        <v>0</v>
      </c>
      <c r="O80" s="157">
        <f t="shared" si="6"/>
        <v>0</v>
      </c>
      <c r="P80" s="157">
        <v>0</v>
      </c>
      <c r="Q80" s="157">
        <f t="shared" si="7"/>
        <v>0</v>
      </c>
      <c r="R80" s="157"/>
      <c r="S80" s="157"/>
      <c r="T80" s="158">
        <v>0</v>
      </c>
      <c r="U80" s="157">
        <f t="shared" si="8"/>
        <v>0</v>
      </c>
      <c r="V80" s="150"/>
      <c r="W80" s="150"/>
      <c r="X80" s="150"/>
      <c r="Y80" s="150"/>
      <c r="Z80" s="150"/>
      <c r="AA80" s="150"/>
      <c r="AB80" s="150"/>
      <c r="AC80" s="150"/>
      <c r="AD80" s="150"/>
      <c r="AE80" s="150" t="s">
        <v>114</v>
      </c>
      <c r="AF80" s="150"/>
      <c r="AG80" s="150"/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51">
        <v>42</v>
      </c>
      <c r="B81" s="156" t="s">
        <v>196</v>
      </c>
      <c r="C81" s="167" t="s">
        <v>197</v>
      </c>
      <c r="D81" s="157" t="s">
        <v>156</v>
      </c>
      <c r="E81" s="288">
        <v>16</v>
      </c>
      <c r="F81" s="288"/>
      <c r="G81" s="288">
        <f t="shared" si="2"/>
        <v>0</v>
      </c>
      <c r="H81" s="162">
        <v>0</v>
      </c>
      <c r="I81" s="162">
        <f t="shared" si="3"/>
        <v>0</v>
      </c>
      <c r="J81" s="162">
        <v>191</v>
      </c>
      <c r="K81" s="162">
        <f t="shared" si="4"/>
        <v>3056</v>
      </c>
      <c r="L81" s="162">
        <v>21</v>
      </c>
      <c r="M81" s="162">
        <f t="shared" si="5"/>
        <v>0</v>
      </c>
      <c r="N81" s="157">
        <v>0</v>
      </c>
      <c r="O81" s="157">
        <f t="shared" si="6"/>
        <v>0</v>
      </c>
      <c r="P81" s="157">
        <v>0</v>
      </c>
      <c r="Q81" s="157">
        <f t="shared" si="7"/>
        <v>0</v>
      </c>
      <c r="R81" s="157"/>
      <c r="S81" s="157"/>
      <c r="T81" s="158">
        <v>0.42499999999999999</v>
      </c>
      <c r="U81" s="157">
        <f t="shared" si="8"/>
        <v>6.8</v>
      </c>
      <c r="V81" s="150"/>
      <c r="W81" s="150"/>
      <c r="X81" s="150"/>
      <c r="Y81" s="150"/>
      <c r="Z81" s="150"/>
      <c r="AA81" s="150"/>
      <c r="AB81" s="150"/>
      <c r="AC81" s="150"/>
      <c r="AD81" s="150"/>
      <c r="AE81" s="150" t="s">
        <v>114</v>
      </c>
      <c r="AF81" s="150"/>
      <c r="AG81" s="150"/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ht="22.5" outlineLevel="1" x14ac:dyDescent="0.2">
      <c r="A82" s="151">
        <v>43</v>
      </c>
      <c r="B82" s="156" t="s">
        <v>145</v>
      </c>
      <c r="C82" s="167" t="s">
        <v>297</v>
      </c>
      <c r="D82" s="157" t="s">
        <v>156</v>
      </c>
      <c r="E82" s="288">
        <v>16</v>
      </c>
      <c r="F82" s="288"/>
      <c r="G82" s="288">
        <f t="shared" si="2"/>
        <v>0</v>
      </c>
      <c r="H82" s="162">
        <v>2816</v>
      </c>
      <c r="I82" s="162">
        <f t="shared" si="3"/>
        <v>45056</v>
      </c>
      <c r="J82" s="162">
        <v>290</v>
      </c>
      <c r="K82" s="162">
        <f t="shared" si="4"/>
        <v>4640</v>
      </c>
      <c r="L82" s="162">
        <v>21</v>
      </c>
      <c r="M82" s="162">
        <f t="shared" si="5"/>
        <v>0</v>
      </c>
      <c r="N82" s="157">
        <v>0</v>
      </c>
      <c r="O82" s="157">
        <f t="shared" si="6"/>
        <v>0</v>
      </c>
      <c r="P82" s="157">
        <v>0</v>
      </c>
      <c r="Q82" s="157">
        <f t="shared" si="7"/>
        <v>0</v>
      </c>
      <c r="R82" s="157"/>
      <c r="S82" s="157"/>
      <c r="T82" s="158">
        <v>0.25</v>
      </c>
      <c r="U82" s="157">
        <f t="shared" si="8"/>
        <v>4</v>
      </c>
      <c r="V82" s="150"/>
      <c r="W82" s="150"/>
      <c r="X82" s="150"/>
      <c r="Y82" s="150"/>
      <c r="Z82" s="150"/>
      <c r="AA82" s="150"/>
      <c r="AB82" s="150"/>
      <c r="AC82" s="150"/>
      <c r="AD82" s="150"/>
      <c r="AE82" s="150" t="s">
        <v>114</v>
      </c>
      <c r="AF82" s="150"/>
      <c r="AG82" s="150"/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2">
      <c r="A83" s="151"/>
      <c r="B83" s="156"/>
      <c r="C83" s="327" t="s">
        <v>198</v>
      </c>
      <c r="D83" s="304"/>
      <c r="E83" s="305"/>
      <c r="F83" s="306"/>
      <c r="G83" s="288"/>
      <c r="H83" s="162"/>
      <c r="I83" s="162"/>
      <c r="J83" s="162"/>
      <c r="K83" s="162"/>
      <c r="L83" s="162"/>
      <c r="M83" s="162"/>
      <c r="N83" s="157"/>
      <c r="O83" s="157"/>
      <c r="P83" s="157"/>
      <c r="Q83" s="157"/>
      <c r="R83" s="157"/>
      <c r="S83" s="157"/>
      <c r="T83" s="158"/>
      <c r="U83" s="157"/>
      <c r="V83" s="150"/>
      <c r="W83" s="150"/>
      <c r="X83" s="150"/>
      <c r="Y83" s="150"/>
      <c r="Z83" s="150"/>
      <c r="AA83" s="150"/>
      <c r="AB83" s="150"/>
      <c r="AC83" s="150"/>
      <c r="AD83" s="150"/>
      <c r="AE83" s="150" t="s">
        <v>115</v>
      </c>
      <c r="AF83" s="150"/>
      <c r="AG83" s="150"/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3" t="str">
        <f>C83</f>
        <v>Trafo - viz elektroinstalace</v>
      </c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151">
        <v>44</v>
      </c>
      <c r="B84" s="156" t="s">
        <v>199</v>
      </c>
      <c r="C84" s="167" t="s">
        <v>200</v>
      </c>
      <c r="D84" s="157" t="s">
        <v>147</v>
      </c>
      <c r="E84" s="288">
        <v>46</v>
      </c>
      <c r="F84" s="288"/>
      <c r="G84" s="288">
        <f t="shared" ref="G84:G85" si="9">E84*F84</f>
        <v>0</v>
      </c>
      <c r="H84" s="162">
        <v>0.18</v>
      </c>
      <c r="I84" s="162">
        <f>ROUND(E84*H84,2)</f>
        <v>8.2799999999999994</v>
      </c>
      <c r="J84" s="162">
        <v>12.02</v>
      </c>
      <c r="K84" s="162">
        <f>ROUND(E84*J84,2)</f>
        <v>552.91999999999996</v>
      </c>
      <c r="L84" s="162">
        <v>21</v>
      </c>
      <c r="M84" s="162">
        <f>G84*(1+L84/100)</f>
        <v>0</v>
      </c>
      <c r="N84" s="157">
        <v>0</v>
      </c>
      <c r="O84" s="157">
        <f>ROUND(E84*N84,5)</f>
        <v>0</v>
      </c>
      <c r="P84" s="157">
        <v>0</v>
      </c>
      <c r="Q84" s="157">
        <f>ROUND(E84*P84,5)</f>
        <v>0</v>
      </c>
      <c r="R84" s="157"/>
      <c r="S84" s="157"/>
      <c r="T84" s="158">
        <v>2.9000000000000001E-2</v>
      </c>
      <c r="U84" s="157">
        <f>ROUND(E84*T84,2)</f>
        <v>1.33</v>
      </c>
      <c r="V84" s="150"/>
      <c r="W84" s="150"/>
      <c r="X84" s="150"/>
      <c r="Y84" s="150"/>
      <c r="Z84" s="150"/>
      <c r="AA84" s="150"/>
      <c r="AB84" s="150"/>
      <c r="AC84" s="150"/>
      <c r="AD84" s="150"/>
      <c r="AE84" s="150" t="s">
        <v>114</v>
      </c>
      <c r="AF84" s="150"/>
      <c r="AG84" s="150"/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">
      <c r="A85" s="151">
        <v>45</v>
      </c>
      <c r="B85" s="156" t="s">
        <v>201</v>
      </c>
      <c r="C85" s="167" t="s">
        <v>202</v>
      </c>
      <c r="D85" s="157" t="s">
        <v>0</v>
      </c>
      <c r="E85" s="290">
        <f>SUM(G76:G84)*0.01</f>
        <v>0</v>
      </c>
      <c r="F85" s="288"/>
      <c r="G85" s="288">
        <f t="shared" si="9"/>
        <v>0</v>
      </c>
      <c r="H85" s="162">
        <v>0</v>
      </c>
      <c r="I85" s="162">
        <f>ROUND(E85*H85,2)</f>
        <v>0</v>
      </c>
      <c r="J85" s="162">
        <v>1.2</v>
      </c>
      <c r="K85" s="162">
        <f>ROUND(E85*J85,2)</f>
        <v>0</v>
      </c>
      <c r="L85" s="162">
        <v>21</v>
      </c>
      <c r="M85" s="162">
        <f>G85*(1+L85/100)</f>
        <v>0</v>
      </c>
      <c r="N85" s="157">
        <v>0</v>
      </c>
      <c r="O85" s="157">
        <f>ROUND(E85*N85,5)</f>
        <v>0</v>
      </c>
      <c r="P85" s="157">
        <v>0</v>
      </c>
      <c r="Q85" s="157">
        <f>ROUND(E85*P85,5)</f>
        <v>0</v>
      </c>
      <c r="R85" s="157"/>
      <c r="S85" s="157"/>
      <c r="T85" s="158">
        <v>0</v>
      </c>
      <c r="U85" s="157">
        <f>ROUND(E85*T85,2)</f>
        <v>0</v>
      </c>
      <c r="V85" s="150"/>
      <c r="W85" s="150"/>
      <c r="X85" s="150"/>
      <c r="Y85" s="150"/>
      <c r="Z85" s="150"/>
      <c r="AA85" s="150"/>
      <c r="AB85" s="150"/>
      <c r="AC85" s="150"/>
      <c r="AD85" s="150"/>
      <c r="AE85" s="150" t="s">
        <v>114</v>
      </c>
      <c r="AF85" s="150"/>
      <c r="AG85" s="150"/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227"/>
      <c r="B86" s="228" t="s">
        <v>287</v>
      </c>
      <c r="C86" s="229" t="s">
        <v>70</v>
      </c>
      <c r="D86" s="230"/>
      <c r="E86" s="231"/>
      <c r="F86" s="231"/>
      <c r="G86" s="232">
        <f>SUM(G76:G85)</f>
        <v>0</v>
      </c>
      <c r="H86" s="162"/>
      <c r="I86" s="162"/>
      <c r="J86" s="162"/>
      <c r="K86" s="162"/>
      <c r="L86" s="162"/>
      <c r="M86" s="162"/>
      <c r="N86" s="157"/>
      <c r="O86" s="157"/>
      <c r="P86" s="157"/>
      <c r="Q86" s="157"/>
      <c r="R86" s="157"/>
      <c r="S86" s="157"/>
      <c r="T86" s="158"/>
      <c r="U86" s="157"/>
      <c r="V86" s="150"/>
      <c r="W86" s="150"/>
      <c r="X86" s="150"/>
      <c r="Y86" s="150"/>
      <c r="Z86" s="150"/>
      <c r="AA86" s="150"/>
      <c r="AB86" s="150"/>
      <c r="AC86" s="150"/>
      <c r="AD86" s="150"/>
      <c r="AE86" s="150"/>
      <c r="AF86" s="150"/>
      <c r="AG86" s="150"/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x14ac:dyDescent="0.2">
      <c r="A87" s="297" t="s">
        <v>110</v>
      </c>
      <c r="B87" s="278" t="s">
        <v>71</v>
      </c>
      <c r="C87" s="190" t="s">
        <v>72</v>
      </c>
      <c r="D87" s="299"/>
      <c r="E87" s="300"/>
      <c r="F87" s="301"/>
      <c r="G87" s="302"/>
      <c r="H87" s="163"/>
      <c r="I87" s="163">
        <f>SUM(I88:I106)</f>
        <v>185697.46999999997</v>
      </c>
      <c r="J87" s="163"/>
      <c r="K87" s="163">
        <f>SUM(K88:K106)</f>
        <v>184295.25</v>
      </c>
      <c r="L87" s="163"/>
      <c r="M87" s="163">
        <f>SUM(M88:M106)</f>
        <v>0</v>
      </c>
      <c r="N87" s="159"/>
      <c r="O87" s="159">
        <f>SUM(O88:O106)</f>
        <v>8.6124700000000001</v>
      </c>
      <c r="P87" s="159"/>
      <c r="Q87" s="159">
        <f>SUM(Q88:Q106)</f>
        <v>0</v>
      </c>
      <c r="R87" s="159"/>
      <c r="S87" s="159"/>
      <c r="T87" s="160"/>
      <c r="U87" s="159">
        <f>SUM(U88:U106)</f>
        <v>430.38</v>
      </c>
      <c r="AE87" t="s">
        <v>111</v>
      </c>
    </row>
    <row r="88" spans="1:60" ht="22.5" outlineLevel="1" x14ac:dyDescent="0.2">
      <c r="A88" s="151">
        <v>46</v>
      </c>
      <c r="B88" s="156" t="s">
        <v>203</v>
      </c>
      <c r="C88" s="167" t="s">
        <v>204</v>
      </c>
      <c r="D88" s="157" t="s">
        <v>147</v>
      </c>
      <c r="E88" s="290">
        <v>529.36</v>
      </c>
      <c r="F88" s="288"/>
      <c r="G88" s="162">
        <f>E88*F88</f>
        <v>0</v>
      </c>
      <c r="H88" s="162">
        <v>79.290000000000006</v>
      </c>
      <c r="I88" s="162">
        <f>ROUND(E88*H88,2)</f>
        <v>41972.95</v>
      </c>
      <c r="J88" s="162">
        <v>124.21</v>
      </c>
      <c r="K88" s="162">
        <f>ROUND(E88*J88,2)</f>
        <v>65751.81</v>
      </c>
      <c r="L88" s="162">
        <v>21</v>
      </c>
      <c r="M88" s="162">
        <f>G88*(1+L88/100)</f>
        <v>0</v>
      </c>
      <c r="N88" s="157">
        <v>6.2500000000000003E-3</v>
      </c>
      <c r="O88" s="157">
        <f>ROUND(E88*N88,5)</f>
        <v>3.3085</v>
      </c>
      <c r="P88" s="157">
        <v>0</v>
      </c>
      <c r="Q88" s="157">
        <f>ROUND(E88*P88,5)</f>
        <v>0</v>
      </c>
      <c r="R88" s="157"/>
      <c r="S88" s="157"/>
      <c r="T88" s="158">
        <v>0.312</v>
      </c>
      <c r="U88" s="157">
        <f>ROUND(E88*T88,2)</f>
        <v>165.16</v>
      </c>
      <c r="V88" s="150"/>
      <c r="W88" s="150"/>
      <c r="X88" s="150"/>
      <c r="Y88" s="150"/>
      <c r="Z88" s="150"/>
      <c r="AA88" s="150"/>
      <c r="AB88" s="150"/>
      <c r="AC88" s="150"/>
      <c r="AD88" s="150"/>
      <c r="AE88" s="150" t="s">
        <v>114</v>
      </c>
      <c r="AF88" s="150"/>
      <c r="AG88" s="150"/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ht="30" customHeight="1" outlineLevel="1" x14ac:dyDescent="0.2">
      <c r="A89" s="151"/>
      <c r="B89" s="156"/>
      <c r="C89" s="347" t="s">
        <v>372</v>
      </c>
      <c r="D89" s="348"/>
      <c r="E89" s="349">
        <v>529.36</v>
      </c>
      <c r="F89" s="288"/>
      <c r="G89" s="162"/>
      <c r="H89" s="162"/>
      <c r="I89" s="162"/>
      <c r="J89" s="162"/>
      <c r="K89" s="162"/>
      <c r="L89" s="162"/>
      <c r="M89" s="162"/>
      <c r="N89" s="157"/>
      <c r="O89" s="157"/>
      <c r="P89" s="157"/>
      <c r="Q89" s="157"/>
      <c r="R89" s="157"/>
      <c r="S89" s="157"/>
      <c r="T89" s="158"/>
      <c r="U89" s="157"/>
      <c r="V89" s="150"/>
      <c r="W89" s="150"/>
      <c r="X89" s="150"/>
      <c r="Y89" s="150"/>
      <c r="Z89" s="150"/>
      <c r="AA89" s="150"/>
      <c r="AB89" s="150"/>
      <c r="AC89" s="150"/>
      <c r="AD89" s="150"/>
      <c r="AE89" s="150" t="s">
        <v>116</v>
      </c>
      <c r="AF89" s="150">
        <v>0</v>
      </c>
      <c r="AG89" s="150"/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ht="22.5" outlineLevel="1" x14ac:dyDescent="0.2">
      <c r="A90" s="151">
        <v>47</v>
      </c>
      <c r="B90" s="156" t="s">
        <v>145</v>
      </c>
      <c r="C90" s="341" t="s">
        <v>298</v>
      </c>
      <c r="D90" s="342" t="s">
        <v>156</v>
      </c>
      <c r="E90" s="343">
        <v>150</v>
      </c>
      <c r="F90" s="288"/>
      <c r="G90" s="162">
        <f>E90*F90</f>
        <v>0</v>
      </c>
      <c r="H90" s="162">
        <v>96</v>
      </c>
      <c r="I90" s="162">
        <f t="shared" ref="I90:I95" si="10">ROUND(E90*H90,2)</f>
        <v>14400</v>
      </c>
      <c r="J90" s="162">
        <v>0</v>
      </c>
      <c r="K90" s="162">
        <f t="shared" ref="K90:K95" si="11">ROUND(E90*J90,2)</f>
        <v>0</v>
      </c>
      <c r="L90" s="162">
        <v>21</v>
      </c>
      <c r="M90" s="162">
        <f t="shared" ref="M90:M95" si="12">G90*(1+L90/100)</f>
        <v>0</v>
      </c>
      <c r="N90" s="157">
        <v>0</v>
      </c>
      <c r="O90" s="157">
        <f t="shared" ref="O90:O95" si="13">ROUND(E90*N90,5)</f>
        <v>0</v>
      </c>
      <c r="P90" s="157">
        <v>0</v>
      </c>
      <c r="Q90" s="157">
        <f t="shared" ref="Q90:Q95" si="14">ROUND(E90*P90,5)</f>
        <v>0</v>
      </c>
      <c r="R90" s="157"/>
      <c r="S90" s="157"/>
      <c r="T90" s="158">
        <v>0</v>
      </c>
      <c r="U90" s="157">
        <f t="shared" ref="U90:U95" si="15">ROUND(E90*T90,2)</f>
        <v>0</v>
      </c>
      <c r="V90" s="150"/>
      <c r="W90" s="150"/>
      <c r="X90" s="150"/>
      <c r="Y90" s="150"/>
      <c r="Z90" s="150"/>
      <c r="AA90" s="150"/>
      <c r="AB90" s="150"/>
      <c r="AC90" s="150"/>
      <c r="AD90" s="150"/>
      <c r="AE90" s="150" t="s">
        <v>166</v>
      </c>
      <c r="AF90" s="150"/>
      <c r="AG90" s="150"/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ht="22.5" outlineLevel="1" x14ac:dyDescent="0.2">
      <c r="A91" s="151">
        <v>48</v>
      </c>
      <c r="B91" s="156" t="s">
        <v>205</v>
      </c>
      <c r="C91" s="341" t="s">
        <v>206</v>
      </c>
      <c r="D91" s="342" t="s">
        <v>156</v>
      </c>
      <c r="E91" s="343">
        <v>150</v>
      </c>
      <c r="F91" s="288"/>
      <c r="G91" s="288">
        <f>E91*F91</f>
        <v>0</v>
      </c>
      <c r="H91" s="162">
        <v>58.08</v>
      </c>
      <c r="I91" s="162">
        <f t="shared" si="10"/>
        <v>8712</v>
      </c>
      <c r="J91" s="162">
        <v>63.42</v>
      </c>
      <c r="K91" s="162">
        <f t="shared" si="11"/>
        <v>9513</v>
      </c>
      <c r="L91" s="162">
        <v>21</v>
      </c>
      <c r="M91" s="162">
        <f t="shared" si="12"/>
        <v>0</v>
      </c>
      <c r="N91" s="157">
        <v>0</v>
      </c>
      <c r="O91" s="157">
        <f t="shared" si="13"/>
        <v>0</v>
      </c>
      <c r="P91" s="157">
        <v>0</v>
      </c>
      <c r="Q91" s="157">
        <f t="shared" si="14"/>
        <v>0</v>
      </c>
      <c r="R91" s="157"/>
      <c r="S91" s="157"/>
      <c r="T91" s="158">
        <v>0.158</v>
      </c>
      <c r="U91" s="157">
        <f t="shared" si="15"/>
        <v>23.7</v>
      </c>
      <c r="V91" s="150"/>
      <c r="W91" s="150"/>
      <c r="X91" s="150"/>
      <c r="Y91" s="150"/>
      <c r="Z91" s="150"/>
      <c r="AA91" s="150"/>
      <c r="AB91" s="150"/>
      <c r="AC91" s="150"/>
      <c r="AD91" s="150"/>
      <c r="AE91" s="150" t="s">
        <v>114</v>
      </c>
      <c r="AF91" s="150"/>
      <c r="AG91" s="150"/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">
      <c r="A92" s="151">
        <v>49</v>
      </c>
      <c r="B92" s="156" t="s">
        <v>207</v>
      </c>
      <c r="C92" s="341" t="s">
        <v>208</v>
      </c>
      <c r="D92" s="342" t="s">
        <v>156</v>
      </c>
      <c r="E92" s="343">
        <v>150</v>
      </c>
      <c r="F92" s="288"/>
      <c r="G92" s="288">
        <f t="shared" ref="G92:G95" si="16">E92*F92</f>
        <v>0</v>
      </c>
      <c r="H92" s="162">
        <v>0</v>
      </c>
      <c r="I92" s="162">
        <f t="shared" si="10"/>
        <v>0</v>
      </c>
      <c r="J92" s="162">
        <v>28.9</v>
      </c>
      <c r="K92" s="162">
        <f t="shared" si="11"/>
        <v>4335</v>
      </c>
      <c r="L92" s="162">
        <v>21</v>
      </c>
      <c r="M92" s="162">
        <f t="shared" si="12"/>
        <v>0</v>
      </c>
      <c r="N92" s="157">
        <v>0</v>
      </c>
      <c r="O92" s="157">
        <f t="shared" si="13"/>
        <v>0</v>
      </c>
      <c r="P92" s="157">
        <v>0</v>
      </c>
      <c r="Q92" s="157">
        <f t="shared" si="14"/>
        <v>0</v>
      </c>
      <c r="R92" s="157"/>
      <c r="S92" s="157"/>
      <c r="T92" s="158">
        <v>7.0000000000000007E-2</v>
      </c>
      <c r="U92" s="157">
        <f t="shared" si="15"/>
        <v>10.5</v>
      </c>
      <c r="V92" s="150"/>
      <c r="W92" s="150"/>
      <c r="X92" s="150"/>
      <c r="Y92" s="150"/>
      <c r="Z92" s="150"/>
      <c r="AA92" s="150"/>
      <c r="AB92" s="150"/>
      <c r="AC92" s="150"/>
      <c r="AD92" s="150"/>
      <c r="AE92" s="150" t="s">
        <v>114</v>
      </c>
      <c r="AF92" s="150"/>
      <c r="AG92" s="150"/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">
      <c r="A93" s="151">
        <v>50</v>
      </c>
      <c r="B93" s="156" t="s">
        <v>145</v>
      </c>
      <c r="C93" s="341" t="s">
        <v>209</v>
      </c>
      <c r="D93" s="342" t="s">
        <v>156</v>
      </c>
      <c r="E93" s="343">
        <v>150</v>
      </c>
      <c r="F93" s="288"/>
      <c r="G93" s="288">
        <f t="shared" si="16"/>
        <v>0</v>
      </c>
      <c r="H93" s="162">
        <v>46</v>
      </c>
      <c r="I93" s="162">
        <f t="shared" si="10"/>
        <v>6900</v>
      </c>
      <c r="J93" s="162">
        <v>0</v>
      </c>
      <c r="K93" s="162">
        <f t="shared" si="11"/>
        <v>0</v>
      </c>
      <c r="L93" s="162">
        <v>21</v>
      </c>
      <c r="M93" s="162">
        <f t="shared" si="12"/>
        <v>0</v>
      </c>
      <c r="N93" s="157">
        <v>0</v>
      </c>
      <c r="O93" s="157">
        <f t="shared" si="13"/>
        <v>0</v>
      </c>
      <c r="P93" s="157">
        <v>0</v>
      </c>
      <c r="Q93" s="157">
        <f t="shared" si="14"/>
        <v>0</v>
      </c>
      <c r="R93" s="157"/>
      <c r="S93" s="157"/>
      <c r="T93" s="158">
        <v>0</v>
      </c>
      <c r="U93" s="157">
        <f t="shared" si="15"/>
        <v>0</v>
      </c>
      <c r="V93" s="150"/>
      <c r="W93" s="150"/>
      <c r="X93" s="150"/>
      <c r="Y93" s="150"/>
      <c r="Z93" s="150"/>
      <c r="AA93" s="150"/>
      <c r="AB93" s="150"/>
      <c r="AC93" s="150"/>
      <c r="AD93" s="150"/>
      <c r="AE93" s="150" t="s">
        <v>166</v>
      </c>
      <c r="AF93" s="150"/>
      <c r="AG93" s="150"/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 x14ac:dyDescent="0.2">
      <c r="A94" s="151">
        <v>51</v>
      </c>
      <c r="B94" s="156" t="s">
        <v>210</v>
      </c>
      <c r="C94" s="341" t="s">
        <v>211</v>
      </c>
      <c r="D94" s="342" t="s">
        <v>113</v>
      </c>
      <c r="E94" s="350">
        <v>5.2935999999999996</v>
      </c>
      <c r="F94" s="288"/>
      <c r="G94" s="288">
        <f t="shared" si="16"/>
        <v>0</v>
      </c>
      <c r="H94" s="162">
        <v>535</v>
      </c>
      <c r="I94" s="162">
        <f t="shared" si="10"/>
        <v>2832.08</v>
      </c>
      <c r="J94" s="162">
        <v>0</v>
      </c>
      <c r="K94" s="162">
        <f t="shared" si="11"/>
        <v>0</v>
      </c>
      <c r="L94" s="162">
        <v>21</v>
      </c>
      <c r="M94" s="162">
        <f t="shared" si="12"/>
        <v>0</v>
      </c>
      <c r="N94" s="157">
        <v>1.549E-2</v>
      </c>
      <c r="O94" s="157">
        <f t="shared" si="13"/>
        <v>8.2000000000000003E-2</v>
      </c>
      <c r="P94" s="157">
        <v>0</v>
      </c>
      <c r="Q94" s="157">
        <f t="shared" si="14"/>
        <v>0</v>
      </c>
      <c r="R94" s="157"/>
      <c r="S94" s="157"/>
      <c r="T94" s="158">
        <v>0</v>
      </c>
      <c r="U94" s="157">
        <f t="shared" si="15"/>
        <v>0</v>
      </c>
      <c r="V94" s="150"/>
      <c r="W94" s="150"/>
      <c r="X94" s="150"/>
      <c r="Y94" s="150"/>
      <c r="Z94" s="150"/>
      <c r="AA94" s="150"/>
      <c r="AB94" s="150"/>
      <c r="AC94" s="150"/>
      <c r="AD94" s="150"/>
      <c r="AE94" s="150" t="s">
        <v>114</v>
      </c>
      <c r="AF94" s="150"/>
      <c r="AG94" s="150"/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ht="22.5" outlineLevel="1" x14ac:dyDescent="0.2">
      <c r="A95" s="151">
        <v>52</v>
      </c>
      <c r="B95" s="156" t="s">
        <v>212</v>
      </c>
      <c r="C95" s="167" t="s">
        <v>299</v>
      </c>
      <c r="D95" s="157" t="s">
        <v>147</v>
      </c>
      <c r="E95" s="290">
        <v>368.03</v>
      </c>
      <c r="F95" s="288"/>
      <c r="G95" s="288">
        <f t="shared" si="16"/>
        <v>0</v>
      </c>
      <c r="H95" s="162">
        <v>6.81</v>
      </c>
      <c r="I95" s="162">
        <f t="shared" si="10"/>
        <v>2506.2800000000002</v>
      </c>
      <c r="J95" s="162">
        <v>272.19</v>
      </c>
      <c r="K95" s="162">
        <f t="shared" si="11"/>
        <v>100174.09</v>
      </c>
      <c r="L95" s="162">
        <v>21</v>
      </c>
      <c r="M95" s="162">
        <f t="shared" si="12"/>
        <v>0</v>
      </c>
      <c r="N95" s="157">
        <v>2.5500000000000002E-3</v>
      </c>
      <c r="O95" s="157">
        <f t="shared" si="13"/>
        <v>0.93847999999999998</v>
      </c>
      <c r="P95" s="157">
        <v>0</v>
      </c>
      <c r="Q95" s="157">
        <f t="shared" si="14"/>
        <v>0</v>
      </c>
      <c r="R95" s="157"/>
      <c r="S95" s="157"/>
      <c r="T95" s="158">
        <v>0.59799999999999998</v>
      </c>
      <c r="U95" s="157">
        <f t="shared" si="15"/>
        <v>220.08</v>
      </c>
      <c r="V95" s="150"/>
      <c r="W95" s="150"/>
      <c r="X95" s="150"/>
      <c r="Y95" s="150"/>
      <c r="Z95" s="150"/>
      <c r="AA95" s="150"/>
      <c r="AB95" s="150"/>
      <c r="AC95" s="150"/>
      <c r="AD95" s="150"/>
      <c r="AE95" s="150" t="s">
        <v>114</v>
      </c>
      <c r="AF95" s="150"/>
      <c r="AG95" s="150"/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 x14ac:dyDescent="0.2">
      <c r="A96" s="151"/>
      <c r="B96" s="156"/>
      <c r="C96" s="184" t="s">
        <v>344</v>
      </c>
      <c r="D96" s="185"/>
      <c r="E96" s="186">
        <v>123.03</v>
      </c>
      <c r="F96" s="288"/>
      <c r="G96" s="162"/>
      <c r="H96" s="162"/>
      <c r="I96" s="162"/>
      <c r="J96" s="162"/>
      <c r="K96" s="162"/>
      <c r="L96" s="162"/>
      <c r="M96" s="162"/>
      <c r="N96" s="157"/>
      <c r="O96" s="157"/>
      <c r="P96" s="157"/>
      <c r="Q96" s="157"/>
      <c r="R96" s="157"/>
      <c r="S96" s="157"/>
      <c r="T96" s="158"/>
      <c r="U96" s="157"/>
      <c r="V96" s="150"/>
      <c r="W96" s="150"/>
      <c r="X96" s="150"/>
      <c r="Y96" s="150"/>
      <c r="Z96" s="150"/>
      <c r="AA96" s="150"/>
      <c r="AB96" s="150"/>
      <c r="AC96" s="150"/>
      <c r="AD96" s="150"/>
      <c r="AE96" s="150" t="s">
        <v>116</v>
      </c>
      <c r="AF96" s="150">
        <v>0</v>
      </c>
      <c r="AG96" s="150"/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">
      <c r="A97" s="151"/>
      <c r="B97" s="156"/>
      <c r="C97" s="184" t="s">
        <v>345</v>
      </c>
      <c r="D97" s="185"/>
      <c r="E97" s="186">
        <v>245</v>
      </c>
      <c r="F97" s="288"/>
      <c r="G97" s="162"/>
      <c r="H97" s="162"/>
      <c r="I97" s="162"/>
      <c r="J97" s="162"/>
      <c r="K97" s="162"/>
      <c r="L97" s="162"/>
      <c r="M97" s="162"/>
      <c r="N97" s="157"/>
      <c r="O97" s="157"/>
      <c r="P97" s="157"/>
      <c r="Q97" s="157"/>
      <c r="R97" s="157"/>
      <c r="S97" s="157"/>
      <c r="T97" s="158"/>
      <c r="U97" s="157"/>
      <c r="V97" s="150"/>
      <c r="W97" s="150"/>
      <c r="X97" s="150"/>
      <c r="Y97" s="150"/>
      <c r="Z97" s="150"/>
      <c r="AA97" s="150"/>
      <c r="AB97" s="150"/>
      <c r="AC97" s="150"/>
      <c r="AD97" s="150"/>
      <c r="AE97" s="150" t="s">
        <v>116</v>
      </c>
      <c r="AF97" s="150">
        <v>0</v>
      </c>
      <c r="AG97" s="150"/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 x14ac:dyDescent="0.2">
      <c r="A98" s="151">
        <v>53</v>
      </c>
      <c r="B98" s="156" t="s">
        <v>213</v>
      </c>
      <c r="C98" s="167" t="s">
        <v>214</v>
      </c>
      <c r="D98" s="157" t="s">
        <v>113</v>
      </c>
      <c r="E98" s="328">
        <v>2.5836000000000001</v>
      </c>
      <c r="F98" s="288"/>
      <c r="G98" s="288">
        <f>E98*F98</f>
        <v>0</v>
      </c>
      <c r="H98" s="162">
        <v>7555</v>
      </c>
      <c r="I98" s="162">
        <f>ROUND(E98*H98,2)</f>
        <v>19519.099999999999</v>
      </c>
      <c r="J98" s="162">
        <v>0</v>
      </c>
      <c r="K98" s="162">
        <f>ROUND(E98*J98,2)</f>
        <v>0</v>
      </c>
      <c r="L98" s="162">
        <v>21</v>
      </c>
      <c r="M98" s="162">
        <f>G98*(1+L98/100)</f>
        <v>0</v>
      </c>
      <c r="N98" s="157">
        <v>0.55000000000000004</v>
      </c>
      <c r="O98" s="157">
        <f>ROUND(E98*N98,5)</f>
        <v>1.4209799999999999</v>
      </c>
      <c r="P98" s="157">
        <v>0</v>
      </c>
      <c r="Q98" s="157">
        <f>ROUND(E98*P98,5)</f>
        <v>0</v>
      </c>
      <c r="R98" s="157"/>
      <c r="S98" s="157"/>
      <c r="T98" s="158">
        <v>0</v>
      </c>
      <c r="U98" s="157">
        <f>ROUND(E98*T98,2)</f>
        <v>0</v>
      </c>
      <c r="V98" s="150"/>
      <c r="W98" s="150"/>
      <c r="X98" s="150"/>
      <c r="Y98" s="150"/>
      <c r="Z98" s="150"/>
      <c r="AA98" s="150"/>
      <c r="AB98" s="150"/>
      <c r="AC98" s="150"/>
      <c r="AD98" s="150"/>
      <c r="AE98" s="150" t="s">
        <v>166</v>
      </c>
      <c r="AF98" s="150"/>
      <c r="AG98" s="150"/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151"/>
      <c r="B99" s="156"/>
      <c r="C99" s="187" t="s">
        <v>346</v>
      </c>
      <c r="D99" s="188"/>
      <c r="E99" s="329">
        <v>2.5836000000000001</v>
      </c>
      <c r="F99" s="288"/>
      <c r="G99" s="162"/>
      <c r="H99" s="162"/>
      <c r="I99" s="162"/>
      <c r="J99" s="162"/>
      <c r="K99" s="162"/>
      <c r="L99" s="162"/>
      <c r="M99" s="162"/>
      <c r="N99" s="157"/>
      <c r="O99" s="157"/>
      <c r="P99" s="157"/>
      <c r="Q99" s="157"/>
      <c r="R99" s="157"/>
      <c r="S99" s="157"/>
      <c r="T99" s="158"/>
      <c r="U99" s="157"/>
      <c r="V99" s="150"/>
      <c r="W99" s="150"/>
      <c r="X99" s="150"/>
      <c r="Y99" s="150"/>
      <c r="Z99" s="150"/>
      <c r="AA99" s="150"/>
      <c r="AB99" s="150"/>
      <c r="AC99" s="150"/>
      <c r="AD99" s="150"/>
      <c r="AE99" s="150" t="s">
        <v>116</v>
      </c>
      <c r="AF99" s="150">
        <v>0</v>
      </c>
      <c r="AG99" s="150"/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">
      <c r="A100" s="151">
        <v>54</v>
      </c>
      <c r="B100" s="156" t="s">
        <v>215</v>
      </c>
      <c r="C100" s="167" t="s">
        <v>216</v>
      </c>
      <c r="D100" s="157" t="s">
        <v>113</v>
      </c>
      <c r="E100" s="328">
        <v>4.6304999999999996</v>
      </c>
      <c r="F100" s="288"/>
      <c r="G100" s="288">
        <f>E100*F100</f>
        <v>0</v>
      </c>
      <c r="H100" s="162">
        <v>7555</v>
      </c>
      <c r="I100" s="162">
        <f>ROUND(E100*H100,2)</f>
        <v>34983.43</v>
      </c>
      <c r="J100" s="162">
        <v>0</v>
      </c>
      <c r="K100" s="162">
        <f>ROUND(E100*J100,2)</f>
        <v>0</v>
      </c>
      <c r="L100" s="162">
        <v>21</v>
      </c>
      <c r="M100" s="162">
        <f>G100*(1+L100/100)</f>
        <v>0</v>
      </c>
      <c r="N100" s="157">
        <v>0.55000000000000004</v>
      </c>
      <c r="O100" s="157">
        <f>ROUND(E100*N100,5)</f>
        <v>2.54678</v>
      </c>
      <c r="P100" s="157">
        <v>0</v>
      </c>
      <c r="Q100" s="157">
        <f>ROUND(E100*P100,5)</f>
        <v>0</v>
      </c>
      <c r="R100" s="157"/>
      <c r="S100" s="157"/>
      <c r="T100" s="158">
        <v>0</v>
      </c>
      <c r="U100" s="157">
        <f>ROUND(E100*T100,2)</f>
        <v>0</v>
      </c>
      <c r="V100" s="150"/>
      <c r="W100" s="150"/>
      <c r="X100" s="150"/>
      <c r="Y100" s="150"/>
      <c r="Z100" s="150"/>
      <c r="AA100" s="150"/>
      <c r="AB100" s="150"/>
      <c r="AC100" s="150"/>
      <c r="AD100" s="150"/>
      <c r="AE100" s="150" t="s">
        <v>166</v>
      </c>
      <c r="AF100" s="150"/>
      <c r="AG100" s="150"/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 x14ac:dyDescent="0.2">
      <c r="A101" s="151"/>
      <c r="B101" s="156"/>
      <c r="C101" s="187" t="s">
        <v>347</v>
      </c>
      <c r="D101" s="188"/>
      <c r="E101" s="329">
        <v>4.6302000000000003</v>
      </c>
      <c r="F101" s="288"/>
      <c r="G101" s="162"/>
      <c r="H101" s="162"/>
      <c r="I101" s="162"/>
      <c r="J101" s="162"/>
      <c r="K101" s="162"/>
      <c r="L101" s="162"/>
      <c r="M101" s="162"/>
      <c r="N101" s="157"/>
      <c r="O101" s="157"/>
      <c r="P101" s="157"/>
      <c r="Q101" s="157"/>
      <c r="R101" s="157"/>
      <c r="S101" s="157"/>
      <c r="T101" s="158"/>
      <c r="U101" s="157"/>
      <c r="V101" s="150"/>
      <c r="W101" s="150"/>
      <c r="X101" s="150"/>
      <c r="Y101" s="150"/>
      <c r="Z101" s="150"/>
      <c r="AA101" s="150"/>
      <c r="AB101" s="150"/>
      <c r="AC101" s="150"/>
      <c r="AD101" s="150"/>
      <c r="AE101" s="150" t="s">
        <v>116</v>
      </c>
      <c r="AF101" s="150">
        <v>0</v>
      </c>
      <c r="AG101" s="150"/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 x14ac:dyDescent="0.2">
      <c r="A102" s="151">
        <v>55</v>
      </c>
      <c r="B102" s="156" t="s">
        <v>217</v>
      </c>
      <c r="C102" s="167" t="s">
        <v>218</v>
      </c>
      <c r="D102" s="157" t="s">
        <v>113</v>
      </c>
      <c r="E102" s="328">
        <v>7.2141000000000002</v>
      </c>
      <c r="F102" s="288"/>
      <c r="G102" s="288">
        <f>E102*F102</f>
        <v>0</v>
      </c>
      <c r="H102" s="162">
        <v>1198</v>
      </c>
      <c r="I102" s="162">
        <f>ROUND(E102*H102,2)</f>
        <v>8642.49</v>
      </c>
      <c r="J102" s="162">
        <v>0</v>
      </c>
      <c r="K102" s="162">
        <f>ROUND(E102*J102,2)</f>
        <v>0</v>
      </c>
      <c r="L102" s="162">
        <v>21</v>
      </c>
      <c r="M102" s="162">
        <f>G102*(1+L102/100)</f>
        <v>0</v>
      </c>
      <c r="N102" s="157">
        <v>2.3570000000000001E-2</v>
      </c>
      <c r="O102" s="157">
        <f>ROUND(E102*N102,5)</f>
        <v>0.17004</v>
      </c>
      <c r="P102" s="157">
        <v>0</v>
      </c>
      <c r="Q102" s="157">
        <f>ROUND(E102*P102,5)</f>
        <v>0</v>
      </c>
      <c r="R102" s="157"/>
      <c r="S102" s="157"/>
      <c r="T102" s="158">
        <v>0</v>
      </c>
      <c r="U102" s="157">
        <f>ROUND(E102*T102,2)</f>
        <v>0</v>
      </c>
      <c r="V102" s="150"/>
      <c r="W102" s="150"/>
      <c r="X102" s="150"/>
      <c r="Y102" s="150"/>
      <c r="Z102" s="150"/>
      <c r="AA102" s="150"/>
      <c r="AB102" s="150"/>
      <c r="AC102" s="150"/>
      <c r="AD102" s="150"/>
      <c r="AE102" s="150" t="s">
        <v>114</v>
      </c>
      <c r="AF102" s="150"/>
      <c r="AG102" s="150"/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ht="22.5" outlineLevel="1" x14ac:dyDescent="0.2">
      <c r="A103" s="308">
        <v>56</v>
      </c>
      <c r="B103" s="309" t="s">
        <v>219</v>
      </c>
      <c r="C103" s="310" t="s">
        <v>300</v>
      </c>
      <c r="D103" s="311" t="s">
        <v>130</v>
      </c>
      <c r="E103" s="340">
        <v>48.423999999999999</v>
      </c>
      <c r="F103" s="313"/>
      <c r="G103" s="313">
        <f>E103*F103</f>
        <v>0</v>
      </c>
      <c r="H103" s="162">
        <v>3.83</v>
      </c>
      <c r="I103" s="162">
        <f>ROUND(E103*H103,2)</f>
        <v>185.46</v>
      </c>
      <c r="J103" s="162">
        <v>93.37</v>
      </c>
      <c r="K103" s="162">
        <f>ROUND(E103*J103,2)</f>
        <v>4521.3500000000004</v>
      </c>
      <c r="L103" s="162">
        <v>21</v>
      </c>
      <c r="M103" s="162">
        <f>G103*(1+L103/100)</f>
        <v>0</v>
      </c>
      <c r="N103" s="157">
        <v>1.6000000000000001E-4</v>
      </c>
      <c r="O103" s="157">
        <f>ROUND(E103*N103,5)</f>
        <v>7.7499999999999999E-3</v>
      </c>
      <c r="P103" s="157">
        <v>0</v>
      </c>
      <c r="Q103" s="157">
        <f>ROUND(E103*P103,5)</f>
        <v>0</v>
      </c>
      <c r="R103" s="157"/>
      <c r="S103" s="157"/>
      <c r="T103" s="158">
        <v>0.22600000000000001</v>
      </c>
      <c r="U103" s="157">
        <f>ROUND(E103*T103,2)</f>
        <v>10.94</v>
      </c>
      <c r="V103" s="150"/>
      <c r="W103" s="150"/>
      <c r="X103" s="150"/>
      <c r="Y103" s="150"/>
      <c r="Z103" s="150"/>
      <c r="AA103" s="150"/>
      <c r="AB103" s="150"/>
      <c r="AC103" s="150"/>
      <c r="AD103" s="150"/>
      <c r="AE103" s="150" t="s">
        <v>114</v>
      </c>
      <c r="AF103" s="150"/>
      <c r="AG103" s="150"/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ht="12.75" customHeight="1" outlineLevel="1" x14ac:dyDescent="0.2">
      <c r="A104" s="151"/>
      <c r="B104" s="156"/>
      <c r="C104" s="187" t="s">
        <v>348</v>
      </c>
      <c r="D104" s="188"/>
      <c r="E104" s="329">
        <v>48.423999999999999</v>
      </c>
      <c r="F104" s="288"/>
      <c r="G104" s="162"/>
      <c r="H104" s="162"/>
      <c r="I104" s="162"/>
      <c r="J104" s="162"/>
      <c r="K104" s="162"/>
      <c r="L104" s="162"/>
      <c r="M104" s="162"/>
      <c r="N104" s="157"/>
      <c r="O104" s="157"/>
      <c r="P104" s="157"/>
      <c r="Q104" s="157"/>
      <c r="R104" s="157"/>
      <c r="S104" s="157"/>
      <c r="T104" s="158"/>
      <c r="U104" s="157"/>
      <c r="V104" s="150"/>
      <c r="W104" s="150"/>
      <c r="X104" s="150"/>
      <c r="Y104" s="150"/>
      <c r="Z104" s="150"/>
      <c r="AA104" s="150"/>
      <c r="AB104" s="150"/>
      <c r="AC104" s="150"/>
      <c r="AD104" s="150"/>
      <c r="AE104" s="150" t="s">
        <v>116</v>
      </c>
      <c r="AF104" s="150">
        <v>0</v>
      </c>
      <c r="AG104" s="150"/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">
      <c r="A105" s="151">
        <v>57</v>
      </c>
      <c r="B105" s="156" t="s">
        <v>145</v>
      </c>
      <c r="C105" s="167" t="s">
        <v>220</v>
      </c>
      <c r="D105" s="157" t="s">
        <v>113</v>
      </c>
      <c r="E105" s="290">
        <v>2.508</v>
      </c>
      <c r="F105" s="288"/>
      <c r="G105" s="288">
        <f>E105*F105</f>
        <v>0</v>
      </c>
      <c r="H105" s="162">
        <v>17960</v>
      </c>
      <c r="I105" s="162">
        <f>ROUND(E105*H105,2)</f>
        <v>45043.68</v>
      </c>
      <c r="J105" s="162">
        <v>0</v>
      </c>
      <c r="K105" s="162">
        <f>ROUND(E105*J105,2)</f>
        <v>0</v>
      </c>
      <c r="L105" s="162">
        <v>21</v>
      </c>
      <c r="M105" s="162">
        <f>G105*(1+L105/100)</f>
        <v>0</v>
      </c>
      <c r="N105" s="157">
        <v>5.5E-2</v>
      </c>
      <c r="O105" s="157">
        <f>ROUND(E105*N105,5)</f>
        <v>0.13794000000000001</v>
      </c>
      <c r="P105" s="157">
        <v>0</v>
      </c>
      <c r="Q105" s="157">
        <f>ROUND(E105*P105,5)</f>
        <v>0</v>
      </c>
      <c r="R105" s="157"/>
      <c r="S105" s="157"/>
      <c r="T105" s="158">
        <v>0</v>
      </c>
      <c r="U105" s="157">
        <f>ROUND(E105*T105,2)</f>
        <v>0</v>
      </c>
      <c r="V105" s="150"/>
      <c r="W105" s="150"/>
      <c r="X105" s="150"/>
      <c r="Y105" s="150"/>
      <c r="Z105" s="150"/>
      <c r="AA105" s="150"/>
      <c r="AB105" s="150"/>
      <c r="AC105" s="150"/>
      <c r="AD105" s="150"/>
      <c r="AE105" s="150" t="s">
        <v>114</v>
      </c>
      <c r="AF105" s="150"/>
      <c r="AG105" s="150"/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ht="12.75" customHeight="1" outlineLevel="1" x14ac:dyDescent="0.2">
      <c r="A106" s="151">
        <v>58</v>
      </c>
      <c r="B106" s="156" t="s">
        <v>221</v>
      </c>
      <c r="C106" s="167" t="s">
        <v>222</v>
      </c>
      <c r="D106" s="157" t="s">
        <v>0</v>
      </c>
      <c r="E106" s="339">
        <f>SUM(G88:G105)*0.01</f>
        <v>0</v>
      </c>
      <c r="F106" s="288"/>
      <c r="G106" s="288">
        <f>E106*F106</f>
        <v>0</v>
      </c>
      <c r="H106" s="162">
        <v>0</v>
      </c>
      <c r="I106" s="162">
        <f>ROUND(E106*H106,2)</f>
        <v>0</v>
      </c>
      <c r="J106" s="162">
        <v>6.7</v>
      </c>
      <c r="K106" s="162">
        <f>ROUND(E106*J106,2)</f>
        <v>0</v>
      </c>
      <c r="L106" s="162">
        <v>21</v>
      </c>
      <c r="M106" s="162">
        <f>G106*(1+L106/100)</f>
        <v>0</v>
      </c>
      <c r="N106" s="157">
        <v>0</v>
      </c>
      <c r="O106" s="157">
        <f>ROUND(E106*N106,5)</f>
        <v>0</v>
      </c>
      <c r="P106" s="157">
        <v>0</v>
      </c>
      <c r="Q106" s="157">
        <f>ROUND(E106*P106,5)</f>
        <v>0</v>
      </c>
      <c r="R106" s="157"/>
      <c r="S106" s="157"/>
      <c r="T106" s="158">
        <v>0</v>
      </c>
      <c r="U106" s="157">
        <f>ROUND(E106*T106,2)</f>
        <v>0</v>
      </c>
      <c r="V106" s="150"/>
      <c r="W106" s="150"/>
      <c r="X106" s="150"/>
      <c r="Y106" s="150"/>
      <c r="Z106" s="150"/>
      <c r="AA106" s="150"/>
      <c r="AB106" s="150"/>
      <c r="AC106" s="150"/>
      <c r="AD106" s="150"/>
      <c r="AE106" s="150" t="s">
        <v>114</v>
      </c>
      <c r="AF106" s="150"/>
      <c r="AG106" s="150"/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">
      <c r="A107" s="233"/>
      <c r="B107" s="234" t="s">
        <v>287</v>
      </c>
      <c r="C107" s="235" t="s">
        <v>72</v>
      </c>
      <c r="D107" s="236"/>
      <c r="E107" s="237"/>
      <c r="F107" s="237"/>
      <c r="G107" s="238">
        <f>SUM(G88:G106)</f>
        <v>0</v>
      </c>
      <c r="H107" s="162"/>
      <c r="I107" s="162"/>
      <c r="J107" s="162"/>
      <c r="K107" s="162"/>
      <c r="L107" s="162"/>
      <c r="M107" s="162"/>
      <c r="N107" s="157"/>
      <c r="O107" s="157"/>
      <c r="P107" s="157"/>
      <c r="Q107" s="157"/>
      <c r="R107" s="157"/>
      <c r="S107" s="157"/>
      <c r="T107" s="158"/>
      <c r="U107" s="157"/>
      <c r="V107" s="150"/>
      <c r="W107" s="150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0"/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x14ac:dyDescent="0.2">
      <c r="A108" s="297" t="s">
        <v>110</v>
      </c>
      <c r="B108" s="278" t="s">
        <v>73</v>
      </c>
      <c r="C108" s="190" t="s">
        <v>74</v>
      </c>
      <c r="D108" s="299"/>
      <c r="E108" s="300"/>
      <c r="F108" s="301"/>
      <c r="G108" s="302"/>
      <c r="H108" s="163"/>
      <c r="I108" s="163">
        <f>SUM(I121:I128)</f>
        <v>41903.020000000004</v>
      </c>
      <c r="J108" s="163"/>
      <c r="K108" s="163">
        <f>SUM(K121:K128)</f>
        <v>22266.880000000001</v>
      </c>
      <c r="L108" s="163"/>
      <c r="M108" s="163">
        <f>SUM(M121:M128)</f>
        <v>0</v>
      </c>
      <c r="N108" s="159"/>
      <c r="O108" s="159">
        <f>SUM(O121:O128)</f>
        <v>0.5267400000000001</v>
      </c>
      <c r="P108" s="159"/>
      <c r="Q108" s="159">
        <f>SUM(Q121:Q128)</f>
        <v>0</v>
      </c>
      <c r="R108" s="159"/>
      <c r="S108" s="159"/>
      <c r="T108" s="160"/>
      <c r="U108" s="159">
        <f>SUM(U121:U128)</f>
        <v>34.590000000000003</v>
      </c>
      <c r="AE108" t="s">
        <v>111</v>
      </c>
    </row>
    <row r="109" spans="1:60" ht="22.5" outlineLevel="1" x14ac:dyDescent="0.2">
      <c r="A109" s="151">
        <v>59</v>
      </c>
      <c r="B109" s="156" t="s">
        <v>144</v>
      </c>
      <c r="C109" s="167" t="s">
        <v>301</v>
      </c>
      <c r="D109" s="157" t="s">
        <v>130</v>
      </c>
      <c r="E109" s="288">
        <v>352.8</v>
      </c>
      <c r="F109" s="288"/>
      <c r="G109" s="162">
        <f>E109*F109</f>
        <v>0</v>
      </c>
      <c r="H109" s="162">
        <v>110.08</v>
      </c>
      <c r="I109" s="162">
        <f>ROUND(E109*H109,2)</f>
        <v>38836.22</v>
      </c>
      <c r="J109" s="162">
        <v>215.92000000000002</v>
      </c>
      <c r="K109" s="162">
        <f>ROUND(E109*J109,2)</f>
        <v>76176.58</v>
      </c>
      <c r="L109" s="162">
        <v>21</v>
      </c>
      <c r="M109" s="162">
        <f>G109*(1+L109/100)</f>
        <v>0</v>
      </c>
      <c r="N109" s="157">
        <v>0</v>
      </c>
      <c r="O109" s="157">
        <f>ROUND(E109*N109,5)</f>
        <v>0</v>
      </c>
      <c r="P109" s="157">
        <v>0</v>
      </c>
      <c r="Q109" s="157">
        <f>ROUND(E109*P109,5)</f>
        <v>0</v>
      </c>
      <c r="R109" s="157"/>
      <c r="S109" s="157"/>
      <c r="T109" s="158">
        <v>0.36799999999999999</v>
      </c>
      <c r="U109" s="157">
        <f>ROUND(E109*T109,2)</f>
        <v>129.83000000000001</v>
      </c>
      <c r="V109" s="150"/>
      <c r="W109" s="150"/>
      <c r="X109" s="150"/>
      <c r="Y109" s="150"/>
      <c r="Z109" s="150"/>
      <c r="AA109" s="150"/>
      <c r="AB109" s="150"/>
      <c r="AC109" s="150"/>
      <c r="AD109" s="150"/>
      <c r="AE109" s="150" t="s">
        <v>114</v>
      </c>
      <c r="AF109" s="150"/>
      <c r="AG109" s="150"/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 x14ac:dyDescent="0.2">
      <c r="A110" s="151"/>
      <c r="B110" s="156"/>
      <c r="C110" s="187" t="s">
        <v>349</v>
      </c>
      <c r="D110" s="188"/>
      <c r="E110" s="326">
        <v>352.8</v>
      </c>
      <c r="F110" s="162"/>
      <c r="G110" s="162"/>
      <c r="H110" s="162"/>
      <c r="I110" s="162"/>
      <c r="J110" s="162"/>
      <c r="K110" s="162"/>
      <c r="L110" s="162"/>
      <c r="M110" s="162"/>
      <c r="N110" s="157"/>
      <c r="O110" s="157"/>
      <c r="P110" s="157"/>
      <c r="Q110" s="157"/>
      <c r="R110" s="157"/>
      <c r="S110" s="157"/>
      <c r="T110" s="158"/>
      <c r="U110" s="157"/>
      <c r="V110" s="150"/>
      <c r="W110" s="150"/>
      <c r="X110" s="150"/>
      <c r="Y110" s="150"/>
      <c r="Z110" s="150"/>
      <c r="AA110" s="150"/>
      <c r="AB110" s="150"/>
      <c r="AC110" s="150"/>
      <c r="AD110" s="150"/>
      <c r="AE110" s="150" t="s">
        <v>116</v>
      </c>
      <c r="AF110" s="150">
        <v>0</v>
      </c>
      <c r="AG110" s="150"/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ht="22.5" outlineLevel="1" x14ac:dyDescent="0.2">
      <c r="A111" s="151">
        <v>60</v>
      </c>
      <c r="B111" s="156" t="s">
        <v>145</v>
      </c>
      <c r="C111" s="167" t="s">
        <v>283</v>
      </c>
      <c r="D111" s="157" t="s">
        <v>130</v>
      </c>
      <c r="E111" s="288">
        <v>352</v>
      </c>
      <c r="F111" s="162"/>
      <c r="G111" s="288">
        <f>E111*F111</f>
        <v>0</v>
      </c>
      <c r="H111" s="162">
        <v>0</v>
      </c>
      <c r="I111" s="162">
        <f>ROUND(E111*H111,2)</f>
        <v>0</v>
      </c>
      <c r="J111" s="162">
        <v>664.6</v>
      </c>
      <c r="K111" s="162">
        <f>ROUND(E111*J111,2)</f>
        <v>233939.20000000001</v>
      </c>
      <c r="L111" s="162">
        <v>21</v>
      </c>
      <c r="M111" s="162">
        <f>G111*(1+L111/100)</f>
        <v>0</v>
      </c>
      <c r="N111" s="157">
        <v>9.3399999999999993E-3</v>
      </c>
      <c r="O111" s="157">
        <f>ROUND(E111*N111,5)</f>
        <v>3.2876799999999999</v>
      </c>
      <c r="P111" s="157">
        <v>0</v>
      </c>
      <c r="Q111" s="157">
        <f>ROUND(E111*P111,5)</f>
        <v>0</v>
      </c>
      <c r="R111" s="157"/>
      <c r="S111" s="157"/>
      <c r="T111" s="158">
        <v>0</v>
      </c>
      <c r="U111" s="157">
        <f>ROUND(E111*T111,2)</f>
        <v>0</v>
      </c>
      <c r="V111" s="150"/>
      <c r="W111" s="150"/>
      <c r="X111" s="150"/>
      <c r="Y111" s="150"/>
      <c r="Z111" s="150"/>
      <c r="AA111" s="150"/>
      <c r="AB111" s="150"/>
      <c r="AC111" s="150"/>
      <c r="AD111" s="150"/>
      <c r="AE111" s="150" t="s">
        <v>114</v>
      </c>
      <c r="AF111" s="150"/>
      <c r="AG111" s="150"/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ht="22.5" outlineLevel="1" x14ac:dyDescent="0.2">
      <c r="A112" s="151">
        <v>61</v>
      </c>
      <c r="B112" s="156" t="s">
        <v>145</v>
      </c>
      <c r="C112" s="167" t="s">
        <v>282</v>
      </c>
      <c r="D112" s="157" t="s">
        <v>130</v>
      </c>
      <c r="E112" s="288">
        <v>352</v>
      </c>
      <c r="F112" s="162"/>
      <c r="G112" s="288">
        <f>E112*F112</f>
        <v>0</v>
      </c>
      <c r="H112" s="162"/>
      <c r="I112" s="162"/>
      <c r="J112" s="162"/>
      <c r="K112" s="162"/>
      <c r="L112" s="162"/>
      <c r="M112" s="162"/>
      <c r="N112" s="157"/>
      <c r="O112" s="157"/>
      <c r="P112" s="157"/>
      <c r="Q112" s="157"/>
      <c r="R112" s="157"/>
      <c r="S112" s="157"/>
      <c r="T112" s="158"/>
      <c r="U112" s="157"/>
      <c r="V112" s="150"/>
      <c r="W112" s="150"/>
      <c r="X112" s="150"/>
      <c r="Y112" s="150"/>
      <c r="Z112" s="150"/>
      <c r="AA112" s="150"/>
      <c r="AB112" s="150"/>
      <c r="AC112" s="150"/>
      <c r="AD112" s="150"/>
      <c r="AE112" s="150"/>
      <c r="AF112" s="150"/>
      <c r="AG112" s="150"/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3"/>
      <c r="BB112" s="150"/>
      <c r="BC112" s="150"/>
      <c r="BD112" s="150"/>
      <c r="BE112" s="150"/>
      <c r="BF112" s="150"/>
      <c r="BG112" s="150"/>
      <c r="BH112" s="150"/>
    </row>
    <row r="113" spans="1:60" outlineLevel="1" x14ac:dyDescent="0.2">
      <c r="A113" s="151">
        <v>62</v>
      </c>
      <c r="B113" s="156" t="s">
        <v>146</v>
      </c>
      <c r="C113" s="167" t="s">
        <v>302</v>
      </c>
      <c r="D113" s="157" t="s">
        <v>147</v>
      </c>
      <c r="E113" s="288">
        <v>63.4</v>
      </c>
      <c r="F113" s="288"/>
      <c r="G113" s="288">
        <f>E113*F113</f>
        <v>0</v>
      </c>
      <c r="H113" s="162">
        <v>0</v>
      </c>
      <c r="I113" s="162">
        <f>ROUND(E113*H113,2)</f>
        <v>0</v>
      </c>
      <c r="J113" s="162">
        <v>117</v>
      </c>
      <c r="K113" s="162">
        <f>ROUND(E113*J113,2)</f>
        <v>7417.8</v>
      </c>
      <c r="L113" s="162">
        <v>21</v>
      </c>
      <c r="M113" s="162">
        <f>G113*(1+L113/100)</f>
        <v>0</v>
      </c>
      <c r="N113" s="157">
        <v>0</v>
      </c>
      <c r="O113" s="157">
        <f>ROUND(E113*N113,5)</f>
        <v>0</v>
      </c>
      <c r="P113" s="157">
        <v>0</v>
      </c>
      <c r="Q113" s="157">
        <f>ROUND(E113*P113,5)</f>
        <v>0</v>
      </c>
      <c r="R113" s="157"/>
      <c r="S113" s="157"/>
      <c r="T113" s="158">
        <v>0.22</v>
      </c>
      <c r="U113" s="157">
        <f>ROUND(E113*T113,2)</f>
        <v>13.95</v>
      </c>
      <c r="V113" s="150"/>
      <c r="W113" s="150"/>
      <c r="X113" s="150"/>
      <c r="Y113" s="150"/>
      <c r="Z113" s="150"/>
      <c r="AA113" s="150"/>
      <c r="AB113" s="150"/>
      <c r="AC113" s="150"/>
      <c r="AD113" s="150"/>
      <c r="AE113" s="150" t="s">
        <v>114</v>
      </c>
      <c r="AF113" s="150"/>
      <c r="AG113" s="150"/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1" x14ac:dyDescent="0.2">
      <c r="A114" s="151"/>
      <c r="B114" s="156"/>
      <c r="C114" s="187" t="s">
        <v>350</v>
      </c>
      <c r="D114" s="188"/>
      <c r="E114" s="326">
        <v>49</v>
      </c>
      <c r="F114" s="288"/>
      <c r="G114" s="162"/>
      <c r="H114" s="162"/>
      <c r="I114" s="162"/>
      <c r="J114" s="162"/>
      <c r="K114" s="162"/>
      <c r="L114" s="162"/>
      <c r="M114" s="162"/>
      <c r="N114" s="157"/>
      <c r="O114" s="157"/>
      <c r="P114" s="157"/>
      <c r="Q114" s="157"/>
      <c r="R114" s="157"/>
      <c r="S114" s="157"/>
      <c r="T114" s="158"/>
      <c r="U114" s="157"/>
      <c r="V114" s="150"/>
      <c r="W114" s="150"/>
      <c r="X114" s="150"/>
      <c r="Y114" s="150"/>
      <c r="Z114" s="150"/>
      <c r="AA114" s="150"/>
      <c r="AB114" s="150"/>
      <c r="AC114" s="150"/>
      <c r="AD114" s="150"/>
      <c r="AE114" s="150" t="s">
        <v>116</v>
      </c>
      <c r="AF114" s="150">
        <v>0</v>
      </c>
      <c r="AG114" s="150"/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 x14ac:dyDescent="0.2">
      <c r="A115" s="151"/>
      <c r="B115" s="156"/>
      <c r="C115" s="187" t="s">
        <v>351</v>
      </c>
      <c r="D115" s="188"/>
      <c r="E115" s="326">
        <v>7.2</v>
      </c>
      <c r="F115" s="288"/>
      <c r="G115" s="162"/>
      <c r="H115" s="162"/>
      <c r="I115" s="162"/>
      <c r="J115" s="162"/>
      <c r="K115" s="162"/>
      <c r="L115" s="162"/>
      <c r="M115" s="162"/>
      <c r="N115" s="157"/>
      <c r="O115" s="157"/>
      <c r="P115" s="157"/>
      <c r="Q115" s="157"/>
      <c r="R115" s="157"/>
      <c r="S115" s="157"/>
      <c r="T115" s="158"/>
      <c r="U115" s="157"/>
      <c r="V115" s="150"/>
      <c r="W115" s="150"/>
      <c r="X115" s="150"/>
      <c r="Y115" s="150"/>
      <c r="Z115" s="150"/>
      <c r="AA115" s="150"/>
      <c r="AB115" s="150"/>
      <c r="AC115" s="150"/>
      <c r="AD115" s="150"/>
      <c r="AE115" s="150" t="s">
        <v>116</v>
      </c>
      <c r="AF115" s="150">
        <v>0</v>
      </c>
      <c r="AG115" s="150"/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1" x14ac:dyDescent="0.2">
      <c r="A116" s="151"/>
      <c r="B116" s="156"/>
      <c r="C116" s="187" t="s">
        <v>352</v>
      </c>
      <c r="D116" s="188"/>
      <c r="E116" s="326">
        <v>7.2</v>
      </c>
      <c r="F116" s="288"/>
      <c r="G116" s="162"/>
      <c r="H116" s="162"/>
      <c r="I116" s="162"/>
      <c r="J116" s="162"/>
      <c r="K116" s="162"/>
      <c r="L116" s="162"/>
      <c r="M116" s="162"/>
      <c r="N116" s="157"/>
      <c r="O116" s="157"/>
      <c r="P116" s="157"/>
      <c r="Q116" s="157"/>
      <c r="R116" s="157"/>
      <c r="S116" s="157"/>
      <c r="T116" s="158"/>
      <c r="U116" s="157"/>
      <c r="V116" s="150"/>
      <c r="W116" s="150"/>
      <c r="X116" s="150"/>
      <c r="Y116" s="150"/>
      <c r="Z116" s="150"/>
      <c r="AA116" s="150"/>
      <c r="AB116" s="150"/>
      <c r="AC116" s="150"/>
      <c r="AD116" s="150"/>
      <c r="AE116" s="150" t="s">
        <v>116</v>
      </c>
      <c r="AF116" s="150">
        <v>0</v>
      </c>
      <c r="AG116" s="150"/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ht="22.5" outlineLevel="1" x14ac:dyDescent="0.2">
      <c r="A117" s="151">
        <v>63</v>
      </c>
      <c r="B117" s="156" t="s">
        <v>145</v>
      </c>
      <c r="C117" s="167" t="s">
        <v>148</v>
      </c>
      <c r="D117" s="157" t="s">
        <v>147</v>
      </c>
      <c r="E117" s="288">
        <v>50</v>
      </c>
      <c r="F117" s="288"/>
      <c r="G117" s="288">
        <f t="shared" ref="G117:G125" si="17">E117*F117</f>
        <v>0</v>
      </c>
      <c r="H117" s="162">
        <v>0</v>
      </c>
      <c r="I117" s="162">
        <f t="shared" ref="I117:I125" si="18">ROUND(E117*H117,2)</f>
        <v>0</v>
      </c>
      <c r="J117" s="162">
        <v>286</v>
      </c>
      <c r="K117" s="162">
        <f t="shared" ref="K117:K125" si="19">ROUND(E117*J117,2)</f>
        <v>14300</v>
      </c>
      <c r="L117" s="162">
        <v>21</v>
      </c>
      <c r="M117" s="162">
        <f t="shared" ref="M117:M125" si="20">G117*(1+L117/100)</f>
        <v>0</v>
      </c>
      <c r="N117" s="157">
        <v>0</v>
      </c>
      <c r="O117" s="157">
        <f t="shared" ref="O117:O125" si="21">ROUND(E117*N117,5)</f>
        <v>0</v>
      </c>
      <c r="P117" s="157">
        <v>0</v>
      </c>
      <c r="Q117" s="157">
        <f t="shared" ref="Q117:Q125" si="22">ROUND(E117*P117,5)</f>
        <v>0</v>
      </c>
      <c r="R117" s="157"/>
      <c r="S117" s="157"/>
      <c r="T117" s="158">
        <v>0</v>
      </c>
      <c r="U117" s="157">
        <f t="shared" ref="U117:U125" si="23">ROUND(E117*T117,2)</f>
        <v>0</v>
      </c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0" t="s">
        <v>114</v>
      </c>
      <c r="AF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ht="22.5" outlineLevel="1" x14ac:dyDescent="0.2">
      <c r="A118" s="151">
        <v>64</v>
      </c>
      <c r="B118" s="156" t="s">
        <v>145</v>
      </c>
      <c r="C118" s="167" t="s">
        <v>303</v>
      </c>
      <c r="D118" s="157" t="s">
        <v>147</v>
      </c>
      <c r="E118" s="288">
        <v>8</v>
      </c>
      <c r="F118" s="288"/>
      <c r="G118" s="288">
        <f t="shared" si="17"/>
        <v>0</v>
      </c>
      <c r="H118" s="162">
        <v>0</v>
      </c>
      <c r="I118" s="162">
        <f t="shared" si="18"/>
        <v>0</v>
      </c>
      <c r="J118" s="162">
        <v>369</v>
      </c>
      <c r="K118" s="162">
        <f t="shared" si="19"/>
        <v>2952</v>
      </c>
      <c r="L118" s="162">
        <v>21</v>
      </c>
      <c r="M118" s="162">
        <f t="shared" si="20"/>
        <v>0</v>
      </c>
      <c r="N118" s="157">
        <v>0</v>
      </c>
      <c r="O118" s="157">
        <f t="shared" si="21"/>
        <v>0</v>
      </c>
      <c r="P118" s="157">
        <v>0</v>
      </c>
      <c r="Q118" s="157">
        <f t="shared" si="22"/>
        <v>0</v>
      </c>
      <c r="R118" s="157"/>
      <c r="S118" s="157"/>
      <c r="T118" s="158">
        <v>0</v>
      </c>
      <c r="U118" s="157">
        <f t="shared" si="23"/>
        <v>0</v>
      </c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 t="s">
        <v>114</v>
      </c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ht="22.5" outlineLevel="1" x14ac:dyDescent="0.2">
      <c r="A119" s="151">
        <v>65</v>
      </c>
      <c r="B119" s="156" t="s">
        <v>145</v>
      </c>
      <c r="C119" s="167" t="s">
        <v>149</v>
      </c>
      <c r="D119" s="157" t="s">
        <v>147</v>
      </c>
      <c r="E119" s="288">
        <v>8</v>
      </c>
      <c r="F119" s="288"/>
      <c r="G119" s="288">
        <f t="shared" si="17"/>
        <v>0</v>
      </c>
      <c r="H119" s="162">
        <v>0</v>
      </c>
      <c r="I119" s="162">
        <f t="shared" si="18"/>
        <v>0</v>
      </c>
      <c r="J119" s="162">
        <v>369</v>
      </c>
      <c r="K119" s="162">
        <f t="shared" si="19"/>
        <v>2952</v>
      </c>
      <c r="L119" s="162">
        <v>21</v>
      </c>
      <c r="M119" s="162">
        <f t="shared" si="20"/>
        <v>0</v>
      </c>
      <c r="N119" s="157">
        <v>0</v>
      </c>
      <c r="O119" s="157">
        <f t="shared" si="21"/>
        <v>0</v>
      </c>
      <c r="P119" s="157">
        <v>0</v>
      </c>
      <c r="Q119" s="157">
        <f t="shared" si="22"/>
        <v>0</v>
      </c>
      <c r="R119" s="157"/>
      <c r="S119" s="157"/>
      <c r="T119" s="158">
        <v>0</v>
      </c>
      <c r="U119" s="157">
        <f t="shared" si="23"/>
        <v>0</v>
      </c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 t="s">
        <v>114</v>
      </c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1" x14ac:dyDescent="0.2">
      <c r="A120" s="314">
        <v>66</v>
      </c>
      <c r="B120" s="315" t="s">
        <v>145</v>
      </c>
      <c r="C120" s="316" t="s">
        <v>304</v>
      </c>
      <c r="D120" s="317" t="s">
        <v>150</v>
      </c>
      <c r="E120" s="318">
        <v>1</v>
      </c>
      <c r="F120" s="318"/>
      <c r="G120" s="318">
        <f t="shared" si="17"/>
        <v>0</v>
      </c>
      <c r="H120" s="162">
        <v>0</v>
      </c>
      <c r="I120" s="162">
        <f t="shared" si="18"/>
        <v>0</v>
      </c>
      <c r="J120" s="162">
        <v>0</v>
      </c>
      <c r="K120" s="162">
        <f t="shared" si="19"/>
        <v>0</v>
      </c>
      <c r="L120" s="162">
        <v>21</v>
      </c>
      <c r="M120" s="162">
        <f t="shared" si="20"/>
        <v>0</v>
      </c>
      <c r="N120" s="157">
        <v>0</v>
      </c>
      <c r="O120" s="157">
        <f t="shared" si="21"/>
        <v>0</v>
      </c>
      <c r="P120" s="157">
        <v>0</v>
      </c>
      <c r="Q120" s="157">
        <f t="shared" si="22"/>
        <v>0</v>
      </c>
      <c r="R120" s="157"/>
      <c r="S120" s="157"/>
      <c r="T120" s="158">
        <v>0</v>
      </c>
      <c r="U120" s="157">
        <f t="shared" si="23"/>
        <v>0</v>
      </c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 t="s">
        <v>114</v>
      </c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ht="22.5" outlineLevel="1" x14ac:dyDescent="0.2">
      <c r="A121" s="151">
        <v>67</v>
      </c>
      <c r="B121" s="156" t="s">
        <v>223</v>
      </c>
      <c r="C121" s="167" t="s">
        <v>224</v>
      </c>
      <c r="D121" s="157" t="s">
        <v>147</v>
      </c>
      <c r="E121" s="288">
        <v>49</v>
      </c>
      <c r="F121" s="288"/>
      <c r="G121" s="288">
        <f t="shared" si="17"/>
        <v>0</v>
      </c>
      <c r="H121" s="162">
        <v>174.78</v>
      </c>
      <c r="I121" s="162">
        <f t="shared" si="18"/>
        <v>8564.2199999999993</v>
      </c>
      <c r="J121" s="162">
        <v>107.72</v>
      </c>
      <c r="K121" s="162">
        <f t="shared" si="19"/>
        <v>5278.28</v>
      </c>
      <c r="L121" s="162">
        <v>21</v>
      </c>
      <c r="M121" s="162">
        <f t="shared" si="20"/>
        <v>0</v>
      </c>
      <c r="N121" s="157">
        <v>2.3999999999999998E-3</v>
      </c>
      <c r="O121" s="157">
        <f t="shared" si="21"/>
        <v>0.1176</v>
      </c>
      <c r="P121" s="157">
        <v>0</v>
      </c>
      <c r="Q121" s="157">
        <f t="shared" si="22"/>
        <v>0</v>
      </c>
      <c r="R121" s="157"/>
      <c r="S121" s="157"/>
      <c r="T121" s="158">
        <v>0.26</v>
      </c>
      <c r="U121" s="157">
        <f t="shared" si="23"/>
        <v>12.74</v>
      </c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 t="s">
        <v>114</v>
      </c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">
      <c r="A122" s="151">
        <v>68</v>
      </c>
      <c r="B122" s="156" t="s">
        <v>225</v>
      </c>
      <c r="C122" s="167" t="s">
        <v>226</v>
      </c>
      <c r="D122" s="157" t="s">
        <v>156</v>
      </c>
      <c r="E122" s="288">
        <v>4</v>
      </c>
      <c r="F122" s="288"/>
      <c r="G122" s="288">
        <f t="shared" si="17"/>
        <v>0</v>
      </c>
      <c r="H122" s="162">
        <v>152.63</v>
      </c>
      <c r="I122" s="162">
        <f t="shared" si="18"/>
        <v>610.52</v>
      </c>
      <c r="J122" s="162">
        <v>169.87</v>
      </c>
      <c r="K122" s="162">
        <f t="shared" si="19"/>
        <v>679.48</v>
      </c>
      <c r="L122" s="162">
        <v>21</v>
      </c>
      <c r="M122" s="162">
        <f t="shared" si="20"/>
        <v>0</v>
      </c>
      <c r="N122" s="157">
        <v>4.0000000000000002E-4</v>
      </c>
      <c r="O122" s="157">
        <f t="shared" si="21"/>
        <v>1.6000000000000001E-3</v>
      </c>
      <c r="P122" s="157">
        <v>0</v>
      </c>
      <c r="Q122" s="157">
        <f t="shared" si="22"/>
        <v>0</v>
      </c>
      <c r="R122" s="157"/>
      <c r="S122" s="157"/>
      <c r="T122" s="158">
        <v>0.41</v>
      </c>
      <c r="U122" s="157">
        <f t="shared" si="23"/>
        <v>1.64</v>
      </c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 t="s">
        <v>114</v>
      </c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ht="22.5" outlineLevel="1" x14ac:dyDescent="0.2">
      <c r="A123" s="151">
        <v>69</v>
      </c>
      <c r="B123" s="156" t="s">
        <v>227</v>
      </c>
      <c r="C123" s="167" t="s">
        <v>228</v>
      </c>
      <c r="D123" s="157" t="s">
        <v>147</v>
      </c>
      <c r="E123" s="288">
        <v>10</v>
      </c>
      <c r="F123" s="288"/>
      <c r="G123" s="288">
        <f t="shared" si="17"/>
        <v>0</v>
      </c>
      <c r="H123" s="162">
        <v>191.26</v>
      </c>
      <c r="I123" s="162">
        <f t="shared" si="18"/>
        <v>1912.6</v>
      </c>
      <c r="J123" s="162">
        <v>90.740000000000009</v>
      </c>
      <c r="K123" s="162">
        <f t="shared" si="19"/>
        <v>907.4</v>
      </c>
      <c r="L123" s="162">
        <v>21</v>
      </c>
      <c r="M123" s="162">
        <f t="shared" si="20"/>
        <v>0</v>
      </c>
      <c r="N123" s="157">
        <v>3.1700000000000001E-3</v>
      </c>
      <c r="O123" s="157">
        <f t="shared" si="21"/>
        <v>3.1699999999999999E-2</v>
      </c>
      <c r="P123" s="157">
        <v>0</v>
      </c>
      <c r="Q123" s="157">
        <f t="shared" si="22"/>
        <v>0</v>
      </c>
      <c r="R123" s="157"/>
      <c r="S123" s="157"/>
      <c r="T123" s="158">
        <v>0.219</v>
      </c>
      <c r="U123" s="157">
        <f t="shared" si="23"/>
        <v>2.19</v>
      </c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 t="s">
        <v>114</v>
      </c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1" x14ac:dyDescent="0.2">
      <c r="A124" s="151">
        <v>70</v>
      </c>
      <c r="B124" s="156" t="s">
        <v>229</v>
      </c>
      <c r="C124" s="167" t="s">
        <v>230</v>
      </c>
      <c r="D124" s="157" t="s">
        <v>156</v>
      </c>
      <c r="E124" s="288">
        <v>4</v>
      </c>
      <c r="F124" s="288"/>
      <c r="G124" s="288">
        <f t="shared" si="17"/>
        <v>0</v>
      </c>
      <c r="H124" s="162">
        <v>669.84</v>
      </c>
      <c r="I124" s="162">
        <f t="shared" si="18"/>
        <v>2679.36</v>
      </c>
      <c r="J124" s="162">
        <v>207.15999999999997</v>
      </c>
      <c r="K124" s="162">
        <f t="shared" si="19"/>
        <v>828.64</v>
      </c>
      <c r="L124" s="162">
        <v>21</v>
      </c>
      <c r="M124" s="162">
        <f t="shared" si="20"/>
        <v>0</v>
      </c>
      <c r="N124" s="157">
        <v>7.5800000000000006E-2</v>
      </c>
      <c r="O124" s="157">
        <f t="shared" si="21"/>
        <v>0.30320000000000003</v>
      </c>
      <c r="P124" s="157">
        <v>0</v>
      </c>
      <c r="Q124" s="157">
        <f t="shared" si="22"/>
        <v>0</v>
      </c>
      <c r="R124" s="157"/>
      <c r="S124" s="157"/>
      <c r="T124" s="158">
        <v>0.5</v>
      </c>
      <c r="U124" s="157">
        <f t="shared" si="23"/>
        <v>2</v>
      </c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 t="s">
        <v>114</v>
      </c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ht="22.5" outlineLevel="1" x14ac:dyDescent="0.2">
      <c r="A125" s="151">
        <v>71</v>
      </c>
      <c r="B125" s="156" t="s">
        <v>231</v>
      </c>
      <c r="C125" s="167" t="s">
        <v>305</v>
      </c>
      <c r="D125" s="157" t="s">
        <v>147</v>
      </c>
      <c r="E125" s="288">
        <v>57.2</v>
      </c>
      <c r="F125" s="288"/>
      <c r="G125" s="288">
        <f t="shared" si="17"/>
        <v>0</v>
      </c>
      <c r="H125" s="162">
        <v>145.6</v>
      </c>
      <c r="I125" s="162">
        <f t="shared" si="18"/>
        <v>8328.32</v>
      </c>
      <c r="J125" s="162">
        <v>128.9</v>
      </c>
      <c r="K125" s="162">
        <f t="shared" si="19"/>
        <v>7373.08</v>
      </c>
      <c r="L125" s="162">
        <v>21</v>
      </c>
      <c r="M125" s="162">
        <f t="shared" si="20"/>
        <v>0</v>
      </c>
      <c r="N125" s="157">
        <v>1.2700000000000001E-3</v>
      </c>
      <c r="O125" s="157">
        <f t="shared" si="21"/>
        <v>7.2639999999999996E-2</v>
      </c>
      <c r="P125" s="157">
        <v>0</v>
      </c>
      <c r="Q125" s="157">
        <f t="shared" si="22"/>
        <v>0</v>
      </c>
      <c r="R125" s="157"/>
      <c r="S125" s="157"/>
      <c r="T125" s="158">
        <v>0.28000000000000003</v>
      </c>
      <c r="U125" s="157">
        <f t="shared" si="23"/>
        <v>16.02</v>
      </c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 t="s">
        <v>114</v>
      </c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1" x14ac:dyDescent="0.2">
      <c r="A126" s="151"/>
      <c r="B126" s="156"/>
      <c r="C126" s="187" t="s">
        <v>353</v>
      </c>
      <c r="D126" s="188"/>
      <c r="E126" s="326">
        <v>57.2</v>
      </c>
      <c r="F126" s="288"/>
      <c r="G126" s="162"/>
      <c r="H126" s="162"/>
      <c r="I126" s="162"/>
      <c r="J126" s="162"/>
      <c r="K126" s="162"/>
      <c r="L126" s="162"/>
      <c r="M126" s="162"/>
      <c r="N126" s="157"/>
      <c r="O126" s="157"/>
      <c r="P126" s="157"/>
      <c r="Q126" s="157"/>
      <c r="R126" s="157"/>
      <c r="S126" s="157"/>
      <c r="T126" s="158"/>
      <c r="U126" s="157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 t="s">
        <v>116</v>
      </c>
      <c r="AF126" s="150">
        <v>0</v>
      </c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ht="22.5" outlineLevel="1" x14ac:dyDescent="0.2">
      <c r="A127" s="151">
        <v>72</v>
      </c>
      <c r="B127" s="156" t="s">
        <v>232</v>
      </c>
      <c r="C127" s="167" t="s">
        <v>306</v>
      </c>
      <c r="D127" s="157" t="s">
        <v>156</v>
      </c>
      <c r="E127" s="288">
        <v>16</v>
      </c>
      <c r="F127" s="288"/>
      <c r="G127" s="288">
        <f>E127*F127</f>
        <v>0</v>
      </c>
      <c r="H127" s="162">
        <v>1238</v>
      </c>
      <c r="I127" s="162">
        <f>ROUND(E127*H127,2)</f>
        <v>19808</v>
      </c>
      <c r="J127" s="162">
        <v>450</v>
      </c>
      <c r="K127" s="162">
        <f>ROUND(E127*J127,2)</f>
        <v>7200</v>
      </c>
      <c r="L127" s="162">
        <v>21</v>
      </c>
      <c r="M127" s="162">
        <f>G127*(1+L127/100)</f>
        <v>0</v>
      </c>
      <c r="N127" s="157">
        <v>0</v>
      </c>
      <c r="O127" s="157">
        <f>ROUND(E127*N127,5)</f>
        <v>0</v>
      </c>
      <c r="P127" s="157">
        <v>0</v>
      </c>
      <c r="Q127" s="157">
        <f>ROUND(E127*P127,5)</f>
        <v>0</v>
      </c>
      <c r="R127" s="157"/>
      <c r="S127" s="157"/>
      <c r="T127" s="158">
        <v>0</v>
      </c>
      <c r="U127" s="157">
        <f>ROUND(E127*T127,2)</f>
        <v>0</v>
      </c>
      <c r="V127" s="150"/>
      <c r="W127" s="150"/>
      <c r="X127" s="150"/>
      <c r="Y127" s="150"/>
      <c r="Z127" s="150"/>
      <c r="AA127" s="150"/>
      <c r="AB127" s="150"/>
      <c r="AC127" s="150"/>
      <c r="AD127" s="150"/>
      <c r="AE127" s="150" t="s">
        <v>114</v>
      </c>
      <c r="AF127" s="150"/>
      <c r="AG127" s="150"/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1" x14ac:dyDescent="0.2">
      <c r="A128" s="151">
        <v>73</v>
      </c>
      <c r="B128" s="156" t="s">
        <v>233</v>
      </c>
      <c r="C128" s="167" t="s">
        <v>234</v>
      </c>
      <c r="D128" s="157" t="s">
        <v>0</v>
      </c>
      <c r="E128" s="290">
        <f>SUM(G109:G127)*0.01</f>
        <v>0</v>
      </c>
      <c r="F128" s="288"/>
      <c r="G128" s="288">
        <f>E128*F128</f>
        <v>0</v>
      </c>
      <c r="H128" s="162">
        <v>0</v>
      </c>
      <c r="I128" s="162">
        <f>ROUND(E128*H128,2)</f>
        <v>0</v>
      </c>
      <c r="J128" s="162">
        <v>1.85</v>
      </c>
      <c r="K128" s="162">
        <f>ROUND(E128*J128,2)</f>
        <v>0</v>
      </c>
      <c r="L128" s="162">
        <v>21</v>
      </c>
      <c r="M128" s="162">
        <f>G128*(1+L128/100)</f>
        <v>0</v>
      </c>
      <c r="N128" s="157">
        <v>0</v>
      </c>
      <c r="O128" s="157">
        <f>ROUND(E128*N128,5)</f>
        <v>0</v>
      </c>
      <c r="P128" s="157">
        <v>0</v>
      </c>
      <c r="Q128" s="157">
        <f>ROUND(E128*P128,5)</f>
        <v>0</v>
      </c>
      <c r="R128" s="157"/>
      <c r="S128" s="157"/>
      <c r="T128" s="158">
        <v>0</v>
      </c>
      <c r="U128" s="157">
        <f>ROUND(E128*T128,2)</f>
        <v>0</v>
      </c>
      <c r="V128" s="150"/>
      <c r="W128" s="150"/>
      <c r="X128" s="150"/>
      <c r="Y128" s="150"/>
      <c r="Z128" s="150"/>
      <c r="AA128" s="150"/>
      <c r="AB128" s="150"/>
      <c r="AC128" s="150"/>
      <c r="AD128" s="150"/>
      <c r="AE128" s="150" t="s">
        <v>114</v>
      </c>
      <c r="AF128" s="150"/>
      <c r="AG128" s="150"/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1" x14ac:dyDescent="0.2">
      <c r="A129" s="239"/>
      <c r="B129" s="240" t="s">
        <v>287</v>
      </c>
      <c r="C129" s="241" t="s">
        <v>74</v>
      </c>
      <c r="D129" s="242"/>
      <c r="E129" s="243"/>
      <c r="F129" s="243"/>
      <c r="G129" s="244">
        <f>SUM(G109:G128)</f>
        <v>0</v>
      </c>
      <c r="H129" s="162"/>
      <c r="I129" s="162"/>
      <c r="J129" s="162"/>
      <c r="K129" s="162"/>
      <c r="L129" s="162"/>
      <c r="M129" s="162"/>
      <c r="N129" s="157"/>
      <c r="O129" s="157"/>
      <c r="P129" s="157"/>
      <c r="Q129" s="157"/>
      <c r="R129" s="157"/>
      <c r="S129" s="157"/>
      <c r="T129" s="158"/>
      <c r="U129" s="157"/>
      <c r="V129" s="150"/>
      <c r="W129" s="150"/>
      <c r="X129" s="150"/>
      <c r="Y129" s="150"/>
      <c r="Z129" s="150"/>
      <c r="AA129" s="150"/>
      <c r="AB129" s="150"/>
      <c r="AC129" s="150"/>
      <c r="AD129" s="150"/>
      <c r="AE129" s="150"/>
      <c r="AF129" s="150"/>
      <c r="AG129" s="150"/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x14ac:dyDescent="0.2">
      <c r="A130" s="297" t="s">
        <v>110</v>
      </c>
      <c r="B130" s="278" t="s">
        <v>75</v>
      </c>
      <c r="C130" s="190" t="s">
        <v>76</v>
      </c>
      <c r="D130" s="299"/>
      <c r="E130" s="300"/>
      <c r="F130" s="301"/>
      <c r="G130" s="302"/>
      <c r="H130" s="163"/>
      <c r="I130" s="163">
        <f>SUM(I131:I156)</f>
        <v>845481.1100000001</v>
      </c>
      <c r="J130" s="163"/>
      <c r="K130" s="163">
        <f>SUM(K131:K156)</f>
        <v>436725.97000000003</v>
      </c>
      <c r="L130" s="163"/>
      <c r="M130" s="163">
        <f>SUM(M131:M156)</f>
        <v>0</v>
      </c>
      <c r="N130" s="159"/>
      <c r="O130" s="159">
        <f>SUM(O131:O156)</f>
        <v>5.3455200000000005</v>
      </c>
      <c r="P130" s="159"/>
      <c r="Q130" s="159">
        <f>SUM(Q131:Q156)</f>
        <v>0</v>
      </c>
      <c r="R130" s="159"/>
      <c r="S130" s="159"/>
      <c r="T130" s="160"/>
      <c r="U130" s="159">
        <f>SUM(U131:U156)</f>
        <v>1084.57</v>
      </c>
      <c r="AE130" t="s">
        <v>111</v>
      </c>
    </row>
    <row r="131" spans="1:60" outlineLevel="1" x14ac:dyDescent="0.2">
      <c r="A131" s="151">
        <v>74</v>
      </c>
      <c r="B131" s="156" t="s">
        <v>331</v>
      </c>
      <c r="C131" s="167" t="s">
        <v>332</v>
      </c>
      <c r="D131" s="157" t="s">
        <v>130</v>
      </c>
      <c r="E131" s="290">
        <v>740.75699999999995</v>
      </c>
      <c r="F131" s="288"/>
      <c r="G131" s="162">
        <f>E131*F131</f>
        <v>0</v>
      </c>
      <c r="H131" s="162">
        <v>61.56</v>
      </c>
      <c r="I131" s="162">
        <f>ROUND(E131*H131,2)</f>
        <v>45601</v>
      </c>
      <c r="J131" s="162">
        <v>465.44</v>
      </c>
      <c r="K131" s="162">
        <f>ROUND(E131*J131,2)</f>
        <v>344777.94</v>
      </c>
      <c r="L131" s="162">
        <v>21</v>
      </c>
      <c r="M131" s="162">
        <f>G131*(1+L131/100)</f>
        <v>0</v>
      </c>
      <c r="N131" s="157">
        <v>2.0400000000000001E-3</v>
      </c>
      <c r="O131" s="157">
        <f>ROUND(E131*N131,5)</f>
        <v>1.5111399999999999</v>
      </c>
      <c r="P131" s="157">
        <v>0</v>
      </c>
      <c r="Q131" s="157">
        <f>ROUND(E131*P131,5)</f>
        <v>0</v>
      </c>
      <c r="R131" s="157"/>
      <c r="S131" s="157"/>
      <c r="T131" s="158">
        <v>1.1576900000000001</v>
      </c>
      <c r="U131" s="157">
        <f>ROUND(E131*T131,2)</f>
        <v>857.57</v>
      </c>
      <c r="V131" s="150"/>
      <c r="W131" s="150"/>
      <c r="X131" s="150"/>
      <c r="Y131" s="150"/>
      <c r="Z131" s="150"/>
      <c r="AA131" s="150"/>
      <c r="AB131" s="150"/>
      <c r="AC131" s="150"/>
      <c r="AD131" s="150"/>
      <c r="AE131" s="150" t="s">
        <v>121</v>
      </c>
      <c r="AF131" s="150"/>
      <c r="AG131" s="150"/>
      <c r="AH131" s="150"/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ht="29.25" outlineLevel="1" x14ac:dyDescent="0.2">
      <c r="A132" s="151"/>
      <c r="B132" s="156"/>
      <c r="C132" s="187" t="s">
        <v>369</v>
      </c>
      <c r="D132" s="188"/>
      <c r="E132" s="189">
        <f>48*2.29-0.8*0.6*17+6.8*2.29+(6.8*0.675)/2+38.785*2.965-1.4*1.2*11-2.4*2.4*3</f>
        <v>198.86452500000001</v>
      </c>
      <c r="F132" s="162"/>
      <c r="G132" s="162"/>
      <c r="H132" s="162"/>
      <c r="I132" s="162"/>
      <c r="J132" s="162"/>
      <c r="K132" s="162"/>
      <c r="L132" s="162"/>
      <c r="M132" s="162"/>
      <c r="N132" s="157"/>
      <c r="O132" s="157"/>
      <c r="P132" s="157"/>
      <c r="Q132" s="157"/>
      <c r="R132" s="157"/>
      <c r="S132" s="157"/>
      <c r="T132" s="158"/>
      <c r="U132" s="157"/>
      <c r="V132" s="150"/>
      <c r="W132" s="150"/>
      <c r="X132" s="150"/>
      <c r="Y132" s="150"/>
      <c r="Z132" s="150"/>
      <c r="AA132" s="150"/>
      <c r="AB132" s="150"/>
      <c r="AC132" s="150"/>
      <c r="AD132" s="150"/>
      <c r="AE132" s="150" t="s">
        <v>116</v>
      </c>
      <c r="AF132" s="150">
        <v>0</v>
      </c>
      <c r="AG132" s="150"/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ht="48.75" outlineLevel="1" x14ac:dyDescent="0.2">
      <c r="A133" s="151"/>
      <c r="B133" s="156"/>
      <c r="C133" s="187" t="s">
        <v>371</v>
      </c>
      <c r="D133" s="188"/>
      <c r="E133" s="189">
        <v>184.87</v>
      </c>
      <c r="F133" s="162"/>
      <c r="G133" s="162"/>
      <c r="H133" s="162"/>
      <c r="I133" s="162"/>
      <c r="J133" s="162"/>
      <c r="K133" s="162"/>
      <c r="L133" s="162"/>
      <c r="M133" s="162"/>
      <c r="N133" s="157"/>
      <c r="O133" s="157"/>
      <c r="P133" s="157"/>
      <c r="Q133" s="157"/>
      <c r="R133" s="157"/>
      <c r="S133" s="157"/>
      <c r="T133" s="158"/>
      <c r="U133" s="157"/>
      <c r="V133" s="150"/>
      <c r="W133" s="150"/>
      <c r="X133" s="150"/>
      <c r="Y133" s="150"/>
      <c r="Z133" s="150"/>
      <c r="AA133" s="150"/>
      <c r="AB133" s="150"/>
      <c r="AC133" s="150"/>
      <c r="AD133" s="150"/>
      <c r="AE133" s="150" t="s">
        <v>116</v>
      </c>
      <c r="AF133" s="150">
        <v>0</v>
      </c>
      <c r="AG133" s="150"/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ht="19.5" outlineLevel="1" x14ac:dyDescent="0.2">
      <c r="A134" s="151"/>
      <c r="B134" s="156"/>
      <c r="C134" s="187" t="s">
        <v>354</v>
      </c>
      <c r="D134" s="188"/>
      <c r="E134" s="189">
        <v>157.93600000000001</v>
      </c>
      <c r="F134" s="162"/>
      <c r="G134" s="162"/>
      <c r="H134" s="162"/>
      <c r="I134" s="162"/>
      <c r="J134" s="162"/>
      <c r="K134" s="162"/>
      <c r="L134" s="162"/>
      <c r="M134" s="162"/>
      <c r="N134" s="157"/>
      <c r="O134" s="157"/>
      <c r="P134" s="157"/>
      <c r="Q134" s="157"/>
      <c r="R134" s="157"/>
      <c r="S134" s="157"/>
      <c r="T134" s="158"/>
      <c r="U134" s="157"/>
      <c r="V134" s="150"/>
      <c r="W134" s="150"/>
      <c r="X134" s="150"/>
      <c r="Y134" s="150"/>
      <c r="Z134" s="150"/>
      <c r="AA134" s="150"/>
      <c r="AB134" s="150"/>
      <c r="AC134" s="150"/>
      <c r="AD134" s="150"/>
      <c r="AE134" s="150" t="s">
        <v>116</v>
      </c>
      <c r="AF134" s="150">
        <v>0</v>
      </c>
      <c r="AG134" s="150"/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outlineLevel="1" x14ac:dyDescent="0.2">
      <c r="A135" s="151"/>
      <c r="B135" s="156"/>
      <c r="C135" s="187" t="s">
        <v>355</v>
      </c>
      <c r="D135" s="188"/>
      <c r="E135" s="189">
        <v>110.334</v>
      </c>
      <c r="F135" s="162"/>
      <c r="G135" s="162"/>
      <c r="H135" s="162"/>
      <c r="I135" s="162"/>
      <c r="J135" s="162"/>
      <c r="K135" s="162"/>
      <c r="L135" s="162"/>
      <c r="M135" s="162"/>
      <c r="N135" s="157"/>
      <c r="O135" s="157"/>
      <c r="P135" s="157"/>
      <c r="Q135" s="157"/>
      <c r="R135" s="157"/>
      <c r="S135" s="157"/>
      <c r="T135" s="158"/>
      <c r="U135" s="157"/>
      <c r="V135" s="150"/>
      <c r="W135" s="150"/>
      <c r="X135" s="150"/>
      <c r="Y135" s="150"/>
      <c r="Z135" s="150"/>
      <c r="AA135" s="150"/>
      <c r="AB135" s="150"/>
      <c r="AC135" s="150"/>
      <c r="AD135" s="150"/>
      <c r="AE135" s="150" t="s">
        <v>116</v>
      </c>
      <c r="AF135" s="150">
        <v>0</v>
      </c>
      <c r="AG135" s="150"/>
      <c r="AH135" s="150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ht="29.25" outlineLevel="1" x14ac:dyDescent="0.2">
      <c r="A136" s="151"/>
      <c r="B136" s="156"/>
      <c r="C136" s="187" t="s">
        <v>307</v>
      </c>
      <c r="D136" s="188"/>
      <c r="E136" s="189">
        <v>88.752740000000003</v>
      </c>
      <c r="F136" s="162"/>
      <c r="G136" s="162"/>
      <c r="H136" s="162"/>
      <c r="I136" s="162"/>
      <c r="J136" s="162"/>
      <c r="K136" s="162"/>
      <c r="L136" s="162"/>
      <c r="M136" s="162"/>
      <c r="N136" s="157"/>
      <c r="O136" s="157"/>
      <c r="P136" s="157"/>
      <c r="Q136" s="157"/>
      <c r="R136" s="157"/>
      <c r="S136" s="157"/>
      <c r="T136" s="158"/>
      <c r="U136" s="157"/>
      <c r="V136" s="150"/>
      <c r="W136" s="150"/>
      <c r="X136" s="150"/>
      <c r="Y136" s="150"/>
      <c r="Z136" s="150"/>
      <c r="AA136" s="150"/>
      <c r="AB136" s="150"/>
      <c r="AC136" s="150"/>
      <c r="AD136" s="150"/>
      <c r="AE136" s="150" t="s">
        <v>116</v>
      </c>
      <c r="AF136" s="150">
        <v>0</v>
      </c>
      <c r="AG136" s="150"/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ht="22.5" outlineLevel="1" x14ac:dyDescent="0.2">
      <c r="A137" s="151">
        <v>75</v>
      </c>
      <c r="B137" s="156" t="s">
        <v>235</v>
      </c>
      <c r="C137" s="167" t="s">
        <v>308</v>
      </c>
      <c r="D137" s="157" t="s">
        <v>147</v>
      </c>
      <c r="E137" s="288">
        <v>449</v>
      </c>
      <c r="F137" s="288"/>
      <c r="G137" s="288">
        <f>E137*F137</f>
        <v>0</v>
      </c>
      <c r="H137" s="162">
        <v>3.95</v>
      </c>
      <c r="I137" s="162">
        <f>ROUND(E137*H137,2)</f>
        <v>1773.55</v>
      </c>
      <c r="J137" s="162">
        <v>26.35</v>
      </c>
      <c r="K137" s="162">
        <f>ROUND(E137*J137,2)</f>
        <v>11831.15</v>
      </c>
      <c r="L137" s="162">
        <v>21</v>
      </c>
      <c r="M137" s="162">
        <f>G137*(1+L137/100)</f>
        <v>0</v>
      </c>
      <c r="N137" s="157">
        <v>1.6000000000000001E-4</v>
      </c>
      <c r="O137" s="157">
        <f>ROUND(E137*N137,5)</f>
        <v>7.1840000000000001E-2</v>
      </c>
      <c r="P137" s="157">
        <v>0</v>
      </c>
      <c r="Q137" s="157">
        <f>ROUND(E137*P137,5)</f>
        <v>0</v>
      </c>
      <c r="R137" s="157"/>
      <c r="S137" s="157"/>
      <c r="T137" s="158">
        <v>7.0999999999999994E-2</v>
      </c>
      <c r="U137" s="157">
        <f>ROUND(E137*T137,2)</f>
        <v>31.88</v>
      </c>
      <c r="V137" s="150"/>
      <c r="W137" s="150"/>
      <c r="X137" s="150"/>
      <c r="Y137" s="150"/>
      <c r="Z137" s="150"/>
      <c r="AA137" s="150"/>
      <c r="AB137" s="150"/>
      <c r="AC137" s="150"/>
      <c r="AD137" s="150"/>
      <c r="AE137" s="150" t="s">
        <v>114</v>
      </c>
      <c r="AF137" s="150"/>
      <c r="AG137" s="150"/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ht="24" customHeight="1" outlineLevel="1" x14ac:dyDescent="0.2">
      <c r="A138" s="151"/>
      <c r="B138" s="156"/>
      <c r="C138" s="187" t="s">
        <v>368</v>
      </c>
      <c r="D138" s="188"/>
      <c r="E138" s="326">
        <v>449</v>
      </c>
      <c r="F138" s="288"/>
      <c r="G138" s="162"/>
      <c r="H138" s="162"/>
      <c r="I138" s="162"/>
      <c r="J138" s="162"/>
      <c r="K138" s="162"/>
      <c r="L138" s="162"/>
      <c r="M138" s="162"/>
      <c r="N138" s="157"/>
      <c r="O138" s="157"/>
      <c r="P138" s="157"/>
      <c r="Q138" s="157"/>
      <c r="R138" s="157"/>
      <c r="S138" s="157"/>
      <c r="T138" s="158"/>
      <c r="U138" s="157"/>
      <c r="V138" s="150"/>
      <c r="W138" s="150"/>
      <c r="X138" s="150"/>
      <c r="Y138" s="150"/>
      <c r="Z138" s="150"/>
      <c r="AA138" s="150"/>
      <c r="AB138" s="150"/>
      <c r="AC138" s="150"/>
      <c r="AD138" s="150"/>
      <c r="AE138" s="150" t="s">
        <v>116</v>
      </c>
      <c r="AF138" s="150">
        <v>0</v>
      </c>
      <c r="AG138" s="150"/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outlineLevel="1" x14ac:dyDescent="0.2">
      <c r="A139" s="151">
        <v>76</v>
      </c>
      <c r="B139" s="156" t="s">
        <v>236</v>
      </c>
      <c r="C139" s="167" t="s">
        <v>237</v>
      </c>
      <c r="D139" s="157" t="s">
        <v>130</v>
      </c>
      <c r="E139" s="290">
        <v>740.75699999999995</v>
      </c>
      <c r="F139" s="288"/>
      <c r="G139" s="288">
        <f t="shared" ref="G139:G140" si="24">E139*F139</f>
        <v>0</v>
      </c>
      <c r="H139" s="162">
        <v>16.2</v>
      </c>
      <c r="I139" s="162">
        <f>ROUND(E139*H139,2)</f>
        <v>12000.26</v>
      </c>
      <c r="J139" s="162">
        <v>0</v>
      </c>
      <c r="K139" s="162">
        <f>ROUND(E139*J139,2)</f>
        <v>0</v>
      </c>
      <c r="L139" s="162">
        <v>21</v>
      </c>
      <c r="M139" s="162">
        <f>G139*(1+L139/100)</f>
        <v>0</v>
      </c>
      <c r="N139" s="157">
        <v>2.4000000000000001E-4</v>
      </c>
      <c r="O139" s="157">
        <f>ROUND(E139*N139,5)</f>
        <v>0.17777999999999999</v>
      </c>
      <c r="P139" s="157">
        <v>0</v>
      </c>
      <c r="Q139" s="157">
        <f>ROUND(E139*P139,5)</f>
        <v>0</v>
      </c>
      <c r="R139" s="157"/>
      <c r="S139" s="157"/>
      <c r="T139" s="158">
        <v>0</v>
      </c>
      <c r="U139" s="157">
        <f>ROUND(E139*T139,2)</f>
        <v>0</v>
      </c>
      <c r="V139" s="150"/>
      <c r="W139" s="150"/>
      <c r="X139" s="150"/>
      <c r="Y139" s="150"/>
      <c r="Z139" s="150"/>
      <c r="AA139" s="150"/>
      <c r="AB139" s="150"/>
      <c r="AC139" s="150"/>
      <c r="AD139" s="150"/>
      <c r="AE139" s="150" t="s">
        <v>114</v>
      </c>
      <c r="AF139" s="150"/>
      <c r="AG139" s="150"/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outlineLevel="1" x14ac:dyDescent="0.2">
      <c r="A140" s="151">
        <v>77</v>
      </c>
      <c r="B140" s="156" t="s">
        <v>145</v>
      </c>
      <c r="C140" s="167" t="s">
        <v>238</v>
      </c>
      <c r="D140" s="157" t="s">
        <v>130</v>
      </c>
      <c r="E140" s="328">
        <v>314.20240000000001</v>
      </c>
      <c r="F140" s="288"/>
      <c r="G140" s="288">
        <f t="shared" si="24"/>
        <v>0</v>
      </c>
      <c r="H140" s="162">
        <v>324</v>
      </c>
      <c r="I140" s="162">
        <f>ROUND(E140*H140,2)</f>
        <v>101801.58</v>
      </c>
      <c r="J140" s="162">
        <v>0</v>
      </c>
      <c r="K140" s="162">
        <f>ROUND(E140*J140,2)</f>
        <v>0</v>
      </c>
      <c r="L140" s="162">
        <v>21</v>
      </c>
      <c r="M140" s="162">
        <f>G140*(1+L140/100)</f>
        <v>0</v>
      </c>
      <c r="N140" s="157">
        <v>0</v>
      </c>
      <c r="O140" s="157">
        <f>ROUND(E140*N140,5)</f>
        <v>0</v>
      </c>
      <c r="P140" s="157">
        <v>0</v>
      </c>
      <c r="Q140" s="157">
        <f>ROUND(E140*P140,5)</f>
        <v>0</v>
      </c>
      <c r="R140" s="157"/>
      <c r="S140" s="157"/>
      <c r="T140" s="158">
        <v>0</v>
      </c>
      <c r="U140" s="157">
        <f>ROUND(E140*T140,2)</f>
        <v>0</v>
      </c>
      <c r="V140" s="150"/>
      <c r="W140" s="150"/>
      <c r="X140" s="150"/>
      <c r="Y140" s="150"/>
      <c r="Z140" s="150"/>
      <c r="AA140" s="150"/>
      <c r="AB140" s="150"/>
      <c r="AC140" s="150"/>
      <c r="AD140" s="150"/>
      <c r="AE140" s="150" t="s">
        <v>114</v>
      </c>
      <c r="AF140" s="150"/>
      <c r="AG140" s="150"/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outlineLevel="1" x14ac:dyDescent="0.2">
      <c r="A141" s="151"/>
      <c r="B141" s="156"/>
      <c r="C141" s="351" t="s">
        <v>370</v>
      </c>
      <c r="D141" s="352"/>
      <c r="E141" s="353">
        <v>314.20240000000001</v>
      </c>
      <c r="F141" s="288"/>
      <c r="G141" s="162"/>
      <c r="H141" s="162"/>
      <c r="I141" s="162"/>
      <c r="J141" s="162"/>
      <c r="K141" s="162"/>
      <c r="L141" s="162"/>
      <c r="M141" s="162"/>
      <c r="N141" s="157"/>
      <c r="O141" s="157"/>
      <c r="P141" s="157"/>
      <c r="Q141" s="157"/>
      <c r="R141" s="157"/>
      <c r="S141" s="157"/>
      <c r="T141" s="158"/>
      <c r="U141" s="157"/>
      <c r="V141" s="150"/>
      <c r="W141" s="150"/>
      <c r="X141" s="150"/>
      <c r="Y141" s="150"/>
      <c r="Z141" s="150"/>
      <c r="AA141" s="150"/>
      <c r="AB141" s="150"/>
      <c r="AC141" s="150"/>
      <c r="AD141" s="150"/>
      <c r="AE141" s="150" t="s">
        <v>116</v>
      </c>
      <c r="AF141" s="150">
        <v>0</v>
      </c>
      <c r="AG141" s="150"/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ht="12.75" customHeight="1" outlineLevel="1" x14ac:dyDescent="0.2">
      <c r="A142" s="151">
        <v>78</v>
      </c>
      <c r="B142" s="156" t="s">
        <v>145</v>
      </c>
      <c r="C142" s="341" t="s">
        <v>239</v>
      </c>
      <c r="D142" s="342" t="s">
        <v>130</v>
      </c>
      <c r="E142" s="350">
        <v>756.48429999999996</v>
      </c>
      <c r="F142" s="288"/>
      <c r="G142" s="288">
        <f>E142*F142</f>
        <v>0</v>
      </c>
      <c r="H142" s="162">
        <v>462</v>
      </c>
      <c r="I142" s="162">
        <f>ROUND(E142*H142,2)</f>
        <v>349495.75</v>
      </c>
      <c r="J142" s="162">
        <v>0</v>
      </c>
      <c r="K142" s="162">
        <f>ROUND(E142*J142,2)</f>
        <v>0</v>
      </c>
      <c r="L142" s="162">
        <v>21</v>
      </c>
      <c r="M142" s="162">
        <f>G142*(1+L142/100)</f>
        <v>0</v>
      </c>
      <c r="N142" s="157">
        <v>0</v>
      </c>
      <c r="O142" s="157">
        <f>ROUND(E142*N142,5)</f>
        <v>0</v>
      </c>
      <c r="P142" s="157">
        <v>0</v>
      </c>
      <c r="Q142" s="157">
        <f>ROUND(E142*P142,5)</f>
        <v>0</v>
      </c>
      <c r="R142" s="157"/>
      <c r="S142" s="157"/>
      <c r="T142" s="158">
        <v>0</v>
      </c>
      <c r="U142" s="157">
        <f>ROUND(E142*T142,2)</f>
        <v>0</v>
      </c>
      <c r="V142" s="150"/>
      <c r="W142" s="150"/>
      <c r="X142" s="150"/>
      <c r="Y142" s="150"/>
      <c r="Z142" s="150"/>
      <c r="AA142" s="150"/>
      <c r="AB142" s="150"/>
      <c r="AC142" s="150"/>
      <c r="AD142" s="150"/>
      <c r="AE142" s="150" t="s">
        <v>114</v>
      </c>
      <c r="AF142" s="150"/>
      <c r="AG142" s="150"/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outlineLevel="1" x14ac:dyDescent="0.2">
      <c r="A143" s="151"/>
      <c r="B143" s="156"/>
      <c r="C143" s="351" t="s">
        <v>357</v>
      </c>
      <c r="D143" s="352"/>
      <c r="E143" s="353">
        <f>1.3*508.91*1.1+0.6*43.55*1.1</f>
        <v>756.48430000000019</v>
      </c>
      <c r="F143" s="288"/>
      <c r="G143" s="162"/>
      <c r="H143" s="162"/>
      <c r="I143" s="162"/>
      <c r="J143" s="162"/>
      <c r="K143" s="162"/>
      <c r="L143" s="162"/>
      <c r="M143" s="162"/>
      <c r="N143" s="157"/>
      <c r="O143" s="157"/>
      <c r="P143" s="157"/>
      <c r="Q143" s="157"/>
      <c r="R143" s="157"/>
      <c r="S143" s="157"/>
      <c r="T143" s="158"/>
      <c r="U143" s="157"/>
      <c r="V143" s="150"/>
      <c r="W143" s="150"/>
      <c r="X143" s="150"/>
      <c r="Y143" s="150"/>
      <c r="Z143" s="150"/>
      <c r="AA143" s="150"/>
      <c r="AB143" s="150"/>
      <c r="AC143" s="150"/>
      <c r="AD143" s="150"/>
      <c r="AE143" s="150" t="s">
        <v>116</v>
      </c>
      <c r="AF143" s="150">
        <v>0</v>
      </c>
      <c r="AG143" s="150"/>
      <c r="AH143" s="150"/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ht="22.5" outlineLevel="1" x14ac:dyDescent="0.2">
      <c r="A144" s="308">
        <v>79</v>
      </c>
      <c r="B144" s="309" t="s">
        <v>240</v>
      </c>
      <c r="C144" s="310" t="s">
        <v>241</v>
      </c>
      <c r="D144" s="311" t="s">
        <v>130</v>
      </c>
      <c r="E144" s="312">
        <v>88.734949999999998</v>
      </c>
      <c r="F144" s="313"/>
      <c r="G144" s="313">
        <f>E144*F144</f>
        <v>0</v>
      </c>
      <c r="H144" s="162">
        <v>29.12</v>
      </c>
      <c r="I144" s="162">
        <f>ROUND(E144*H144,2)</f>
        <v>2583.96</v>
      </c>
      <c r="J144" s="162">
        <v>307.38</v>
      </c>
      <c r="K144" s="162">
        <f>ROUND(E144*J144,2)</f>
        <v>27275.35</v>
      </c>
      <c r="L144" s="162">
        <v>21</v>
      </c>
      <c r="M144" s="162">
        <f>G144*(1+L144/100)</f>
        <v>0</v>
      </c>
      <c r="N144" s="157">
        <v>1.6800000000000001E-3</v>
      </c>
      <c r="O144" s="157">
        <f>ROUND(E144*N144,5)</f>
        <v>0.14907000000000001</v>
      </c>
      <c r="P144" s="157">
        <v>0</v>
      </c>
      <c r="Q144" s="157">
        <f>ROUND(E144*P144,5)</f>
        <v>0</v>
      </c>
      <c r="R144" s="157"/>
      <c r="S144" s="157"/>
      <c r="T144" s="158">
        <v>0.75582000000000005</v>
      </c>
      <c r="U144" s="157">
        <f>ROUND(E144*T144,2)</f>
        <v>67.069999999999993</v>
      </c>
      <c r="V144" s="150"/>
      <c r="W144" s="150"/>
      <c r="X144" s="150"/>
      <c r="Y144" s="150"/>
      <c r="Z144" s="150"/>
      <c r="AA144" s="150"/>
      <c r="AB144" s="150"/>
      <c r="AC144" s="150"/>
      <c r="AD144" s="150"/>
      <c r="AE144" s="150" t="s">
        <v>121</v>
      </c>
      <c r="AF144" s="150"/>
      <c r="AG144" s="150"/>
      <c r="AH144" s="150"/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ht="29.25" outlineLevel="1" x14ac:dyDescent="0.2">
      <c r="A145" s="286"/>
      <c r="B145" s="287"/>
      <c r="C145" s="187" t="s">
        <v>310</v>
      </c>
      <c r="D145" s="188"/>
      <c r="E145" s="303">
        <v>88.734949999999998</v>
      </c>
      <c r="F145" s="288"/>
      <c r="G145" s="288"/>
      <c r="H145" s="162"/>
      <c r="I145" s="162"/>
      <c r="J145" s="162"/>
      <c r="K145" s="162"/>
      <c r="L145" s="162"/>
      <c r="M145" s="162"/>
      <c r="N145" s="157"/>
      <c r="O145" s="157"/>
      <c r="P145" s="157"/>
      <c r="Q145" s="157"/>
      <c r="R145" s="157"/>
      <c r="S145" s="157"/>
      <c r="T145" s="158"/>
      <c r="U145" s="157"/>
      <c r="V145" s="150"/>
      <c r="W145" s="150"/>
      <c r="X145" s="150"/>
      <c r="Y145" s="150"/>
      <c r="Z145" s="150"/>
      <c r="AA145" s="150"/>
      <c r="AB145" s="150"/>
      <c r="AC145" s="150"/>
      <c r="AD145" s="150"/>
      <c r="AE145" s="150" t="s">
        <v>116</v>
      </c>
      <c r="AF145" s="150">
        <v>0</v>
      </c>
      <c r="AG145" s="150"/>
      <c r="AH145" s="150"/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ht="22.5" outlineLevel="1" x14ac:dyDescent="0.2">
      <c r="A146" s="286">
        <v>80</v>
      </c>
      <c r="B146" s="287" t="s">
        <v>242</v>
      </c>
      <c r="C146" s="289" t="s">
        <v>379</v>
      </c>
      <c r="D146" s="157" t="s">
        <v>130</v>
      </c>
      <c r="E146" s="290">
        <v>192.625</v>
      </c>
      <c r="F146" s="288"/>
      <c r="G146" s="288">
        <f t="shared" ref="G146:G148" si="25">E146*F146</f>
        <v>0</v>
      </c>
      <c r="H146" s="162">
        <v>211.5</v>
      </c>
      <c r="I146" s="162">
        <f>ROUND(E146*H146,2)</f>
        <v>40740.19</v>
      </c>
      <c r="J146" s="162">
        <v>0</v>
      </c>
      <c r="K146" s="162">
        <f>ROUND(E146*J146,2)</f>
        <v>0</v>
      </c>
      <c r="L146" s="162">
        <v>21</v>
      </c>
      <c r="M146" s="162">
        <f>G146*(1+L146/100)</f>
        <v>0</v>
      </c>
      <c r="N146" s="157">
        <v>1.6199999999999999E-2</v>
      </c>
      <c r="O146" s="157">
        <f>ROUND(E146*N146,5)</f>
        <v>3.12053</v>
      </c>
      <c r="P146" s="157">
        <v>0</v>
      </c>
      <c r="Q146" s="157">
        <f>ROUND(E146*P146,5)</f>
        <v>0</v>
      </c>
      <c r="R146" s="157"/>
      <c r="S146" s="157"/>
      <c r="T146" s="158">
        <v>0</v>
      </c>
      <c r="U146" s="157">
        <f>ROUND(E146*T146,2)</f>
        <v>0</v>
      </c>
      <c r="V146" s="150"/>
      <c r="W146" s="150"/>
      <c r="X146" s="150"/>
      <c r="Y146" s="150"/>
      <c r="Z146" s="150"/>
      <c r="AA146" s="150"/>
      <c r="AB146" s="150"/>
      <c r="AC146" s="150"/>
      <c r="AD146" s="150"/>
      <c r="AE146" s="150" t="s">
        <v>166</v>
      </c>
      <c r="AF146" s="150"/>
      <c r="AG146" s="150"/>
      <c r="AH146" s="150"/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outlineLevel="1" x14ac:dyDescent="0.2">
      <c r="A147" s="286">
        <v>81</v>
      </c>
      <c r="B147" s="287" t="s">
        <v>236</v>
      </c>
      <c r="C147" s="289" t="s">
        <v>237</v>
      </c>
      <c r="D147" s="157" t="s">
        <v>130</v>
      </c>
      <c r="E147" s="161">
        <v>88.734949999999998</v>
      </c>
      <c r="F147" s="288"/>
      <c r="G147" s="288">
        <f t="shared" si="25"/>
        <v>0</v>
      </c>
      <c r="H147" s="162">
        <v>16.2</v>
      </c>
      <c r="I147" s="162">
        <f>ROUND(E147*H147,2)</f>
        <v>1437.51</v>
      </c>
      <c r="J147" s="162">
        <v>0</v>
      </c>
      <c r="K147" s="162">
        <f>ROUND(E147*J147,2)</f>
        <v>0</v>
      </c>
      <c r="L147" s="162">
        <v>21</v>
      </c>
      <c r="M147" s="162">
        <f>G147*(1+L147/100)</f>
        <v>0</v>
      </c>
      <c r="N147" s="157">
        <v>2.4000000000000001E-4</v>
      </c>
      <c r="O147" s="157">
        <f>ROUND(E147*N147,5)</f>
        <v>2.1299999999999999E-2</v>
      </c>
      <c r="P147" s="157">
        <v>0</v>
      </c>
      <c r="Q147" s="157">
        <f>ROUND(E147*P147,5)</f>
        <v>0</v>
      </c>
      <c r="R147" s="157"/>
      <c r="S147" s="157"/>
      <c r="T147" s="158">
        <v>0</v>
      </c>
      <c r="U147" s="157">
        <f>ROUND(E147*T147,2)</f>
        <v>0</v>
      </c>
      <c r="V147" s="150"/>
      <c r="W147" s="150"/>
      <c r="X147" s="150"/>
      <c r="Y147" s="150"/>
      <c r="Z147" s="150"/>
      <c r="AA147" s="150"/>
      <c r="AB147" s="150"/>
      <c r="AC147" s="150"/>
      <c r="AD147" s="150"/>
      <c r="AE147" s="150" t="s">
        <v>114</v>
      </c>
      <c r="AF147" s="150"/>
      <c r="AG147" s="150"/>
      <c r="AH147" s="150"/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</row>
    <row r="148" spans="1:60" ht="22.5" outlineLevel="1" x14ac:dyDescent="0.2">
      <c r="A148" s="286">
        <v>82</v>
      </c>
      <c r="B148" s="287" t="s">
        <v>243</v>
      </c>
      <c r="C148" s="289" t="s">
        <v>380</v>
      </c>
      <c r="D148" s="157" t="s">
        <v>147</v>
      </c>
      <c r="E148" s="290">
        <v>74.704999999999998</v>
      </c>
      <c r="F148" s="288"/>
      <c r="G148" s="288">
        <f t="shared" si="25"/>
        <v>0</v>
      </c>
      <c r="H148" s="162">
        <v>25.18</v>
      </c>
      <c r="I148" s="162">
        <f>ROUND(E148*H148,2)</f>
        <v>1881.07</v>
      </c>
      <c r="J148" s="162">
        <v>23.020000000000003</v>
      </c>
      <c r="K148" s="162">
        <f>ROUND(E148*J148,2)</f>
        <v>1719.71</v>
      </c>
      <c r="L148" s="162">
        <v>21</v>
      </c>
      <c r="M148" s="162">
        <f>G148*(1+L148/100)</f>
        <v>0</v>
      </c>
      <c r="N148" s="157">
        <v>0</v>
      </c>
      <c r="O148" s="157">
        <f>ROUND(E148*N148,5)</f>
        <v>0</v>
      </c>
      <c r="P148" s="157">
        <v>0</v>
      </c>
      <c r="Q148" s="157">
        <f>ROUND(E148*P148,5)</f>
        <v>0</v>
      </c>
      <c r="R148" s="157"/>
      <c r="S148" s="157"/>
      <c r="T148" s="158">
        <v>0.05</v>
      </c>
      <c r="U148" s="157">
        <f>ROUND(E148*T148,2)</f>
        <v>3.74</v>
      </c>
      <c r="V148" s="150"/>
      <c r="W148" s="150"/>
      <c r="X148" s="150"/>
      <c r="Y148" s="150"/>
      <c r="Z148" s="150"/>
      <c r="AA148" s="150"/>
      <c r="AB148" s="150"/>
      <c r="AC148" s="150"/>
      <c r="AD148" s="150"/>
      <c r="AE148" s="150" t="s">
        <v>114</v>
      </c>
      <c r="AF148" s="150"/>
      <c r="AG148" s="150"/>
      <c r="AH148" s="150"/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outlineLevel="1" x14ac:dyDescent="0.2">
      <c r="A149" s="314"/>
      <c r="B149" s="315"/>
      <c r="C149" s="330" t="s">
        <v>244</v>
      </c>
      <c r="D149" s="331"/>
      <c r="E149" s="332">
        <v>74.704999999999998</v>
      </c>
      <c r="F149" s="318"/>
      <c r="G149" s="318"/>
      <c r="H149" s="162"/>
      <c r="I149" s="162"/>
      <c r="J149" s="162"/>
      <c r="K149" s="162"/>
      <c r="L149" s="162"/>
      <c r="M149" s="162"/>
      <c r="N149" s="157"/>
      <c r="O149" s="157"/>
      <c r="P149" s="157"/>
      <c r="Q149" s="157"/>
      <c r="R149" s="157"/>
      <c r="S149" s="157"/>
      <c r="T149" s="158"/>
      <c r="U149" s="157"/>
      <c r="V149" s="150"/>
      <c r="W149" s="150"/>
      <c r="X149" s="150"/>
      <c r="Y149" s="150"/>
      <c r="Z149" s="150"/>
      <c r="AA149" s="150"/>
      <c r="AB149" s="150"/>
      <c r="AC149" s="150"/>
      <c r="AD149" s="150"/>
      <c r="AE149" s="150" t="s">
        <v>116</v>
      </c>
      <c r="AF149" s="150">
        <v>0</v>
      </c>
      <c r="AG149" s="150"/>
      <c r="AH149" s="150"/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ht="22.5" outlineLevel="1" x14ac:dyDescent="0.2">
      <c r="A150" s="151">
        <v>83</v>
      </c>
      <c r="B150" s="156" t="s">
        <v>245</v>
      </c>
      <c r="C150" s="167" t="s">
        <v>309</v>
      </c>
      <c r="D150" s="157" t="s">
        <v>130</v>
      </c>
      <c r="E150" s="288">
        <v>222.72</v>
      </c>
      <c r="F150" s="288"/>
      <c r="G150" s="288">
        <f>E150*F150</f>
        <v>0</v>
      </c>
      <c r="H150" s="162">
        <v>4.8</v>
      </c>
      <c r="I150" s="162">
        <f>ROUND(E150*H150,2)</f>
        <v>1069.06</v>
      </c>
      <c r="J150" s="162">
        <v>220.2</v>
      </c>
      <c r="K150" s="162">
        <f>ROUND(E150*J150,2)</f>
        <v>49042.94</v>
      </c>
      <c r="L150" s="162">
        <v>21</v>
      </c>
      <c r="M150" s="162">
        <f>G150*(1+L150/100)</f>
        <v>0</v>
      </c>
      <c r="N150" s="157">
        <v>1.8000000000000001E-4</v>
      </c>
      <c r="O150" s="157">
        <f>ROUND(E150*N150,5)</f>
        <v>4.0090000000000001E-2</v>
      </c>
      <c r="P150" s="157">
        <v>0</v>
      </c>
      <c r="Q150" s="157">
        <f>ROUND(E150*P150,5)</f>
        <v>0</v>
      </c>
      <c r="R150" s="157"/>
      <c r="S150" s="157"/>
      <c r="T150" s="158">
        <v>0.53300000000000003</v>
      </c>
      <c r="U150" s="157">
        <f>ROUND(E150*T150,2)</f>
        <v>118.71</v>
      </c>
      <c r="V150" s="150"/>
      <c r="W150" s="150"/>
      <c r="X150" s="150"/>
      <c r="Y150" s="150"/>
      <c r="Z150" s="150"/>
      <c r="AA150" s="150"/>
      <c r="AB150" s="150"/>
      <c r="AC150" s="150"/>
      <c r="AD150" s="150"/>
      <c r="AE150" s="150" t="s">
        <v>114</v>
      </c>
      <c r="AF150" s="150"/>
      <c r="AG150" s="150"/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ht="19.5" outlineLevel="1" x14ac:dyDescent="0.2">
      <c r="A151" s="151"/>
      <c r="B151" s="156"/>
      <c r="C151" s="187" t="s">
        <v>356</v>
      </c>
      <c r="D151" s="188"/>
      <c r="E151" s="326">
        <v>222.72</v>
      </c>
      <c r="F151" s="288"/>
      <c r="G151" s="162"/>
      <c r="H151" s="162"/>
      <c r="I151" s="162"/>
      <c r="J151" s="162"/>
      <c r="K151" s="162"/>
      <c r="L151" s="162"/>
      <c r="M151" s="162"/>
      <c r="N151" s="157"/>
      <c r="O151" s="157"/>
      <c r="P151" s="157"/>
      <c r="Q151" s="157"/>
      <c r="R151" s="157"/>
      <c r="S151" s="157"/>
      <c r="T151" s="158"/>
      <c r="U151" s="157"/>
      <c r="V151" s="150"/>
      <c r="W151" s="150"/>
      <c r="X151" s="150"/>
      <c r="Y151" s="150"/>
      <c r="Z151" s="150"/>
      <c r="AA151" s="150"/>
      <c r="AB151" s="150"/>
      <c r="AC151" s="150"/>
      <c r="AD151" s="150"/>
      <c r="AE151" s="150" t="s">
        <v>116</v>
      </c>
      <c r="AF151" s="150">
        <v>0</v>
      </c>
      <c r="AG151" s="150"/>
      <c r="AH151" s="150"/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ht="22.5" outlineLevel="1" x14ac:dyDescent="0.2">
      <c r="A152" s="151">
        <v>84</v>
      </c>
      <c r="B152" s="156" t="s">
        <v>145</v>
      </c>
      <c r="C152" s="167" t="s">
        <v>246</v>
      </c>
      <c r="D152" s="157" t="s">
        <v>156</v>
      </c>
      <c r="E152" s="288">
        <v>20</v>
      </c>
      <c r="F152" s="288"/>
      <c r="G152" s="288">
        <f t="shared" ref="G152:G156" si="26">E152*F152</f>
        <v>0</v>
      </c>
      <c r="H152" s="162">
        <v>13980</v>
      </c>
      <c r="I152" s="162">
        <f>ROUND(E152*H152,2)</f>
        <v>279600</v>
      </c>
      <c r="J152" s="162">
        <v>0</v>
      </c>
      <c r="K152" s="162">
        <f>ROUND(E152*J152,2)</f>
        <v>0</v>
      </c>
      <c r="L152" s="162">
        <v>21</v>
      </c>
      <c r="M152" s="162">
        <f>G152*(1+L152/100)</f>
        <v>0</v>
      </c>
      <c r="N152" s="157">
        <v>0.01</v>
      </c>
      <c r="O152" s="157">
        <f>ROUND(E152*N152,5)</f>
        <v>0.2</v>
      </c>
      <c r="P152" s="157">
        <v>0</v>
      </c>
      <c r="Q152" s="157">
        <f>ROUND(E152*P152,5)</f>
        <v>0</v>
      </c>
      <c r="R152" s="157"/>
      <c r="S152" s="157"/>
      <c r="T152" s="158">
        <v>0</v>
      </c>
      <c r="U152" s="157">
        <f>ROUND(E152*T152,2)</f>
        <v>0</v>
      </c>
      <c r="V152" s="150"/>
      <c r="W152" s="150"/>
      <c r="X152" s="150"/>
      <c r="Y152" s="150"/>
      <c r="Z152" s="150"/>
      <c r="AA152" s="150"/>
      <c r="AB152" s="150"/>
      <c r="AC152" s="150"/>
      <c r="AD152" s="150"/>
      <c r="AE152" s="150" t="s">
        <v>114</v>
      </c>
      <c r="AF152" s="150"/>
      <c r="AG152" s="150"/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</row>
    <row r="153" spans="1:60" outlineLevel="1" x14ac:dyDescent="0.2">
      <c r="A153" s="151">
        <v>85</v>
      </c>
      <c r="B153" s="156" t="s">
        <v>236</v>
      </c>
      <c r="C153" s="167" t="s">
        <v>237</v>
      </c>
      <c r="D153" s="157" t="s">
        <v>130</v>
      </c>
      <c r="E153" s="288">
        <v>222.72</v>
      </c>
      <c r="F153" s="288"/>
      <c r="G153" s="288">
        <f t="shared" si="26"/>
        <v>0</v>
      </c>
      <c r="H153" s="162">
        <v>16.2</v>
      </c>
      <c r="I153" s="162">
        <f>ROUND(E153*H153,2)</f>
        <v>3608.06</v>
      </c>
      <c r="J153" s="162">
        <v>0</v>
      </c>
      <c r="K153" s="162">
        <f>ROUND(E153*J153,2)</f>
        <v>0</v>
      </c>
      <c r="L153" s="162">
        <v>21</v>
      </c>
      <c r="M153" s="162">
        <f>G153*(1+L153/100)</f>
        <v>0</v>
      </c>
      <c r="N153" s="157">
        <v>2.4000000000000001E-4</v>
      </c>
      <c r="O153" s="157">
        <f>ROUND(E153*N153,5)</f>
        <v>5.3449999999999998E-2</v>
      </c>
      <c r="P153" s="157">
        <v>0</v>
      </c>
      <c r="Q153" s="157">
        <f>ROUND(E153*P153,5)</f>
        <v>0</v>
      </c>
      <c r="R153" s="157"/>
      <c r="S153" s="157"/>
      <c r="T153" s="158">
        <v>0</v>
      </c>
      <c r="U153" s="157">
        <f>ROUND(E153*T153,2)</f>
        <v>0</v>
      </c>
      <c r="V153" s="150"/>
      <c r="W153" s="150"/>
      <c r="X153" s="150"/>
      <c r="Y153" s="150"/>
      <c r="Z153" s="150"/>
      <c r="AA153" s="150"/>
      <c r="AB153" s="150"/>
      <c r="AC153" s="150"/>
      <c r="AD153" s="150"/>
      <c r="AE153" s="150" t="s">
        <v>114</v>
      </c>
      <c r="AF153" s="150"/>
      <c r="AG153" s="150"/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ht="12.75" customHeight="1" outlineLevel="1" x14ac:dyDescent="0.2">
      <c r="A154" s="308">
        <v>86</v>
      </c>
      <c r="B154" s="309" t="s">
        <v>247</v>
      </c>
      <c r="C154" s="310" t="s">
        <v>322</v>
      </c>
      <c r="D154" s="311" t="s">
        <v>156</v>
      </c>
      <c r="E154" s="313">
        <v>16</v>
      </c>
      <c r="F154" s="313"/>
      <c r="G154" s="313">
        <f t="shared" si="26"/>
        <v>0</v>
      </c>
      <c r="H154" s="162">
        <v>5.07</v>
      </c>
      <c r="I154" s="162">
        <f>ROUND(E154*H154,2)</f>
        <v>81.12</v>
      </c>
      <c r="J154" s="162">
        <v>129.93</v>
      </c>
      <c r="K154" s="162">
        <f>ROUND(E154*J154,2)</f>
        <v>2078.88</v>
      </c>
      <c r="L154" s="162">
        <v>21</v>
      </c>
      <c r="M154" s="162">
        <f>G154*(1+L154/100)</f>
        <v>0</v>
      </c>
      <c r="N154" s="157">
        <v>2.0000000000000002E-5</v>
      </c>
      <c r="O154" s="157">
        <f>ROUND(E154*N154,5)</f>
        <v>3.2000000000000003E-4</v>
      </c>
      <c r="P154" s="157">
        <v>0</v>
      </c>
      <c r="Q154" s="157">
        <f>ROUND(E154*P154,5)</f>
        <v>0</v>
      </c>
      <c r="R154" s="157"/>
      <c r="S154" s="157"/>
      <c r="T154" s="158">
        <v>0.35</v>
      </c>
      <c r="U154" s="157">
        <f>ROUND(E154*T154,2)</f>
        <v>5.6</v>
      </c>
      <c r="V154" s="150"/>
      <c r="W154" s="150"/>
      <c r="X154" s="150"/>
      <c r="Y154" s="150"/>
      <c r="Z154" s="150"/>
      <c r="AA154" s="150"/>
      <c r="AB154" s="150"/>
      <c r="AC154" s="150"/>
      <c r="AD154" s="150"/>
      <c r="AE154" s="150" t="s">
        <v>114</v>
      </c>
      <c r="AF154" s="150"/>
      <c r="AG154" s="150"/>
      <c r="AH154" s="150"/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outlineLevel="1" x14ac:dyDescent="0.2">
      <c r="A155" s="286">
        <v>87</v>
      </c>
      <c r="B155" s="287" t="s">
        <v>145</v>
      </c>
      <c r="C155" s="289" t="s">
        <v>248</v>
      </c>
      <c r="D155" s="157" t="s">
        <v>156</v>
      </c>
      <c r="E155" s="288">
        <v>16</v>
      </c>
      <c r="F155" s="288"/>
      <c r="G155" s="288">
        <f t="shared" si="26"/>
        <v>0</v>
      </c>
      <c r="H155" s="162">
        <v>238</v>
      </c>
      <c r="I155" s="162">
        <f>ROUND(E155*H155,2)</f>
        <v>3808</v>
      </c>
      <c r="J155" s="162">
        <v>0</v>
      </c>
      <c r="K155" s="162">
        <f>ROUND(E155*J155,2)</f>
        <v>0</v>
      </c>
      <c r="L155" s="162">
        <v>21</v>
      </c>
      <c r="M155" s="162">
        <f>G155*(1+L155/100)</f>
        <v>0</v>
      </c>
      <c r="N155" s="157">
        <v>0</v>
      </c>
      <c r="O155" s="157">
        <f>ROUND(E155*N155,5)</f>
        <v>0</v>
      </c>
      <c r="P155" s="157">
        <v>0</v>
      </c>
      <c r="Q155" s="157">
        <f>ROUND(E155*P155,5)</f>
        <v>0</v>
      </c>
      <c r="R155" s="157"/>
      <c r="S155" s="157"/>
      <c r="T155" s="158">
        <v>0</v>
      </c>
      <c r="U155" s="157">
        <f>ROUND(E155*T155,2)</f>
        <v>0</v>
      </c>
      <c r="V155" s="150"/>
      <c r="W155" s="150"/>
      <c r="X155" s="150"/>
      <c r="Y155" s="150"/>
      <c r="Z155" s="150"/>
      <c r="AA155" s="150"/>
      <c r="AB155" s="150"/>
      <c r="AC155" s="150"/>
      <c r="AD155" s="150"/>
      <c r="AE155" s="150" t="s">
        <v>114</v>
      </c>
      <c r="AF155" s="150"/>
      <c r="AG155" s="150"/>
      <c r="AH155" s="150"/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outlineLevel="1" x14ac:dyDescent="0.2">
      <c r="A156" s="151">
        <v>88</v>
      </c>
      <c r="B156" s="156" t="s">
        <v>249</v>
      </c>
      <c r="C156" s="167" t="s">
        <v>250</v>
      </c>
      <c r="D156" s="157" t="s">
        <v>0</v>
      </c>
      <c r="E156" s="290">
        <f>SUM(G131:G155)*0.01</f>
        <v>0</v>
      </c>
      <c r="F156" s="288"/>
      <c r="G156" s="288">
        <f t="shared" si="26"/>
        <v>0</v>
      </c>
      <c r="H156" s="162">
        <v>0</v>
      </c>
      <c r="I156" s="162">
        <f>ROUND(E156*H156,2)</f>
        <v>0</v>
      </c>
      <c r="J156" s="162">
        <v>1.05</v>
      </c>
      <c r="K156" s="162">
        <f>ROUND(E156*J156,2)</f>
        <v>0</v>
      </c>
      <c r="L156" s="162">
        <v>21</v>
      </c>
      <c r="M156" s="162">
        <f>G156*(1+L156/100)</f>
        <v>0</v>
      </c>
      <c r="N156" s="157">
        <v>0</v>
      </c>
      <c r="O156" s="157">
        <f>ROUND(E156*N156,5)</f>
        <v>0</v>
      </c>
      <c r="P156" s="157">
        <v>0</v>
      </c>
      <c r="Q156" s="157">
        <f>ROUND(E156*P156,5)</f>
        <v>0</v>
      </c>
      <c r="R156" s="157"/>
      <c r="S156" s="157"/>
      <c r="T156" s="158">
        <v>0</v>
      </c>
      <c r="U156" s="157">
        <f>ROUND(E156*T156,2)</f>
        <v>0</v>
      </c>
      <c r="V156" s="150"/>
      <c r="W156" s="150"/>
      <c r="X156" s="150"/>
      <c r="Y156" s="150"/>
      <c r="Z156" s="150"/>
      <c r="AA156" s="150"/>
      <c r="AB156" s="150"/>
      <c r="AC156" s="150"/>
      <c r="AD156" s="150"/>
      <c r="AE156" s="150" t="s">
        <v>114</v>
      </c>
      <c r="AF156" s="150"/>
      <c r="AG156" s="150"/>
      <c r="AH156" s="150"/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</row>
    <row r="157" spans="1:60" outlineLevel="1" x14ac:dyDescent="0.2">
      <c r="A157" s="245"/>
      <c r="B157" s="246" t="s">
        <v>287</v>
      </c>
      <c r="C157" s="247" t="s">
        <v>76</v>
      </c>
      <c r="D157" s="248"/>
      <c r="E157" s="249"/>
      <c r="F157" s="249"/>
      <c r="G157" s="250">
        <f>SUM(G131:G156)</f>
        <v>0</v>
      </c>
      <c r="H157" s="162"/>
      <c r="I157" s="162"/>
      <c r="J157" s="162"/>
      <c r="K157" s="162"/>
      <c r="L157" s="162"/>
      <c r="M157" s="162"/>
      <c r="N157" s="157"/>
      <c r="O157" s="157"/>
      <c r="P157" s="157"/>
      <c r="Q157" s="157"/>
      <c r="R157" s="157"/>
      <c r="S157" s="157"/>
      <c r="T157" s="158"/>
      <c r="U157" s="157"/>
      <c r="V157" s="150"/>
      <c r="W157" s="150"/>
      <c r="X157" s="150"/>
      <c r="Y157" s="150"/>
      <c r="Z157" s="150"/>
      <c r="AA157" s="150"/>
      <c r="AB157" s="150"/>
      <c r="AC157" s="150"/>
      <c r="AD157" s="150"/>
      <c r="AE157" s="150"/>
      <c r="AF157" s="150"/>
      <c r="AG157" s="150"/>
      <c r="AH157" s="150"/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x14ac:dyDescent="0.2">
      <c r="A158" s="297" t="s">
        <v>110</v>
      </c>
      <c r="B158" s="278" t="s">
        <v>77</v>
      </c>
      <c r="C158" s="190" t="s">
        <v>78</v>
      </c>
      <c r="D158" s="299"/>
      <c r="E158" s="300"/>
      <c r="F158" s="301"/>
      <c r="G158" s="302"/>
      <c r="H158" s="163"/>
      <c r="I158" s="163">
        <f>SUM(I159:I182)</f>
        <v>38570.29</v>
      </c>
      <c r="J158" s="163"/>
      <c r="K158" s="163">
        <f>SUM(K159:K182)</f>
        <v>84701.930000000008</v>
      </c>
      <c r="L158" s="163"/>
      <c r="M158" s="163">
        <f>SUM(M159:M182)</f>
        <v>0</v>
      </c>
      <c r="N158" s="159"/>
      <c r="O158" s="159">
        <f>SUM(O159:O182)</f>
        <v>0.13841000000000001</v>
      </c>
      <c r="P158" s="159"/>
      <c r="Q158" s="159">
        <f>SUM(Q159:Q182)</f>
        <v>0</v>
      </c>
      <c r="R158" s="159"/>
      <c r="S158" s="159"/>
      <c r="T158" s="160"/>
      <c r="U158" s="159">
        <f>SUM(U159:U182)</f>
        <v>72.5</v>
      </c>
      <c r="AE158" t="s">
        <v>111</v>
      </c>
    </row>
    <row r="159" spans="1:60" outlineLevel="1" x14ac:dyDescent="0.2">
      <c r="A159" s="151">
        <v>89</v>
      </c>
      <c r="B159" s="156" t="s">
        <v>251</v>
      </c>
      <c r="C159" s="167" t="s">
        <v>252</v>
      </c>
      <c r="D159" s="157" t="s">
        <v>130</v>
      </c>
      <c r="E159" s="333">
        <v>77.55</v>
      </c>
      <c r="F159" s="288"/>
      <c r="G159" s="162">
        <f>E159*F159</f>
        <v>0</v>
      </c>
      <c r="H159" s="162">
        <v>31.03</v>
      </c>
      <c r="I159" s="162">
        <f>ROUND(E159*H159,2)</f>
        <v>2406.38</v>
      </c>
      <c r="J159" s="162">
        <v>301.47000000000003</v>
      </c>
      <c r="K159" s="162">
        <f>ROUND(E159*J159,2)</f>
        <v>23379</v>
      </c>
      <c r="L159" s="162">
        <v>21</v>
      </c>
      <c r="M159" s="162">
        <f>G159*(1+L159/100)</f>
        <v>0</v>
      </c>
      <c r="N159" s="157">
        <v>1.1E-4</v>
      </c>
      <c r="O159" s="157">
        <f>ROUND(E159*N159,5)</f>
        <v>8.5299999999999994E-3</v>
      </c>
      <c r="P159" s="157">
        <v>0</v>
      </c>
      <c r="Q159" s="157">
        <f>ROUND(E159*P159,5)</f>
        <v>0</v>
      </c>
      <c r="R159" s="157"/>
      <c r="S159" s="157"/>
      <c r="T159" s="158">
        <v>0.70799999999999996</v>
      </c>
      <c r="U159" s="157">
        <f>ROUND(E159*T159,2)</f>
        <v>54.91</v>
      </c>
      <c r="V159" s="150"/>
      <c r="W159" s="150"/>
      <c r="X159" s="150"/>
      <c r="Y159" s="150"/>
      <c r="Z159" s="150"/>
      <c r="AA159" s="150"/>
      <c r="AB159" s="150"/>
      <c r="AC159" s="150"/>
      <c r="AD159" s="150"/>
      <c r="AE159" s="150" t="s">
        <v>114</v>
      </c>
      <c r="AF159" s="150"/>
      <c r="AG159" s="150"/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outlineLevel="1" x14ac:dyDescent="0.2">
      <c r="A160" s="151"/>
      <c r="B160" s="156"/>
      <c r="C160" s="187" t="s">
        <v>358</v>
      </c>
      <c r="D160" s="188"/>
      <c r="E160" s="334">
        <v>77.55</v>
      </c>
      <c r="F160" s="288"/>
      <c r="G160" s="162"/>
      <c r="H160" s="162"/>
      <c r="I160" s="162"/>
      <c r="J160" s="162"/>
      <c r="K160" s="162"/>
      <c r="L160" s="162"/>
      <c r="M160" s="162"/>
      <c r="N160" s="157"/>
      <c r="O160" s="157"/>
      <c r="P160" s="157"/>
      <c r="Q160" s="157"/>
      <c r="R160" s="157"/>
      <c r="S160" s="157"/>
      <c r="T160" s="158"/>
      <c r="U160" s="157"/>
      <c r="V160" s="150"/>
      <c r="W160" s="150"/>
      <c r="X160" s="150"/>
      <c r="Y160" s="150"/>
      <c r="Z160" s="150"/>
      <c r="AA160" s="150"/>
      <c r="AB160" s="150"/>
      <c r="AC160" s="150"/>
      <c r="AD160" s="150"/>
      <c r="AE160" s="150" t="s">
        <v>116</v>
      </c>
      <c r="AF160" s="150">
        <v>0</v>
      </c>
      <c r="AG160" s="150"/>
      <c r="AH160" s="150"/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</row>
    <row r="161" spans="1:60" ht="22.5" outlineLevel="1" x14ac:dyDescent="0.2">
      <c r="A161" s="151">
        <v>90</v>
      </c>
      <c r="B161" s="156" t="s">
        <v>145</v>
      </c>
      <c r="C161" s="167" t="s">
        <v>311</v>
      </c>
      <c r="D161" s="157" t="s">
        <v>253</v>
      </c>
      <c r="E161" s="333">
        <v>578.20000000000005</v>
      </c>
      <c r="F161" s="288"/>
      <c r="G161" s="288">
        <f>E161*F161</f>
        <v>0</v>
      </c>
      <c r="H161" s="162">
        <v>0</v>
      </c>
      <c r="I161" s="162">
        <f>ROUND(E161*H161,2)</f>
        <v>0</v>
      </c>
      <c r="J161" s="162">
        <v>92.6</v>
      </c>
      <c r="K161" s="162">
        <f>ROUND(E161*J161,2)</f>
        <v>53541.32</v>
      </c>
      <c r="L161" s="162">
        <v>21</v>
      </c>
      <c r="M161" s="162">
        <f>G161*(1+L161/100)</f>
        <v>0</v>
      </c>
      <c r="N161" s="157">
        <v>0</v>
      </c>
      <c r="O161" s="157">
        <f>ROUND(E161*N161,5)</f>
        <v>0</v>
      </c>
      <c r="P161" s="157">
        <v>0</v>
      </c>
      <c r="Q161" s="157">
        <f>ROUND(E161*P161,5)</f>
        <v>0</v>
      </c>
      <c r="R161" s="157"/>
      <c r="S161" s="157"/>
      <c r="T161" s="158">
        <v>0</v>
      </c>
      <c r="U161" s="157">
        <f>ROUND(E161*T161,2)</f>
        <v>0</v>
      </c>
      <c r="V161" s="150"/>
      <c r="W161" s="150"/>
      <c r="X161" s="150"/>
      <c r="Y161" s="150"/>
      <c r="Z161" s="150"/>
      <c r="AA161" s="150"/>
      <c r="AB161" s="150"/>
      <c r="AC161" s="150"/>
      <c r="AD161" s="150"/>
      <c r="AE161" s="150" t="s">
        <v>114</v>
      </c>
      <c r="AF161" s="150"/>
      <c r="AG161" s="150"/>
      <c r="AH161" s="150"/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outlineLevel="1" x14ac:dyDescent="0.2">
      <c r="A162" s="151"/>
      <c r="B162" s="156"/>
      <c r="C162" s="327" t="s">
        <v>254</v>
      </c>
      <c r="D162" s="327"/>
      <c r="E162" s="335"/>
      <c r="F162" s="327"/>
      <c r="G162" s="327"/>
      <c r="H162" s="162"/>
      <c r="I162" s="162"/>
      <c r="J162" s="162"/>
      <c r="K162" s="162"/>
      <c r="L162" s="162"/>
      <c r="M162" s="162"/>
      <c r="N162" s="157"/>
      <c r="O162" s="157"/>
      <c r="P162" s="157"/>
      <c r="Q162" s="157"/>
      <c r="R162" s="157"/>
      <c r="S162" s="157"/>
      <c r="T162" s="158"/>
      <c r="U162" s="157"/>
      <c r="V162" s="150"/>
      <c r="W162" s="150"/>
      <c r="X162" s="150"/>
      <c r="Y162" s="150"/>
      <c r="Z162" s="150"/>
      <c r="AA162" s="150"/>
      <c r="AB162" s="150"/>
      <c r="AC162" s="150"/>
      <c r="AD162" s="150"/>
      <c r="AE162" s="150" t="s">
        <v>115</v>
      </c>
      <c r="AF162" s="150"/>
      <c r="AG162" s="150"/>
      <c r="AH162" s="150"/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3" t="str">
        <f>C162</f>
        <v>dle výkresu D.1.1.08</v>
      </c>
      <c r="BB162" s="150"/>
      <c r="BC162" s="150"/>
      <c r="BD162" s="150"/>
      <c r="BE162" s="150"/>
      <c r="BF162" s="150"/>
      <c r="BG162" s="150"/>
      <c r="BH162" s="150"/>
    </row>
    <row r="163" spans="1:60" outlineLevel="1" x14ac:dyDescent="0.2">
      <c r="A163" s="151"/>
      <c r="B163" s="156"/>
      <c r="C163" s="187" t="s">
        <v>359</v>
      </c>
      <c r="D163" s="188"/>
      <c r="E163" s="334">
        <v>578.20000000000005</v>
      </c>
      <c r="F163" s="288"/>
      <c r="G163" s="162"/>
      <c r="H163" s="162"/>
      <c r="I163" s="162"/>
      <c r="J163" s="162"/>
      <c r="K163" s="162"/>
      <c r="L163" s="162"/>
      <c r="M163" s="162"/>
      <c r="N163" s="157"/>
      <c r="O163" s="157"/>
      <c r="P163" s="157"/>
      <c r="Q163" s="157"/>
      <c r="R163" s="157"/>
      <c r="S163" s="157"/>
      <c r="T163" s="158"/>
      <c r="U163" s="157"/>
      <c r="V163" s="150"/>
      <c r="W163" s="150"/>
      <c r="X163" s="150"/>
      <c r="Y163" s="150"/>
      <c r="Z163" s="150"/>
      <c r="AA163" s="150"/>
      <c r="AB163" s="150"/>
      <c r="AC163" s="150"/>
      <c r="AD163" s="150"/>
      <c r="AE163" s="150" t="s">
        <v>116</v>
      </c>
      <c r="AF163" s="150">
        <v>0</v>
      </c>
      <c r="AG163" s="150"/>
      <c r="AH163" s="150"/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</row>
    <row r="164" spans="1:60" ht="22.5" outlineLevel="1" x14ac:dyDescent="0.2">
      <c r="A164" s="151">
        <v>91</v>
      </c>
      <c r="B164" s="156" t="s">
        <v>205</v>
      </c>
      <c r="C164" s="167" t="s">
        <v>206</v>
      </c>
      <c r="D164" s="157" t="s">
        <v>156</v>
      </c>
      <c r="E164" s="288">
        <v>30</v>
      </c>
      <c r="F164" s="288"/>
      <c r="G164" s="288">
        <f>E164*F164</f>
        <v>0</v>
      </c>
      <c r="H164" s="162">
        <v>58.08</v>
      </c>
      <c r="I164" s="162">
        <f>ROUND(E164*H164,2)</f>
        <v>1742.4</v>
      </c>
      <c r="J164" s="162">
        <v>63.42</v>
      </c>
      <c r="K164" s="162">
        <f>ROUND(E164*J164,2)</f>
        <v>1902.6</v>
      </c>
      <c r="L164" s="162">
        <v>21</v>
      </c>
      <c r="M164" s="162">
        <f>G164*(1+L164/100)</f>
        <v>0</v>
      </c>
      <c r="N164" s="157">
        <v>0</v>
      </c>
      <c r="O164" s="157">
        <f>ROUND(E164*N164,5)</f>
        <v>0</v>
      </c>
      <c r="P164" s="157">
        <v>0</v>
      </c>
      <c r="Q164" s="157">
        <f>ROUND(E164*P164,5)</f>
        <v>0</v>
      </c>
      <c r="R164" s="157"/>
      <c r="S164" s="157"/>
      <c r="T164" s="158">
        <v>0.158</v>
      </c>
      <c r="U164" s="157">
        <f>ROUND(E164*T164,2)</f>
        <v>4.74</v>
      </c>
      <c r="V164" s="150"/>
      <c r="W164" s="150"/>
      <c r="X164" s="150"/>
      <c r="Y164" s="150"/>
      <c r="Z164" s="150"/>
      <c r="AA164" s="150"/>
      <c r="AB164" s="150"/>
      <c r="AC164" s="150"/>
      <c r="AD164" s="150"/>
      <c r="AE164" s="150" t="s">
        <v>114</v>
      </c>
      <c r="AF164" s="150"/>
      <c r="AG164" s="150"/>
      <c r="AH164" s="150"/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</row>
    <row r="165" spans="1:60" outlineLevel="1" x14ac:dyDescent="0.2">
      <c r="A165" s="151"/>
      <c r="B165" s="156"/>
      <c r="C165" s="187" t="s">
        <v>360</v>
      </c>
      <c r="D165" s="188"/>
      <c r="E165" s="326">
        <v>30</v>
      </c>
      <c r="F165" s="288"/>
      <c r="G165" s="162"/>
      <c r="H165" s="162"/>
      <c r="I165" s="162"/>
      <c r="J165" s="162"/>
      <c r="K165" s="162"/>
      <c r="L165" s="162"/>
      <c r="M165" s="162"/>
      <c r="N165" s="157"/>
      <c r="O165" s="157"/>
      <c r="P165" s="157"/>
      <c r="Q165" s="157"/>
      <c r="R165" s="157"/>
      <c r="S165" s="157"/>
      <c r="T165" s="158"/>
      <c r="U165" s="157"/>
      <c r="V165" s="150"/>
      <c r="W165" s="150"/>
      <c r="X165" s="150"/>
      <c r="Y165" s="150"/>
      <c r="Z165" s="150"/>
      <c r="AA165" s="150"/>
      <c r="AB165" s="150"/>
      <c r="AC165" s="150"/>
      <c r="AD165" s="150"/>
      <c r="AE165" s="150" t="s">
        <v>116</v>
      </c>
      <c r="AF165" s="150">
        <v>0</v>
      </c>
      <c r="AG165" s="150"/>
      <c r="AH165" s="150"/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</row>
    <row r="166" spans="1:60" outlineLevel="1" x14ac:dyDescent="0.2">
      <c r="A166" s="151">
        <v>92</v>
      </c>
      <c r="B166" s="156" t="s">
        <v>207</v>
      </c>
      <c r="C166" s="167" t="s">
        <v>208</v>
      </c>
      <c r="D166" s="157" t="s">
        <v>156</v>
      </c>
      <c r="E166" s="288">
        <v>130</v>
      </c>
      <c r="F166" s="288"/>
      <c r="G166" s="288">
        <f>E166*F166</f>
        <v>0</v>
      </c>
      <c r="H166" s="162">
        <v>0</v>
      </c>
      <c r="I166" s="162">
        <f>ROUND(E166*H166,2)</f>
        <v>0</v>
      </c>
      <c r="J166" s="162">
        <v>28.9</v>
      </c>
      <c r="K166" s="162">
        <f>ROUND(E166*J166,2)</f>
        <v>3757</v>
      </c>
      <c r="L166" s="162">
        <v>21</v>
      </c>
      <c r="M166" s="162">
        <f>G166*(1+L166/100)</f>
        <v>0</v>
      </c>
      <c r="N166" s="157">
        <v>0</v>
      </c>
      <c r="O166" s="157">
        <f>ROUND(E166*N166,5)</f>
        <v>0</v>
      </c>
      <c r="P166" s="157">
        <v>0</v>
      </c>
      <c r="Q166" s="157">
        <f>ROUND(E166*P166,5)</f>
        <v>0</v>
      </c>
      <c r="R166" s="157"/>
      <c r="S166" s="157"/>
      <c r="T166" s="158">
        <v>7.0000000000000007E-2</v>
      </c>
      <c r="U166" s="157">
        <f>ROUND(E166*T166,2)</f>
        <v>9.1</v>
      </c>
      <c r="V166" s="150"/>
      <c r="W166" s="150"/>
      <c r="X166" s="150"/>
      <c r="Y166" s="150"/>
      <c r="Z166" s="150"/>
      <c r="AA166" s="150"/>
      <c r="AB166" s="150"/>
      <c r="AC166" s="150"/>
      <c r="AD166" s="150"/>
      <c r="AE166" s="150" t="s">
        <v>114</v>
      </c>
      <c r="AF166" s="150"/>
      <c r="AG166" s="150"/>
      <c r="AH166" s="150"/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outlineLevel="1" x14ac:dyDescent="0.2">
      <c r="A167" s="151"/>
      <c r="B167" s="156"/>
      <c r="C167" s="187" t="s">
        <v>361</v>
      </c>
      <c r="D167" s="188"/>
      <c r="E167" s="326">
        <v>130</v>
      </c>
      <c r="F167" s="288"/>
      <c r="G167" s="162"/>
      <c r="H167" s="162"/>
      <c r="I167" s="162"/>
      <c r="J167" s="162"/>
      <c r="K167" s="162"/>
      <c r="L167" s="162"/>
      <c r="M167" s="162"/>
      <c r="N167" s="157"/>
      <c r="O167" s="157"/>
      <c r="P167" s="157"/>
      <c r="Q167" s="157"/>
      <c r="R167" s="157"/>
      <c r="S167" s="157"/>
      <c r="T167" s="158"/>
      <c r="U167" s="157"/>
      <c r="V167" s="150"/>
      <c r="W167" s="150"/>
      <c r="X167" s="150"/>
      <c r="Y167" s="150"/>
      <c r="Z167" s="150"/>
      <c r="AA167" s="150"/>
      <c r="AB167" s="150"/>
      <c r="AC167" s="150"/>
      <c r="AD167" s="150"/>
      <c r="AE167" s="150" t="s">
        <v>116</v>
      </c>
      <c r="AF167" s="150">
        <v>0</v>
      </c>
      <c r="AG167" s="150"/>
      <c r="AH167" s="150"/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outlineLevel="1" x14ac:dyDescent="0.2">
      <c r="A168" s="151">
        <v>93</v>
      </c>
      <c r="B168" s="156" t="s">
        <v>145</v>
      </c>
      <c r="C168" s="167" t="s">
        <v>209</v>
      </c>
      <c r="D168" s="157" t="s">
        <v>156</v>
      </c>
      <c r="E168" s="288">
        <v>90</v>
      </c>
      <c r="F168" s="288"/>
      <c r="G168" s="288">
        <f>E168*F168</f>
        <v>0</v>
      </c>
      <c r="H168" s="162">
        <v>46</v>
      </c>
      <c r="I168" s="162">
        <f>ROUND(E168*H168,2)</f>
        <v>4140</v>
      </c>
      <c r="J168" s="162">
        <v>0</v>
      </c>
      <c r="K168" s="162">
        <f>ROUND(E168*J168,2)</f>
        <v>0</v>
      </c>
      <c r="L168" s="162">
        <v>21</v>
      </c>
      <c r="M168" s="162">
        <f>G168*(1+L168/100)</f>
        <v>0</v>
      </c>
      <c r="N168" s="157">
        <v>0</v>
      </c>
      <c r="O168" s="157">
        <f>ROUND(E168*N168,5)</f>
        <v>0</v>
      </c>
      <c r="P168" s="157">
        <v>0</v>
      </c>
      <c r="Q168" s="157">
        <f>ROUND(E168*P168,5)</f>
        <v>0</v>
      </c>
      <c r="R168" s="157"/>
      <c r="S168" s="157"/>
      <c r="T168" s="158">
        <v>0</v>
      </c>
      <c r="U168" s="157">
        <f>ROUND(E168*T168,2)</f>
        <v>0</v>
      </c>
      <c r="V168" s="150"/>
      <c r="W168" s="150"/>
      <c r="X168" s="150"/>
      <c r="Y168" s="150"/>
      <c r="Z168" s="150"/>
      <c r="AA168" s="150"/>
      <c r="AB168" s="150"/>
      <c r="AC168" s="150"/>
      <c r="AD168" s="150"/>
      <c r="AE168" s="150" t="s">
        <v>166</v>
      </c>
      <c r="AF168" s="150"/>
      <c r="AG168" s="150"/>
      <c r="AH168" s="150"/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</row>
    <row r="169" spans="1:60" outlineLevel="1" x14ac:dyDescent="0.2">
      <c r="A169" s="151"/>
      <c r="B169" s="156"/>
      <c r="C169" s="187" t="s">
        <v>362</v>
      </c>
      <c r="D169" s="188"/>
      <c r="E169" s="326">
        <v>90</v>
      </c>
      <c r="F169" s="288"/>
      <c r="G169" s="162"/>
      <c r="H169" s="162"/>
      <c r="I169" s="162"/>
      <c r="J169" s="162"/>
      <c r="K169" s="162"/>
      <c r="L169" s="162"/>
      <c r="M169" s="162"/>
      <c r="N169" s="157"/>
      <c r="O169" s="157"/>
      <c r="P169" s="157"/>
      <c r="Q169" s="157"/>
      <c r="R169" s="157"/>
      <c r="S169" s="157"/>
      <c r="T169" s="158"/>
      <c r="U169" s="157"/>
      <c r="V169" s="150"/>
      <c r="W169" s="150"/>
      <c r="X169" s="150"/>
      <c r="Y169" s="150"/>
      <c r="Z169" s="150"/>
      <c r="AA169" s="150"/>
      <c r="AB169" s="150"/>
      <c r="AC169" s="150"/>
      <c r="AD169" s="150"/>
      <c r="AE169" s="150" t="s">
        <v>116</v>
      </c>
      <c r="AF169" s="150">
        <v>0</v>
      </c>
      <c r="AG169" s="150"/>
      <c r="AH169" s="150"/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</row>
    <row r="170" spans="1:60" outlineLevel="1" x14ac:dyDescent="0.2">
      <c r="A170" s="151">
        <v>94</v>
      </c>
      <c r="B170" s="156" t="s">
        <v>145</v>
      </c>
      <c r="C170" s="167" t="s">
        <v>255</v>
      </c>
      <c r="D170" s="157" t="s">
        <v>156</v>
      </c>
      <c r="E170" s="288">
        <v>40</v>
      </c>
      <c r="F170" s="288"/>
      <c r="G170" s="288">
        <f>E170*F170</f>
        <v>0</v>
      </c>
      <c r="H170" s="162">
        <v>83</v>
      </c>
      <c r="I170" s="162">
        <f>ROUND(E170*H170,2)</f>
        <v>3320</v>
      </c>
      <c r="J170" s="162">
        <v>0</v>
      </c>
      <c r="K170" s="162">
        <f>ROUND(E170*J170,2)</f>
        <v>0</v>
      </c>
      <c r="L170" s="162">
        <v>21</v>
      </c>
      <c r="M170" s="162">
        <f>G170*(1+L170/100)</f>
        <v>0</v>
      </c>
      <c r="N170" s="157">
        <v>0</v>
      </c>
      <c r="O170" s="157">
        <f>ROUND(E170*N170,5)</f>
        <v>0</v>
      </c>
      <c r="P170" s="157">
        <v>0</v>
      </c>
      <c r="Q170" s="157">
        <f>ROUND(E170*P170,5)</f>
        <v>0</v>
      </c>
      <c r="R170" s="157"/>
      <c r="S170" s="157"/>
      <c r="T170" s="158">
        <v>0</v>
      </c>
      <c r="U170" s="157">
        <f>ROUND(E170*T170,2)</f>
        <v>0</v>
      </c>
      <c r="V170" s="150"/>
      <c r="W170" s="150"/>
      <c r="X170" s="150"/>
      <c r="Y170" s="150"/>
      <c r="Z170" s="150"/>
      <c r="AA170" s="150"/>
      <c r="AB170" s="150"/>
      <c r="AC170" s="150"/>
      <c r="AD170" s="150"/>
      <c r="AE170" s="150" t="s">
        <v>166</v>
      </c>
      <c r="AF170" s="150"/>
      <c r="AG170" s="150"/>
      <c r="AH170" s="150"/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</row>
    <row r="171" spans="1:60" outlineLevel="1" x14ac:dyDescent="0.2">
      <c r="A171" s="151"/>
      <c r="B171" s="156"/>
      <c r="C171" s="187" t="s">
        <v>363</v>
      </c>
      <c r="D171" s="188"/>
      <c r="E171" s="326">
        <v>40</v>
      </c>
      <c r="F171" s="288"/>
      <c r="G171" s="162"/>
      <c r="H171" s="162"/>
      <c r="I171" s="162"/>
      <c r="J171" s="162"/>
      <c r="K171" s="162"/>
      <c r="L171" s="162"/>
      <c r="M171" s="162"/>
      <c r="N171" s="157"/>
      <c r="O171" s="157"/>
      <c r="P171" s="157"/>
      <c r="Q171" s="157"/>
      <c r="R171" s="157"/>
      <c r="S171" s="157"/>
      <c r="T171" s="158"/>
      <c r="U171" s="157"/>
      <c r="V171" s="150"/>
      <c r="W171" s="150"/>
      <c r="X171" s="150"/>
      <c r="Y171" s="150"/>
      <c r="Z171" s="150"/>
      <c r="AA171" s="150"/>
      <c r="AB171" s="150"/>
      <c r="AC171" s="150"/>
      <c r="AD171" s="150"/>
      <c r="AE171" s="150" t="s">
        <v>116</v>
      </c>
      <c r="AF171" s="150">
        <v>0</v>
      </c>
      <c r="AG171" s="150"/>
      <c r="AH171" s="150"/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</row>
    <row r="172" spans="1:60" outlineLevel="1" x14ac:dyDescent="0.2">
      <c r="A172" s="151">
        <v>95</v>
      </c>
      <c r="B172" s="156" t="s">
        <v>145</v>
      </c>
      <c r="C172" s="167" t="s">
        <v>256</v>
      </c>
      <c r="D172" s="157" t="s">
        <v>257</v>
      </c>
      <c r="E172" s="288">
        <v>40</v>
      </c>
      <c r="F172" s="288"/>
      <c r="G172" s="288">
        <f>E172*F172</f>
        <v>0</v>
      </c>
      <c r="H172" s="162">
        <v>5.9</v>
      </c>
      <c r="I172" s="162">
        <f>ROUND(E172*H172,2)</f>
        <v>236</v>
      </c>
      <c r="J172" s="162">
        <v>0</v>
      </c>
      <c r="K172" s="162">
        <f>ROUND(E172*J172,2)</f>
        <v>0</v>
      </c>
      <c r="L172" s="162">
        <v>21</v>
      </c>
      <c r="M172" s="162">
        <f>G172*(1+L172/100)</f>
        <v>0</v>
      </c>
      <c r="N172" s="157">
        <v>0</v>
      </c>
      <c r="O172" s="157">
        <f>ROUND(E172*N172,5)</f>
        <v>0</v>
      </c>
      <c r="P172" s="157">
        <v>0</v>
      </c>
      <c r="Q172" s="157">
        <f>ROUND(E172*P172,5)</f>
        <v>0</v>
      </c>
      <c r="R172" s="157"/>
      <c r="S172" s="157"/>
      <c r="T172" s="158">
        <v>0</v>
      </c>
      <c r="U172" s="157">
        <f>ROUND(E172*T172,2)</f>
        <v>0</v>
      </c>
      <c r="V172" s="150"/>
      <c r="W172" s="150"/>
      <c r="X172" s="150"/>
      <c r="Y172" s="150"/>
      <c r="Z172" s="150"/>
      <c r="AA172" s="150"/>
      <c r="AB172" s="150"/>
      <c r="AC172" s="150"/>
      <c r="AD172" s="150"/>
      <c r="AE172" s="150" t="s">
        <v>166</v>
      </c>
      <c r="AF172" s="150"/>
      <c r="AG172" s="150"/>
      <c r="AH172" s="150"/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</row>
    <row r="173" spans="1:60" outlineLevel="1" x14ac:dyDescent="0.2">
      <c r="A173" s="151"/>
      <c r="B173" s="156"/>
      <c r="C173" s="187" t="s">
        <v>363</v>
      </c>
      <c r="D173" s="188"/>
      <c r="E173" s="326">
        <v>40</v>
      </c>
      <c r="F173" s="288"/>
      <c r="G173" s="162"/>
      <c r="H173" s="162"/>
      <c r="I173" s="162"/>
      <c r="J173" s="162"/>
      <c r="K173" s="162"/>
      <c r="L173" s="162"/>
      <c r="M173" s="162"/>
      <c r="N173" s="157"/>
      <c r="O173" s="157"/>
      <c r="P173" s="157"/>
      <c r="Q173" s="157"/>
      <c r="R173" s="157"/>
      <c r="S173" s="157"/>
      <c r="T173" s="158"/>
      <c r="U173" s="157"/>
      <c r="V173" s="150"/>
      <c r="W173" s="150"/>
      <c r="X173" s="150"/>
      <c r="Y173" s="150"/>
      <c r="Z173" s="150"/>
      <c r="AA173" s="150"/>
      <c r="AB173" s="150"/>
      <c r="AC173" s="150"/>
      <c r="AD173" s="150"/>
      <c r="AE173" s="150" t="s">
        <v>116</v>
      </c>
      <c r="AF173" s="150">
        <v>0</v>
      </c>
      <c r="AG173" s="150"/>
      <c r="AH173" s="150"/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outlineLevel="1" x14ac:dyDescent="0.2">
      <c r="A174" s="151">
        <v>96</v>
      </c>
      <c r="B174" s="156" t="s">
        <v>145</v>
      </c>
      <c r="C174" s="167" t="s">
        <v>258</v>
      </c>
      <c r="D174" s="157" t="s">
        <v>156</v>
      </c>
      <c r="E174" s="288">
        <v>100</v>
      </c>
      <c r="F174" s="288"/>
      <c r="G174" s="288">
        <f>E174*F174</f>
        <v>0</v>
      </c>
      <c r="H174" s="162">
        <v>116</v>
      </c>
      <c r="I174" s="162">
        <f>ROUND(E174*H174,2)</f>
        <v>11600</v>
      </c>
      <c r="J174" s="162">
        <v>0</v>
      </c>
      <c r="K174" s="162">
        <f>ROUND(E174*J174,2)</f>
        <v>0</v>
      </c>
      <c r="L174" s="162">
        <v>21</v>
      </c>
      <c r="M174" s="162">
        <f>G174*(1+L174/100)</f>
        <v>0</v>
      </c>
      <c r="N174" s="157">
        <v>0</v>
      </c>
      <c r="O174" s="157">
        <f>ROUND(E174*N174,5)</f>
        <v>0</v>
      </c>
      <c r="P174" s="157">
        <v>0</v>
      </c>
      <c r="Q174" s="157">
        <f>ROUND(E174*P174,5)</f>
        <v>0</v>
      </c>
      <c r="R174" s="157"/>
      <c r="S174" s="157"/>
      <c r="T174" s="158">
        <v>0</v>
      </c>
      <c r="U174" s="157">
        <f>ROUND(E174*T174,2)</f>
        <v>0</v>
      </c>
      <c r="V174" s="150"/>
      <c r="W174" s="150"/>
      <c r="X174" s="150"/>
      <c r="Y174" s="150"/>
      <c r="Z174" s="150"/>
      <c r="AA174" s="150"/>
      <c r="AB174" s="150"/>
      <c r="AC174" s="150"/>
      <c r="AD174" s="150"/>
      <c r="AE174" s="150" t="s">
        <v>166</v>
      </c>
      <c r="AF174" s="150"/>
      <c r="AG174" s="150"/>
      <c r="AH174" s="150"/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</row>
    <row r="175" spans="1:60" outlineLevel="1" x14ac:dyDescent="0.2">
      <c r="A175" s="151"/>
      <c r="B175" s="156"/>
      <c r="C175" s="187" t="s">
        <v>364</v>
      </c>
      <c r="D175" s="188"/>
      <c r="E175" s="326">
        <v>100</v>
      </c>
      <c r="F175" s="288"/>
      <c r="G175" s="162"/>
      <c r="H175" s="162"/>
      <c r="I175" s="162"/>
      <c r="J175" s="162"/>
      <c r="K175" s="162"/>
      <c r="L175" s="162"/>
      <c r="M175" s="162"/>
      <c r="N175" s="157"/>
      <c r="O175" s="157"/>
      <c r="P175" s="157"/>
      <c r="Q175" s="157"/>
      <c r="R175" s="157"/>
      <c r="S175" s="157"/>
      <c r="T175" s="158"/>
      <c r="U175" s="157"/>
      <c r="V175" s="150"/>
      <c r="W175" s="150"/>
      <c r="X175" s="150"/>
      <c r="Y175" s="150"/>
      <c r="Z175" s="150"/>
      <c r="AA175" s="150"/>
      <c r="AB175" s="150"/>
      <c r="AC175" s="150"/>
      <c r="AD175" s="150"/>
      <c r="AE175" s="150" t="s">
        <v>116</v>
      </c>
      <c r="AF175" s="150">
        <v>0</v>
      </c>
      <c r="AG175" s="150"/>
      <c r="AH175" s="150"/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</row>
    <row r="176" spans="1:60" outlineLevel="1" x14ac:dyDescent="0.2">
      <c r="A176" s="308">
        <v>97</v>
      </c>
      <c r="B176" s="309" t="s">
        <v>259</v>
      </c>
      <c r="C176" s="310" t="s">
        <v>318</v>
      </c>
      <c r="D176" s="311" t="s">
        <v>130</v>
      </c>
      <c r="E176" s="313">
        <v>8.16</v>
      </c>
      <c r="F176" s="313"/>
      <c r="G176" s="313">
        <f>E176*F176</f>
        <v>0</v>
      </c>
      <c r="H176" s="162">
        <v>61.45</v>
      </c>
      <c r="I176" s="162">
        <f>ROUND(E176*H176,2)</f>
        <v>501.43</v>
      </c>
      <c r="J176" s="162">
        <v>260.05</v>
      </c>
      <c r="K176" s="162">
        <f>ROUND(E176*J176,2)</f>
        <v>2122.0100000000002</v>
      </c>
      <c r="L176" s="162">
        <v>21</v>
      </c>
      <c r="M176" s="162">
        <f>G176*(1+L176/100)</f>
        <v>0</v>
      </c>
      <c r="N176" s="157">
        <v>5.0000000000000001E-4</v>
      </c>
      <c r="O176" s="157">
        <f>ROUND(E176*N176,5)</f>
        <v>4.0800000000000003E-3</v>
      </c>
      <c r="P176" s="157">
        <v>0</v>
      </c>
      <c r="Q176" s="157">
        <f>ROUND(E176*P176,5)</f>
        <v>0</v>
      </c>
      <c r="R176" s="157"/>
      <c r="S176" s="157"/>
      <c r="T176" s="158">
        <v>0.46</v>
      </c>
      <c r="U176" s="157">
        <f>ROUND(E176*T176,2)</f>
        <v>3.75</v>
      </c>
      <c r="V176" s="150"/>
      <c r="W176" s="150"/>
      <c r="X176" s="150"/>
      <c r="Y176" s="150"/>
      <c r="Z176" s="150"/>
      <c r="AA176" s="150"/>
      <c r="AB176" s="150"/>
      <c r="AC176" s="150"/>
      <c r="AD176" s="150"/>
      <c r="AE176" s="150" t="s">
        <v>114</v>
      </c>
      <c r="AF176" s="150"/>
      <c r="AG176" s="150"/>
      <c r="AH176" s="150"/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</row>
    <row r="177" spans="1:60" outlineLevel="1" x14ac:dyDescent="0.2">
      <c r="A177" s="286"/>
      <c r="B177" s="287"/>
      <c r="C177" s="187" t="s">
        <v>367</v>
      </c>
      <c r="D177" s="188"/>
      <c r="E177" s="326">
        <v>8.16</v>
      </c>
      <c r="F177" s="288"/>
      <c r="G177" s="288"/>
      <c r="H177" s="162"/>
      <c r="I177" s="162"/>
      <c r="J177" s="162"/>
      <c r="K177" s="162"/>
      <c r="L177" s="162"/>
      <c r="M177" s="162"/>
      <c r="N177" s="157"/>
      <c r="O177" s="157"/>
      <c r="P177" s="157"/>
      <c r="Q177" s="157"/>
      <c r="R177" s="157"/>
      <c r="S177" s="157"/>
      <c r="T177" s="158"/>
      <c r="U177" s="157"/>
      <c r="V177" s="150"/>
      <c r="W177" s="150"/>
      <c r="X177" s="150"/>
      <c r="Y177" s="150"/>
      <c r="Z177" s="150"/>
      <c r="AA177" s="150"/>
      <c r="AB177" s="150"/>
      <c r="AC177" s="150"/>
      <c r="AD177" s="150"/>
      <c r="AE177" s="150" t="s">
        <v>116</v>
      </c>
      <c r="AF177" s="150">
        <v>0</v>
      </c>
      <c r="AG177" s="150"/>
      <c r="AH177" s="150"/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ht="22.5" outlineLevel="1" x14ac:dyDescent="0.2">
      <c r="A178" s="314">
        <v>98</v>
      </c>
      <c r="B178" s="315" t="s">
        <v>145</v>
      </c>
      <c r="C178" s="316" t="s">
        <v>312</v>
      </c>
      <c r="D178" s="317" t="s">
        <v>156</v>
      </c>
      <c r="E178" s="318">
        <v>17</v>
      </c>
      <c r="F178" s="318"/>
      <c r="G178" s="318">
        <f>E178*F178</f>
        <v>0</v>
      </c>
      <c r="H178" s="162">
        <v>860.24</v>
      </c>
      <c r="I178" s="162">
        <f>ROUND(E178*H178,2)</f>
        <v>14624.08</v>
      </c>
      <c r="J178" s="162">
        <v>0</v>
      </c>
      <c r="K178" s="162">
        <f>ROUND(E178*J178,2)</f>
        <v>0</v>
      </c>
      <c r="L178" s="162">
        <v>21</v>
      </c>
      <c r="M178" s="162">
        <f>G178*(1+L178/100)</f>
        <v>0</v>
      </c>
      <c r="N178" s="157">
        <v>7.4000000000000003E-3</v>
      </c>
      <c r="O178" s="157">
        <f>ROUND(E178*N178,5)</f>
        <v>0.1258</v>
      </c>
      <c r="P178" s="157">
        <v>0</v>
      </c>
      <c r="Q178" s="157">
        <f>ROUND(E178*P178,5)</f>
        <v>0</v>
      </c>
      <c r="R178" s="157"/>
      <c r="S178" s="157"/>
      <c r="T178" s="158">
        <v>0</v>
      </c>
      <c r="U178" s="157">
        <f>ROUND(E178*T178,2)</f>
        <v>0</v>
      </c>
      <c r="V178" s="150"/>
      <c r="W178" s="150"/>
      <c r="X178" s="150"/>
      <c r="Y178" s="150"/>
      <c r="Z178" s="150"/>
      <c r="AA178" s="150"/>
      <c r="AB178" s="150"/>
      <c r="AC178" s="150"/>
      <c r="AD178" s="150"/>
      <c r="AE178" s="150" t="s">
        <v>166</v>
      </c>
      <c r="AF178" s="150"/>
      <c r="AG178" s="150"/>
      <c r="AH178" s="150"/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</row>
    <row r="179" spans="1:60" s="280" customFormat="1" outlineLevel="1" x14ac:dyDescent="0.2">
      <c r="A179" s="286">
        <v>99</v>
      </c>
      <c r="B179" s="287" t="s">
        <v>323</v>
      </c>
      <c r="C179" s="289" t="s">
        <v>324</v>
      </c>
      <c r="D179" s="157" t="s">
        <v>156</v>
      </c>
      <c r="E179" s="288">
        <v>16</v>
      </c>
      <c r="F179" s="288"/>
      <c r="G179" s="288">
        <f>E179*F179</f>
        <v>0</v>
      </c>
      <c r="H179" s="288"/>
      <c r="I179" s="288"/>
      <c r="J179" s="288"/>
      <c r="K179" s="288"/>
      <c r="L179" s="288"/>
      <c r="M179" s="288"/>
      <c r="N179" s="157"/>
      <c r="O179" s="157"/>
      <c r="P179" s="157"/>
      <c r="Q179" s="157"/>
      <c r="R179" s="157"/>
      <c r="S179" s="157"/>
      <c r="T179" s="158"/>
      <c r="U179" s="157"/>
      <c r="V179" s="285"/>
      <c r="W179" s="285"/>
      <c r="X179" s="285"/>
      <c r="Y179" s="285"/>
      <c r="Z179" s="285"/>
      <c r="AA179" s="285"/>
      <c r="AB179" s="285"/>
      <c r="AC179" s="285"/>
      <c r="AD179" s="285"/>
      <c r="AE179" s="285"/>
      <c r="AF179" s="285"/>
      <c r="AG179" s="285"/>
      <c r="AH179" s="285"/>
      <c r="AI179" s="285"/>
      <c r="AJ179" s="285"/>
      <c r="AK179" s="285"/>
      <c r="AL179" s="285"/>
      <c r="AM179" s="285"/>
      <c r="AN179" s="285"/>
      <c r="AO179" s="285"/>
      <c r="AP179" s="285"/>
      <c r="AQ179" s="285"/>
      <c r="AR179" s="285"/>
      <c r="AS179" s="285"/>
      <c r="AT179" s="285"/>
      <c r="AU179" s="285"/>
      <c r="AV179" s="285"/>
      <c r="AW179" s="285"/>
      <c r="AX179" s="285"/>
      <c r="AY179" s="285"/>
      <c r="AZ179" s="285"/>
      <c r="BA179" s="285"/>
      <c r="BB179" s="285"/>
      <c r="BC179" s="285"/>
      <c r="BD179" s="285"/>
      <c r="BE179" s="285"/>
      <c r="BF179" s="285"/>
      <c r="BG179" s="285"/>
      <c r="BH179" s="285"/>
    </row>
    <row r="180" spans="1:60" s="280" customFormat="1" ht="45" outlineLevel="1" x14ac:dyDescent="0.2">
      <c r="A180" s="286">
        <v>100</v>
      </c>
      <c r="B180" s="287" t="s">
        <v>145</v>
      </c>
      <c r="C180" s="289" t="s">
        <v>325</v>
      </c>
      <c r="D180" s="157" t="s">
        <v>314</v>
      </c>
      <c r="E180" s="288">
        <v>16</v>
      </c>
      <c r="F180" s="288"/>
      <c r="G180" s="288">
        <f>E180*F180</f>
        <v>0</v>
      </c>
      <c r="H180" s="288"/>
      <c r="I180" s="288"/>
      <c r="J180" s="288"/>
      <c r="K180" s="288"/>
      <c r="L180" s="288"/>
      <c r="M180" s="288"/>
      <c r="N180" s="157"/>
      <c r="O180" s="157"/>
      <c r="P180" s="157"/>
      <c r="Q180" s="157"/>
      <c r="R180" s="157"/>
      <c r="S180" s="157"/>
      <c r="T180" s="158"/>
      <c r="U180" s="157"/>
      <c r="V180" s="285"/>
      <c r="W180" s="285"/>
      <c r="X180" s="285"/>
      <c r="Y180" s="285"/>
      <c r="Z180" s="285"/>
      <c r="AA180" s="285"/>
      <c r="AB180" s="285"/>
      <c r="AC180" s="285"/>
      <c r="AD180" s="285"/>
      <c r="AE180" s="285"/>
      <c r="AF180" s="285"/>
      <c r="AG180" s="285"/>
      <c r="AH180" s="285"/>
      <c r="AI180" s="285"/>
      <c r="AJ180" s="285"/>
      <c r="AK180" s="285"/>
      <c r="AL180" s="285"/>
      <c r="AM180" s="285"/>
      <c r="AN180" s="285"/>
      <c r="AO180" s="285"/>
      <c r="AP180" s="285"/>
      <c r="AQ180" s="285"/>
      <c r="AR180" s="285"/>
      <c r="AS180" s="285"/>
      <c r="AT180" s="285"/>
      <c r="AU180" s="285"/>
      <c r="AV180" s="285"/>
      <c r="AW180" s="285"/>
      <c r="AX180" s="285"/>
      <c r="AY180" s="285"/>
      <c r="AZ180" s="285"/>
      <c r="BA180" s="285"/>
      <c r="BB180" s="285"/>
      <c r="BC180" s="285"/>
      <c r="BD180" s="285"/>
      <c r="BE180" s="285"/>
      <c r="BF180" s="285"/>
      <c r="BG180" s="285"/>
      <c r="BH180" s="285"/>
    </row>
    <row r="181" spans="1:60" s="280" customFormat="1" outlineLevel="1" x14ac:dyDescent="0.2">
      <c r="A181" s="286"/>
      <c r="B181" s="287"/>
      <c r="C181" s="327" t="s">
        <v>326</v>
      </c>
      <c r="D181" s="327"/>
      <c r="E181" s="335"/>
      <c r="F181" s="327"/>
      <c r="G181" s="327"/>
      <c r="H181" s="288"/>
      <c r="I181" s="288"/>
      <c r="J181" s="288"/>
      <c r="K181" s="288"/>
      <c r="L181" s="288"/>
      <c r="M181" s="288"/>
      <c r="N181" s="157"/>
      <c r="O181" s="157"/>
      <c r="P181" s="157"/>
      <c r="Q181" s="157"/>
      <c r="R181" s="157"/>
      <c r="S181" s="157"/>
      <c r="T181" s="158"/>
      <c r="U181" s="157"/>
      <c r="V181" s="285"/>
      <c r="W181" s="285"/>
      <c r="X181" s="285"/>
      <c r="Y181" s="285"/>
      <c r="Z181" s="285"/>
      <c r="AA181" s="285"/>
      <c r="AB181" s="285"/>
      <c r="AC181" s="285"/>
      <c r="AD181" s="285"/>
      <c r="AE181" s="285" t="s">
        <v>115</v>
      </c>
      <c r="AF181" s="285"/>
      <c r="AG181" s="285"/>
      <c r="AH181" s="285"/>
      <c r="AI181" s="285"/>
      <c r="AJ181" s="285"/>
      <c r="AK181" s="285"/>
      <c r="AL181" s="285"/>
      <c r="AM181" s="285"/>
      <c r="AN181" s="285"/>
      <c r="AO181" s="285"/>
      <c r="AP181" s="285"/>
      <c r="AQ181" s="285"/>
      <c r="AR181" s="285"/>
      <c r="AS181" s="285"/>
      <c r="AT181" s="285"/>
      <c r="AU181" s="285"/>
      <c r="AV181" s="285"/>
      <c r="AW181" s="285"/>
      <c r="AX181" s="285"/>
      <c r="AY181" s="285"/>
      <c r="AZ181" s="285"/>
      <c r="BA181" s="153" t="str">
        <f>C181</f>
        <v>dle výkresu D.1.1.13</v>
      </c>
      <c r="BB181" s="285"/>
      <c r="BC181" s="285"/>
      <c r="BD181" s="285"/>
      <c r="BE181" s="285"/>
      <c r="BF181" s="285"/>
      <c r="BG181" s="285"/>
      <c r="BH181" s="285"/>
    </row>
    <row r="182" spans="1:60" outlineLevel="1" x14ac:dyDescent="0.2">
      <c r="A182" s="151">
        <v>101</v>
      </c>
      <c r="B182" s="156" t="s">
        <v>260</v>
      </c>
      <c r="C182" s="167" t="s">
        <v>261</v>
      </c>
      <c r="D182" s="157" t="s">
        <v>0</v>
      </c>
      <c r="E182" s="290">
        <f>SUM(G159:G180)*0.01</f>
        <v>0</v>
      </c>
      <c r="F182" s="288"/>
      <c r="G182" s="288">
        <f>E182*F182</f>
        <v>0</v>
      </c>
      <c r="H182" s="162">
        <v>0</v>
      </c>
      <c r="I182" s="162">
        <f>ROUND(E182*H182,2)</f>
        <v>0</v>
      </c>
      <c r="J182" s="162">
        <v>1.8</v>
      </c>
      <c r="K182" s="162">
        <f>ROUND(E182*J182,2)</f>
        <v>0</v>
      </c>
      <c r="L182" s="162">
        <v>21</v>
      </c>
      <c r="M182" s="162">
        <f>G182*(1+L182/100)</f>
        <v>0</v>
      </c>
      <c r="N182" s="157">
        <v>0</v>
      </c>
      <c r="O182" s="157">
        <f>ROUND(E182*N182,5)</f>
        <v>0</v>
      </c>
      <c r="P182" s="157">
        <v>0</v>
      </c>
      <c r="Q182" s="157">
        <f>ROUND(E182*P182,5)</f>
        <v>0</v>
      </c>
      <c r="R182" s="157"/>
      <c r="S182" s="157"/>
      <c r="T182" s="158">
        <v>0</v>
      </c>
      <c r="U182" s="157">
        <f>ROUND(E182*T182,2)</f>
        <v>0</v>
      </c>
      <c r="V182" s="150"/>
      <c r="W182" s="150"/>
      <c r="X182" s="150"/>
      <c r="Y182" s="150"/>
      <c r="Z182" s="150"/>
      <c r="AA182" s="150"/>
      <c r="AB182" s="150"/>
      <c r="AC182" s="150"/>
      <c r="AD182" s="150"/>
      <c r="AE182" s="150" t="s">
        <v>114</v>
      </c>
      <c r="AF182" s="150"/>
      <c r="AG182" s="150"/>
      <c r="AH182" s="150"/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</row>
    <row r="183" spans="1:60" outlineLevel="1" x14ac:dyDescent="0.2">
      <c r="A183" s="251"/>
      <c r="B183" s="336" t="s">
        <v>287</v>
      </c>
      <c r="C183" s="337" t="s">
        <v>78</v>
      </c>
      <c r="D183" s="252"/>
      <c r="E183" s="253"/>
      <c r="F183" s="253"/>
      <c r="G183" s="254">
        <f>SUM(G159:G182)</f>
        <v>0</v>
      </c>
      <c r="H183" s="162"/>
      <c r="I183" s="162"/>
      <c r="J183" s="162"/>
      <c r="K183" s="162"/>
      <c r="L183" s="162"/>
      <c r="M183" s="162"/>
      <c r="N183" s="157"/>
      <c r="O183" s="157"/>
      <c r="P183" s="157"/>
      <c r="Q183" s="157"/>
      <c r="R183" s="157"/>
      <c r="S183" s="157"/>
      <c r="T183" s="158"/>
      <c r="U183" s="157"/>
      <c r="V183" s="150"/>
      <c r="W183" s="150"/>
      <c r="X183" s="150"/>
      <c r="Y183" s="150"/>
      <c r="Z183" s="150"/>
      <c r="AA183" s="150"/>
      <c r="AB183" s="150"/>
      <c r="AC183" s="150"/>
      <c r="AD183" s="150"/>
      <c r="AE183" s="150"/>
      <c r="AF183" s="150"/>
      <c r="AG183" s="150"/>
      <c r="AH183" s="150"/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</row>
    <row r="184" spans="1:60" x14ac:dyDescent="0.2">
      <c r="A184" s="297" t="s">
        <v>110</v>
      </c>
      <c r="B184" s="278" t="s">
        <v>79</v>
      </c>
      <c r="C184" s="190" t="s">
        <v>80</v>
      </c>
      <c r="D184" s="299"/>
      <c r="E184" s="300"/>
      <c r="F184" s="301"/>
      <c r="G184" s="302"/>
      <c r="H184" s="163"/>
      <c r="I184" s="163">
        <f>SUM(I185:I186)</f>
        <v>20286.98</v>
      </c>
      <c r="J184" s="163"/>
      <c r="K184" s="163">
        <f>SUM(K185:K186)</f>
        <v>961.66</v>
      </c>
      <c r="L184" s="163"/>
      <c r="M184" s="163">
        <f>SUM(M185:M186)</f>
        <v>0</v>
      </c>
      <c r="N184" s="159"/>
      <c r="O184" s="159">
        <f>SUM(O185:O186)</f>
        <v>7.1239999999999998E-2</v>
      </c>
      <c r="P184" s="159"/>
      <c r="Q184" s="159">
        <f>SUM(Q185:Q186)</f>
        <v>0</v>
      </c>
      <c r="R184" s="159"/>
      <c r="S184" s="159"/>
      <c r="T184" s="160"/>
      <c r="U184" s="159">
        <f>SUM(U185:U186)</f>
        <v>2.59</v>
      </c>
      <c r="AE184" t="s">
        <v>111</v>
      </c>
    </row>
    <row r="185" spans="1:60" ht="22.5" outlineLevel="1" x14ac:dyDescent="0.2">
      <c r="A185" s="151">
        <v>102</v>
      </c>
      <c r="B185" s="156" t="s">
        <v>262</v>
      </c>
      <c r="C185" s="167" t="s">
        <v>313</v>
      </c>
      <c r="D185" s="157" t="s">
        <v>130</v>
      </c>
      <c r="E185" s="288">
        <v>8.16</v>
      </c>
      <c r="F185" s="162"/>
      <c r="G185" s="162">
        <f>E185*F185</f>
        <v>0</v>
      </c>
      <c r="H185" s="162">
        <v>2486.15</v>
      </c>
      <c r="I185" s="162">
        <f>ROUND(E185*H185,2)</f>
        <v>20286.98</v>
      </c>
      <c r="J185" s="162">
        <v>117.84999999999991</v>
      </c>
      <c r="K185" s="162">
        <f>ROUND(E185*J185,2)</f>
        <v>961.66</v>
      </c>
      <c r="L185" s="162">
        <v>21</v>
      </c>
      <c r="M185" s="162">
        <f>G185*(1+L185/100)</f>
        <v>0</v>
      </c>
      <c r="N185" s="157">
        <v>8.7299999999999999E-3</v>
      </c>
      <c r="O185" s="157">
        <f>ROUND(E185*N185,5)</f>
        <v>7.1239999999999998E-2</v>
      </c>
      <c r="P185" s="157">
        <v>0</v>
      </c>
      <c r="Q185" s="157">
        <f>ROUND(E185*P185,5)</f>
        <v>0</v>
      </c>
      <c r="R185" s="157"/>
      <c r="S185" s="157"/>
      <c r="T185" s="158">
        <v>0.318</v>
      </c>
      <c r="U185" s="157">
        <f>ROUND(E185*T185,2)</f>
        <v>2.59</v>
      </c>
      <c r="V185" s="150"/>
      <c r="W185" s="150"/>
      <c r="X185" s="150"/>
      <c r="Y185" s="150"/>
      <c r="Z185" s="150"/>
      <c r="AA185" s="150"/>
      <c r="AB185" s="150"/>
      <c r="AC185" s="150"/>
      <c r="AD185" s="150"/>
      <c r="AE185" s="150" t="s">
        <v>114</v>
      </c>
      <c r="AF185" s="150"/>
      <c r="AG185" s="150"/>
      <c r="AH185" s="150"/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</row>
    <row r="186" spans="1:60" outlineLevel="1" x14ac:dyDescent="0.2">
      <c r="A186" s="151"/>
      <c r="B186" s="156"/>
      <c r="C186" s="187" t="s">
        <v>367</v>
      </c>
      <c r="D186" s="188"/>
      <c r="E186" s="326">
        <v>8.16</v>
      </c>
      <c r="F186" s="162"/>
      <c r="G186" s="162"/>
      <c r="H186" s="162"/>
      <c r="I186" s="162"/>
      <c r="J186" s="162"/>
      <c r="K186" s="162"/>
      <c r="L186" s="162"/>
      <c r="M186" s="162"/>
      <c r="N186" s="157"/>
      <c r="O186" s="157"/>
      <c r="P186" s="157"/>
      <c r="Q186" s="157"/>
      <c r="R186" s="157"/>
      <c r="S186" s="157"/>
      <c r="T186" s="158"/>
      <c r="U186" s="157"/>
      <c r="V186" s="150"/>
      <c r="W186" s="150"/>
      <c r="X186" s="150"/>
      <c r="Y186" s="150"/>
      <c r="Z186" s="150"/>
      <c r="AA186" s="150"/>
      <c r="AB186" s="150"/>
      <c r="AC186" s="150"/>
      <c r="AD186" s="150"/>
      <c r="AE186" s="150" t="s">
        <v>116</v>
      </c>
      <c r="AF186" s="150">
        <v>0</v>
      </c>
      <c r="AG186" s="150"/>
      <c r="AH186" s="150"/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</row>
    <row r="187" spans="1:60" outlineLevel="1" x14ac:dyDescent="0.2">
      <c r="A187" s="255"/>
      <c r="B187" s="256" t="s">
        <v>287</v>
      </c>
      <c r="C187" s="257" t="s">
        <v>80</v>
      </c>
      <c r="D187" s="258"/>
      <c r="E187" s="259"/>
      <c r="F187" s="259"/>
      <c r="G187" s="260">
        <f>SUM(G185:G186)</f>
        <v>0</v>
      </c>
      <c r="H187" s="162"/>
      <c r="I187" s="162"/>
      <c r="J187" s="162"/>
      <c r="K187" s="162"/>
      <c r="L187" s="162"/>
      <c r="M187" s="162"/>
      <c r="N187" s="157"/>
      <c r="O187" s="157"/>
      <c r="P187" s="157"/>
      <c r="Q187" s="157"/>
      <c r="R187" s="157"/>
      <c r="S187" s="157"/>
      <c r="T187" s="158"/>
      <c r="U187" s="157"/>
      <c r="V187" s="150"/>
      <c r="W187" s="150"/>
      <c r="X187" s="150"/>
      <c r="Y187" s="150"/>
      <c r="Z187" s="150"/>
      <c r="AA187" s="150"/>
      <c r="AB187" s="150"/>
      <c r="AC187" s="150"/>
      <c r="AD187" s="150"/>
      <c r="AE187" s="150"/>
      <c r="AF187" s="150"/>
      <c r="AG187" s="150"/>
      <c r="AH187" s="150"/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</row>
    <row r="188" spans="1:60" x14ac:dyDescent="0.2">
      <c r="A188" s="297" t="s">
        <v>110</v>
      </c>
      <c r="B188" s="278" t="s">
        <v>81</v>
      </c>
      <c r="C188" s="190" t="s">
        <v>82</v>
      </c>
      <c r="D188" s="299"/>
      <c r="E188" s="300"/>
      <c r="F188" s="301"/>
      <c r="G188" s="302"/>
      <c r="H188" s="163"/>
      <c r="I188" s="163">
        <f>SUM(I189:I198)</f>
        <v>15396.31</v>
      </c>
      <c r="J188" s="163"/>
      <c r="K188" s="163">
        <f>SUM(K189:K198)</f>
        <v>10781.54</v>
      </c>
      <c r="L188" s="163"/>
      <c r="M188" s="163">
        <f>SUM(M189:M198)</f>
        <v>0</v>
      </c>
      <c r="N188" s="159"/>
      <c r="O188" s="159">
        <f>SUM(O189:O198)</f>
        <v>3.4942000000000002</v>
      </c>
      <c r="P188" s="159"/>
      <c r="Q188" s="159">
        <f>SUM(Q189:Q198)</f>
        <v>0</v>
      </c>
      <c r="R188" s="159"/>
      <c r="S188" s="159"/>
      <c r="T188" s="160"/>
      <c r="U188" s="159">
        <f>SUM(U189:U198)</f>
        <v>9.35</v>
      </c>
      <c r="AE188" t="s">
        <v>111</v>
      </c>
    </row>
    <row r="189" spans="1:60" ht="24" customHeight="1" outlineLevel="1" x14ac:dyDescent="0.2">
      <c r="A189" s="151">
        <v>103</v>
      </c>
      <c r="B189" s="156" t="s">
        <v>263</v>
      </c>
      <c r="C189" s="167" t="s">
        <v>327</v>
      </c>
      <c r="D189" s="157" t="s">
        <v>147</v>
      </c>
      <c r="E189" s="288">
        <v>12.6</v>
      </c>
      <c r="F189" s="288"/>
      <c r="G189" s="162">
        <f>E189*F189</f>
        <v>0</v>
      </c>
      <c r="H189" s="162">
        <v>425.82</v>
      </c>
      <c r="I189" s="162">
        <f>ROUND(E189*H189,2)</f>
        <v>5365.33</v>
      </c>
      <c r="J189" s="162">
        <v>293.18</v>
      </c>
      <c r="K189" s="162">
        <f>ROUND(E189*J189,2)</f>
        <v>3694.07</v>
      </c>
      <c r="L189" s="162">
        <v>21</v>
      </c>
      <c r="M189" s="162">
        <f>G189*(1+L189/100)</f>
        <v>0</v>
      </c>
      <c r="N189" s="157">
        <v>0.27731</v>
      </c>
      <c r="O189" s="157">
        <f>ROUND(E189*N189,5)</f>
        <v>3.49411</v>
      </c>
      <c r="P189" s="157">
        <v>0</v>
      </c>
      <c r="Q189" s="157">
        <f>ROUND(E189*P189,5)</f>
        <v>0</v>
      </c>
      <c r="R189" s="157"/>
      <c r="S189" s="157"/>
      <c r="T189" s="158">
        <v>0.67769999999999997</v>
      </c>
      <c r="U189" s="157">
        <f>ROUND(E189*T189,2)</f>
        <v>8.5399999999999991</v>
      </c>
      <c r="V189" s="150"/>
      <c r="W189" s="150"/>
      <c r="X189" s="150"/>
      <c r="Y189" s="150"/>
      <c r="Z189" s="150"/>
      <c r="AA189" s="150"/>
      <c r="AB189" s="150"/>
      <c r="AC189" s="150"/>
      <c r="AD189" s="150"/>
      <c r="AE189" s="150" t="s">
        <v>121</v>
      </c>
      <c r="AF189" s="150"/>
      <c r="AG189" s="150"/>
      <c r="AH189" s="150"/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</row>
    <row r="190" spans="1:60" ht="108.75" customHeight="1" outlineLevel="1" x14ac:dyDescent="0.2">
      <c r="A190" s="151"/>
      <c r="B190" s="156"/>
      <c r="C190" s="418" t="s">
        <v>321</v>
      </c>
      <c r="D190" s="419"/>
      <c r="E190" s="419"/>
      <c r="F190" s="419"/>
      <c r="G190" s="327"/>
      <c r="H190" s="162"/>
      <c r="I190" s="162"/>
      <c r="J190" s="162"/>
      <c r="K190" s="162"/>
      <c r="L190" s="162"/>
      <c r="M190" s="162"/>
      <c r="N190" s="157"/>
      <c r="O190" s="157"/>
      <c r="P190" s="157"/>
      <c r="Q190" s="157"/>
      <c r="R190" s="157"/>
      <c r="S190" s="157"/>
      <c r="T190" s="158"/>
      <c r="U190" s="157"/>
      <c r="V190" s="150"/>
      <c r="W190" s="150"/>
      <c r="X190" s="150"/>
      <c r="Y190" s="150"/>
      <c r="Z190" s="150"/>
      <c r="AA190" s="150"/>
      <c r="AB190" s="150"/>
      <c r="AC190" s="150"/>
      <c r="AD190" s="150"/>
      <c r="AE190" s="150" t="s">
        <v>115</v>
      </c>
      <c r="AF190" s="150"/>
      <c r="AG190" s="150"/>
      <c r="AH190" s="150"/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3" t="str">
        <f>C190</f>
        <v>Hloubení kabelové rýhy 35 x 70 cm ručně nebo strojně bez ohledu na druh použitého mechanizačního prostředku, u strojních výkopů včetně přípravných, pomocných a vytyčovacích prací v průměrných podmínkách a se započítáním podílu prací v jiných než běžných podmínkách, s jedním výhozem až do vzdálenosti 3 m za okraj rýhy nebo s případným naložením do dopravního vozíku přistaveného k okraji rýhy v hornině 3. Zřízení kabelového lože z kopaného písku bez zakrytí, dodání kopaného písku, přísun písku do rýhy, pokrytí dna rýhy souvislou urovnanou vrstvou písku tloušťky 10 cm nad kabelem. Dodávka a položení kabelu druhu podle popisu, do 1000 V, volně. Zakrytí kabelu výstražnou folií z PVC s rozvinutím a uložením a včetně dodávky fólie. Ruční zához nezapažené kabelové rýhy s případným rozpojováním výkopku a s jedním přehozem až do vzdálenosti 3 m nebo se shozením z vozidel, bez pěchování zeminy. Úprava terénu, odkopání terénních nerovností až do hloubky 10 cm, zásyp materiálem získaným odkopávkou. Upěchování zasypaných nerovností ručním pěchem tak, aby nerovnosti terénu nebyly větší než 2 cm od vodorovné hladiny.</v>
      </c>
      <c r="BB190" s="150"/>
      <c r="BC190" s="150"/>
      <c r="BD190" s="150"/>
      <c r="BE190" s="150"/>
      <c r="BF190" s="150"/>
      <c r="BG190" s="150"/>
      <c r="BH190" s="150"/>
    </row>
    <row r="191" spans="1:60" outlineLevel="1" x14ac:dyDescent="0.2">
      <c r="A191" s="151">
        <v>104</v>
      </c>
      <c r="B191" s="156" t="s">
        <v>264</v>
      </c>
      <c r="C191" s="167" t="s">
        <v>265</v>
      </c>
      <c r="D191" s="157" t="s">
        <v>130</v>
      </c>
      <c r="E191" s="288">
        <v>4.5</v>
      </c>
      <c r="F191" s="288"/>
      <c r="G191" s="288">
        <f t="shared" ref="G191:G198" si="27">E191*F191</f>
        <v>0</v>
      </c>
      <c r="H191" s="162">
        <v>0</v>
      </c>
      <c r="I191" s="162">
        <f t="shared" ref="I191:I198" si="28">ROUND(E191*H191,2)</f>
        <v>0</v>
      </c>
      <c r="J191" s="162">
        <v>38.299999999999997</v>
      </c>
      <c r="K191" s="162">
        <f t="shared" ref="K191:K198" si="29">ROUND(E191*J191,2)</f>
        <v>172.35</v>
      </c>
      <c r="L191" s="162">
        <v>21</v>
      </c>
      <c r="M191" s="162">
        <f t="shared" ref="M191:M198" si="30">G191*(1+L191/100)</f>
        <v>0</v>
      </c>
      <c r="N191" s="157">
        <v>0</v>
      </c>
      <c r="O191" s="157">
        <f t="shared" ref="O191:O198" si="31">ROUND(E191*N191,5)</f>
        <v>0</v>
      </c>
      <c r="P191" s="157">
        <v>0</v>
      </c>
      <c r="Q191" s="157">
        <f t="shared" ref="Q191:Q198" si="32">ROUND(E191*P191,5)</f>
        <v>0</v>
      </c>
      <c r="R191" s="157"/>
      <c r="S191" s="157"/>
      <c r="T191" s="158">
        <v>0.129</v>
      </c>
      <c r="U191" s="157">
        <f t="shared" ref="U191:U198" si="33">ROUND(E191*T191,2)</f>
        <v>0.57999999999999996</v>
      </c>
      <c r="V191" s="150"/>
      <c r="W191" s="150"/>
      <c r="X191" s="150"/>
      <c r="Y191" s="150"/>
      <c r="Z191" s="150"/>
      <c r="AA191" s="150"/>
      <c r="AB191" s="150"/>
      <c r="AC191" s="150"/>
      <c r="AD191" s="150"/>
      <c r="AE191" s="150" t="s">
        <v>114</v>
      </c>
      <c r="AF191" s="150"/>
      <c r="AG191" s="150"/>
      <c r="AH191" s="150"/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</row>
    <row r="192" spans="1:60" outlineLevel="1" x14ac:dyDescent="0.2">
      <c r="A192" s="151">
        <v>105</v>
      </c>
      <c r="B192" s="156" t="s">
        <v>266</v>
      </c>
      <c r="C192" s="167" t="s">
        <v>267</v>
      </c>
      <c r="D192" s="157" t="s">
        <v>130</v>
      </c>
      <c r="E192" s="288">
        <v>4.5</v>
      </c>
      <c r="F192" s="288"/>
      <c r="G192" s="288">
        <f t="shared" si="27"/>
        <v>0</v>
      </c>
      <c r="H192" s="162">
        <v>2.44</v>
      </c>
      <c r="I192" s="162">
        <f t="shared" si="28"/>
        <v>10.98</v>
      </c>
      <c r="J192" s="162">
        <v>16.959999999999997</v>
      </c>
      <c r="K192" s="162">
        <f t="shared" si="29"/>
        <v>76.319999999999993</v>
      </c>
      <c r="L192" s="162">
        <v>21</v>
      </c>
      <c r="M192" s="162">
        <f t="shared" si="30"/>
        <v>0</v>
      </c>
      <c r="N192" s="157">
        <v>2.0000000000000002E-5</v>
      </c>
      <c r="O192" s="157">
        <f t="shared" si="31"/>
        <v>9.0000000000000006E-5</v>
      </c>
      <c r="P192" s="157">
        <v>0</v>
      </c>
      <c r="Q192" s="157">
        <f t="shared" si="32"/>
        <v>0</v>
      </c>
      <c r="R192" s="157"/>
      <c r="S192" s="157"/>
      <c r="T192" s="158">
        <v>0.05</v>
      </c>
      <c r="U192" s="157">
        <f t="shared" si="33"/>
        <v>0.23</v>
      </c>
      <c r="V192" s="150"/>
      <c r="W192" s="150"/>
      <c r="X192" s="150"/>
      <c r="Y192" s="150"/>
      <c r="Z192" s="150"/>
      <c r="AA192" s="150"/>
      <c r="AB192" s="150"/>
      <c r="AC192" s="150"/>
      <c r="AD192" s="150"/>
      <c r="AE192" s="150" t="s">
        <v>114</v>
      </c>
      <c r="AF192" s="150"/>
      <c r="AG192" s="150"/>
      <c r="AH192" s="150"/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</row>
    <row r="193" spans="1:60" outlineLevel="1" x14ac:dyDescent="0.2">
      <c r="A193" s="308">
        <v>106</v>
      </c>
      <c r="B193" s="309" t="s">
        <v>268</v>
      </c>
      <c r="C193" s="310" t="s">
        <v>269</v>
      </c>
      <c r="D193" s="311" t="s">
        <v>156</v>
      </c>
      <c r="E193" s="313">
        <v>1</v>
      </c>
      <c r="F193" s="344"/>
      <c r="G193" s="313">
        <f t="shared" si="27"/>
        <v>0</v>
      </c>
      <c r="H193" s="162">
        <v>0</v>
      </c>
      <c r="I193" s="162">
        <f t="shared" si="28"/>
        <v>0</v>
      </c>
      <c r="J193" s="162">
        <v>0</v>
      </c>
      <c r="K193" s="162">
        <f t="shared" si="29"/>
        <v>0</v>
      </c>
      <c r="L193" s="162">
        <v>21</v>
      </c>
      <c r="M193" s="162">
        <f t="shared" si="30"/>
        <v>0</v>
      </c>
      <c r="N193" s="157">
        <v>0</v>
      </c>
      <c r="O193" s="157">
        <f t="shared" si="31"/>
        <v>0</v>
      </c>
      <c r="P193" s="157">
        <v>0</v>
      </c>
      <c r="Q193" s="157">
        <f t="shared" si="32"/>
        <v>0</v>
      </c>
      <c r="R193" s="157"/>
      <c r="S193" s="157"/>
      <c r="T193" s="158">
        <v>0</v>
      </c>
      <c r="U193" s="157">
        <f t="shared" si="33"/>
        <v>0</v>
      </c>
      <c r="V193" s="150"/>
      <c r="W193" s="150"/>
      <c r="X193" s="150"/>
      <c r="Y193" s="150"/>
      <c r="Z193" s="150"/>
      <c r="AA193" s="150"/>
      <c r="AB193" s="150"/>
      <c r="AC193" s="150"/>
      <c r="AD193" s="150"/>
      <c r="AE193" s="150" t="s">
        <v>114</v>
      </c>
      <c r="AF193" s="150"/>
      <c r="AG193" s="150"/>
      <c r="AH193" s="150"/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</row>
    <row r="194" spans="1:60" ht="33.75" outlineLevel="1" x14ac:dyDescent="0.2">
      <c r="A194" s="151">
        <v>107</v>
      </c>
      <c r="B194" s="156" t="s">
        <v>268</v>
      </c>
      <c r="C194" s="341" t="s">
        <v>330</v>
      </c>
      <c r="D194" s="342" t="s">
        <v>150</v>
      </c>
      <c r="E194" s="343">
        <v>1</v>
      </c>
      <c r="F194" s="343"/>
      <c r="G194" s="288">
        <f t="shared" si="27"/>
        <v>0</v>
      </c>
      <c r="H194" s="162">
        <v>0</v>
      </c>
      <c r="I194" s="162">
        <f t="shared" si="28"/>
        <v>0</v>
      </c>
      <c r="J194" s="162">
        <v>0</v>
      </c>
      <c r="K194" s="162">
        <f t="shared" si="29"/>
        <v>0</v>
      </c>
      <c r="L194" s="162">
        <v>21</v>
      </c>
      <c r="M194" s="162">
        <f t="shared" si="30"/>
        <v>0</v>
      </c>
      <c r="N194" s="157">
        <v>0</v>
      </c>
      <c r="O194" s="157">
        <f t="shared" si="31"/>
        <v>0</v>
      </c>
      <c r="P194" s="157">
        <v>0</v>
      </c>
      <c r="Q194" s="157">
        <f t="shared" si="32"/>
        <v>0</v>
      </c>
      <c r="R194" s="157"/>
      <c r="S194" s="157"/>
      <c r="T194" s="158">
        <v>0</v>
      </c>
      <c r="U194" s="157">
        <f t="shared" si="33"/>
        <v>0</v>
      </c>
      <c r="V194" s="150"/>
      <c r="W194" s="150"/>
      <c r="X194" s="150"/>
      <c r="Y194" s="150"/>
      <c r="Z194" s="150"/>
      <c r="AA194" s="150"/>
      <c r="AB194" s="150"/>
      <c r="AC194" s="150"/>
      <c r="AD194" s="150"/>
      <c r="AE194" s="150" t="s">
        <v>114</v>
      </c>
      <c r="AF194" s="150"/>
      <c r="AG194" s="150"/>
      <c r="AH194" s="150"/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</row>
    <row r="195" spans="1:60" outlineLevel="1" x14ac:dyDescent="0.2">
      <c r="A195" s="151">
        <v>108</v>
      </c>
      <c r="B195" s="156" t="s">
        <v>145</v>
      </c>
      <c r="C195" s="167" t="s">
        <v>271</v>
      </c>
      <c r="D195" s="157" t="s">
        <v>156</v>
      </c>
      <c r="E195" s="288">
        <v>1</v>
      </c>
      <c r="F195" s="288"/>
      <c r="G195" s="288">
        <f t="shared" si="27"/>
        <v>0</v>
      </c>
      <c r="H195" s="162">
        <v>2376</v>
      </c>
      <c r="I195" s="162">
        <f t="shared" si="28"/>
        <v>2376</v>
      </c>
      <c r="J195" s="162">
        <v>290</v>
      </c>
      <c r="K195" s="162">
        <f t="shared" si="29"/>
        <v>290</v>
      </c>
      <c r="L195" s="162">
        <v>21</v>
      </c>
      <c r="M195" s="162">
        <f t="shared" si="30"/>
        <v>0</v>
      </c>
      <c r="N195" s="157">
        <v>0</v>
      </c>
      <c r="O195" s="157">
        <f t="shared" si="31"/>
        <v>0</v>
      </c>
      <c r="P195" s="157">
        <v>0</v>
      </c>
      <c r="Q195" s="157">
        <f t="shared" si="32"/>
        <v>0</v>
      </c>
      <c r="R195" s="157"/>
      <c r="S195" s="157"/>
      <c r="T195" s="158">
        <v>0</v>
      </c>
      <c r="U195" s="157">
        <f t="shared" si="33"/>
        <v>0</v>
      </c>
      <c r="V195" s="150"/>
      <c r="W195" s="150"/>
      <c r="X195" s="150"/>
      <c r="Y195" s="150"/>
      <c r="Z195" s="150"/>
      <c r="AA195" s="150"/>
      <c r="AB195" s="150"/>
      <c r="AC195" s="150"/>
      <c r="AD195" s="150"/>
      <c r="AE195" s="150" t="s">
        <v>114</v>
      </c>
      <c r="AF195" s="150"/>
      <c r="AG195" s="150"/>
      <c r="AH195" s="150"/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</row>
    <row r="196" spans="1:60" outlineLevel="1" x14ac:dyDescent="0.2">
      <c r="A196" s="151">
        <v>109</v>
      </c>
      <c r="B196" s="156" t="s">
        <v>145</v>
      </c>
      <c r="C196" s="167" t="s">
        <v>270</v>
      </c>
      <c r="D196" s="157" t="s">
        <v>156</v>
      </c>
      <c r="E196" s="288">
        <v>1</v>
      </c>
      <c r="F196" s="288"/>
      <c r="G196" s="288">
        <f t="shared" si="27"/>
        <v>0</v>
      </c>
      <c r="H196" s="162">
        <v>1500</v>
      </c>
      <c r="I196" s="162">
        <f t="shared" si="28"/>
        <v>1500</v>
      </c>
      <c r="J196" s="162">
        <v>320</v>
      </c>
      <c r="K196" s="162">
        <f t="shared" si="29"/>
        <v>320</v>
      </c>
      <c r="L196" s="162">
        <v>21</v>
      </c>
      <c r="M196" s="162">
        <f t="shared" si="30"/>
        <v>0</v>
      </c>
      <c r="N196" s="157">
        <v>0</v>
      </c>
      <c r="O196" s="157">
        <f t="shared" si="31"/>
        <v>0</v>
      </c>
      <c r="P196" s="157">
        <v>0</v>
      </c>
      <c r="Q196" s="157">
        <f t="shared" si="32"/>
        <v>0</v>
      </c>
      <c r="R196" s="157"/>
      <c r="S196" s="157"/>
      <c r="T196" s="158">
        <v>0</v>
      </c>
      <c r="U196" s="157">
        <f t="shared" si="33"/>
        <v>0</v>
      </c>
      <c r="V196" s="150"/>
      <c r="W196" s="150"/>
      <c r="X196" s="150"/>
      <c r="Y196" s="150"/>
      <c r="Z196" s="150"/>
      <c r="AA196" s="150"/>
      <c r="AB196" s="150"/>
      <c r="AC196" s="150"/>
      <c r="AD196" s="150"/>
      <c r="AE196" s="150" t="s">
        <v>114</v>
      </c>
      <c r="AF196" s="150"/>
      <c r="AG196" s="150"/>
      <c r="AH196" s="150"/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</row>
    <row r="197" spans="1:60" ht="22.5" outlineLevel="1" x14ac:dyDescent="0.2">
      <c r="A197" s="151">
        <v>110</v>
      </c>
      <c r="B197" s="156" t="s">
        <v>145</v>
      </c>
      <c r="C197" s="167" t="s">
        <v>381</v>
      </c>
      <c r="D197" s="157" t="s">
        <v>156</v>
      </c>
      <c r="E197" s="288">
        <v>16</v>
      </c>
      <c r="F197" s="288"/>
      <c r="G197" s="288">
        <f t="shared" si="27"/>
        <v>0</v>
      </c>
      <c r="H197" s="162">
        <v>384</v>
      </c>
      <c r="I197" s="162">
        <f t="shared" si="28"/>
        <v>6144</v>
      </c>
      <c r="J197" s="162">
        <v>76.800000000000011</v>
      </c>
      <c r="K197" s="162">
        <f t="shared" si="29"/>
        <v>1228.8</v>
      </c>
      <c r="L197" s="162">
        <v>21</v>
      </c>
      <c r="M197" s="162">
        <f t="shared" si="30"/>
        <v>0</v>
      </c>
      <c r="N197" s="157">
        <v>0</v>
      </c>
      <c r="O197" s="157">
        <f t="shared" si="31"/>
        <v>0</v>
      </c>
      <c r="P197" s="157">
        <v>0</v>
      </c>
      <c r="Q197" s="157">
        <f t="shared" si="32"/>
        <v>0</v>
      </c>
      <c r="R197" s="157"/>
      <c r="S197" s="157"/>
      <c r="T197" s="158">
        <v>0</v>
      </c>
      <c r="U197" s="157">
        <f t="shared" si="33"/>
        <v>0</v>
      </c>
      <c r="V197" s="150"/>
      <c r="W197" s="150"/>
      <c r="X197" s="150"/>
      <c r="Y197" s="150"/>
      <c r="Z197" s="150"/>
      <c r="AA197" s="150"/>
      <c r="AB197" s="150"/>
      <c r="AC197" s="150"/>
      <c r="AD197" s="150"/>
      <c r="AE197" s="150" t="s">
        <v>114</v>
      </c>
      <c r="AF197" s="150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</row>
    <row r="198" spans="1:60" outlineLevel="1" x14ac:dyDescent="0.2">
      <c r="A198" s="151">
        <v>111</v>
      </c>
      <c r="B198" s="156" t="s">
        <v>272</v>
      </c>
      <c r="C198" s="167" t="s">
        <v>273</v>
      </c>
      <c r="D198" s="157" t="s">
        <v>156</v>
      </c>
      <c r="E198" s="288">
        <v>1</v>
      </c>
      <c r="F198" s="288"/>
      <c r="G198" s="288">
        <f t="shared" si="27"/>
        <v>0</v>
      </c>
      <c r="H198" s="162">
        <v>0</v>
      </c>
      <c r="I198" s="162">
        <f t="shared" si="28"/>
        <v>0</v>
      </c>
      <c r="J198" s="162">
        <v>5000</v>
      </c>
      <c r="K198" s="162">
        <f t="shared" si="29"/>
        <v>5000</v>
      </c>
      <c r="L198" s="162">
        <v>21</v>
      </c>
      <c r="M198" s="162">
        <f t="shared" si="30"/>
        <v>0</v>
      </c>
      <c r="N198" s="157">
        <v>0</v>
      </c>
      <c r="O198" s="157">
        <f t="shared" si="31"/>
        <v>0</v>
      </c>
      <c r="P198" s="157">
        <v>0</v>
      </c>
      <c r="Q198" s="157">
        <f t="shared" si="32"/>
        <v>0</v>
      </c>
      <c r="R198" s="157"/>
      <c r="S198" s="157"/>
      <c r="T198" s="158">
        <v>0</v>
      </c>
      <c r="U198" s="157">
        <f t="shared" si="33"/>
        <v>0</v>
      </c>
      <c r="V198" s="150"/>
      <c r="W198" s="150"/>
      <c r="X198" s="150"/>
      <c r="Y198" s="150"/>
      <c r="Z198" s="150"/>
      <c r="AA198" s="150"/>
      <c r="AB198" s="150"/>
      <c r="AC198" s="150"/>
      <c r="AD198" s="150"/>
      <c r="AE198" s="150" t="s">
        <v>114</v>
      </c>
      <c r="AF198" s="150"/>
      <c r="AG198" s="150"/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</row>
    <row r="199" spans="1:60" outlineLevel="1" x14ac:dyDescent="0.2">
      <c r="A199" s="267"/>
      <c r="B199" s="268" t="s">
        <v>287</v>
      </c>
      <c r="C199" s="269" t="s">
        <v>82</v>
      </c>
      <c r="D199" s="270"/>
      <c r="E199" s="271"/>
      <c r="F199" s="271"/>
      <c r="G199" s="272">
        <f>SUM(G189:G198)</f>
        <v>0</v>
      </c>
      <c r="H199" s="162"/>
      <c r="I199" s="162"/>
      <c r="J199" s="162"/>
      <c r="K199" s="162"/>
      <c r="L199" s="162"/>
      <c r="M199" s="162"/>
      <c r="N199" s="157"/>
      <c r="O199" s="157"/>
      <c r="P199" s="157"/>
      <c r="Q199" s="157"/>
      <c r="R199" s="157"/>
      <c r="S199" s="157"/>
      <c r="T199" s="158"/>
      <c r="U199" s="157"/>
      <c r="V199" s="150"/>
      <c r="W199" s="150"/>
      <c r="X199" s="150"/>
      <c r="Y199" s="150"/>
      <c r="Z199" s="150"/>
      <c r="AA199" s="150"/>
      <c r="AB199" s="150"/>
      <c r="AC199" s="150"/>
      <c r="AD199" s="150"/>
      <c r="AE199" s="150"/>
      <c r="AF199" s="150"/>
      <c r="AG199" s="150"/>
      <c r="AH199" s="150"/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  <c r="BC199" s="150"/>
      <c r="BD199" s="150"/>
      <c r="BE199" s="150"/>
      <c r="BF199" s="150"/>
      <c r="BG199" s="150"/>
      <c r="BH199" s="150"/>
    </row>
    <row r="200" spans="1:60" x14ac:dyDescent="0.2">
      <c r="A200" s="297" t="s">
        <v>110</v>
      </c>
      <c r="B200" s="278" t="s">
        <v>83</v>
      </c>
      <c r="C200" s="190" t="s">
        <v>25</v>
      </c>
      <c r="D200" s="299"/>
      <c r="E200" s="300"/>
      <c r="F200" s="301"/>
      <c r="G200" s="302"/>
      <c r="H200" s="163"/>
      <c r="I200" s="163">
        <f>SUM(I201:I210)</f>
        <v>0</v>
      </c>
      <c r="J200" s="163"/>
      <c r="K200" s="163">
        <f>SUM(K201:K210)</f>
        <v>51600</v>
      </c>
      <c r="L200" s="163"/>
      <c r="M200" s="163">
        <f>SUM(M201:M210)</f>
        <v>0</v>
      </c>
      <c r="N200" s="159"/>
      <c r="O200" s="159">
        <f>SUM(O201:O210)</f>
        <v>0</v>
      </c>
      <c r="P200" s="159"/>
      <c r="Q200" s="159">
        <f>SUM(Q201:Q210)</f>
        <v>0</v>
      </c>
      <c r="R200" s="159"/>
      <c r="S200" s="159"/>
      <c r="T200" s="160"/>
      <c r="U200" s="159">
        <f>SUM(U201:U210)</f>
        <v>0</v>
      </c>
      <c r="AE200" t="s">
        <v>111</v>
      </c>
    </row>
    <row r="201" spans="1:60" outlineLevel="1" x14ac:dyDescent="0.2">
      <c r="A201" s="151">
        <v>112</v>
      </c>
      <c r="B201" s="156"/>
      <c r="C201" s="167" t="s">
        <v>274</v>
      </c>
      <c r="D201" s="157" t="s">
        <v>150</v>
      </c>
      <c r="E201" s="288">
        <v>1</v>
      </c>
      <c r="F201" s="162"/>
      <c r="G201" s="162">
        <f>E201*F201</f>
        <v>0</v>
      </c>
      <c r="H201" s="162">
        <v>0</v>
      </c>
      <c r="I201" s="162">
        <f t="shared" ref="I201:I206" si="34">ROUND(E201*H201,2)</f>
        <v>0</v>
      </c>
      <c r="J201" s="162">
        <v>1500</v>
      </c>
      <c r="K201" s="162">
        <f t="shared" ref="K201:K206" si="35">ROUND(E201*J201,2)</f>
        <v>1500</v>
      </c>
      <c r="L201" s="162">
        <v>21</v>
      </c>
      <c r="M201" s="162">
        <f t="shared" ref="M201:M206" si="36">G201*(1+L201/100)</f>
        <v>0</v>
      </c>
      <c r="N201" s="157">
        <v>0</v>
      </c>
      <c r="O201" s="157">
        <f t="shared" ref="O201:O206" si="37">ROUND(E201*N201,5)</f>
        <v>0</v>
      </c>
      <c r="P201" s="157">
        <v>0</v>
      </c>
      <c r="Q201" s="157">
        <f t="shared" ref="Q201:Q206" si="38">ROUND(E201*P201,5)</f>
        <v>0</v>
      </c>
      <c r="R201" s="157"/>
      <c r="S201" s="157"/>
      <c r="T201" s="158">
        <v>0</v>
      </c>
      <c r="U201" s="157">
        <f t="shared" ref="U201:U206" si="39">ROUND(E201*T201,2)</f>
        <v>0</v>
      </c>
      <c r="V201" s="150"/>
      <c r="W201" s="150"/>
      <c r="X201" s="150"/>
      <c r="Y201" s="150"/>
      <c r="Z201" s="150"/>
      <c r="AA201" s="150"/>
      <c r="AB201" s="150"/>
      <c r="AC201" s="150"/>
      <c r="AD201" s="150"/>
      <c r="AE201" s="150" t="s">
        <v>114</v>
      </c>
      <c r="AF201" s="150"/>
      <c r="AG201" s="150"/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</row>
    <row r="202" spans="1:60" outlineLevel="1" x14ac:dyDescent="0.2">
      <c r="A202" s="151">
        <v>113</v>
      </c>
      <c r="B202" s="156"/>
      <c r="C202" s="167" t="s">
        <v>275</v>
      </c>
      <c r="D202" s="157" t="s">
        <v>150</v>
      </c>
      <c r="E202" s="288">
        <v>1</v>
      </c>
      <c r="F202" s="162"/>
      <c r="G202" s="288">
        <f t="shared" ref="G202:G210" si="40">E202*F202</f>
        <v>0</v>
      </c>
      <c r="H202" s="162">
        <v>0</v>
      </c>
      <c r="I202" s="162">
        <f t="shared" si="34"/>
        <v>0</v>
      </c>
      <c r="J202" s="162">
        <v>6000</v>
      </c>
      <c r="K202" s="162">
        <f t="shared" si="35"/>
        <v>6000</v>
      </c>
      <c r="L202" s="162">
        <v>21</v>
      </c>
      <c r="M202" s="162">
        <f t="shared" si="36"/>
        <v>0</v>
      </c>
      <c r="N202" s="157">
        <v>0</v>
      </c>
      <c r="O202" s="157">
        <f t="shared" si="37"/>
        <v>0</v>
      </c>
      <c r="P202" s="157">
        <v>0</v>
      </c>
      <c r="Q202" s="157">
        <f t="shared" si="38"/>
        <v>0</v>
      </c>
      <c r="R202" s="157"/>
      <c r="S202" s="157"/>
      <c r="T202" s="158">
        <v>0</v>
      </c>
      <c r="U202" s="157">
        <f t="shared" si="39"/>
        <v>0</v>
      </c>
      <c r="V202" s="150"/>
      <c r="W202" s="150"/>
      <c r="X202" s="150"/>
      <c r="Y202" s="150"/>
      <c r="Z202" s="150"/>
      <c r="AA202" s="150"/>
      <c r="AB202" s="150"/>
      <c r="AC202" s="150"/>
      <c r="AD202" s="150"/>
      <c r="AE202" s="150" t="s">
        <v>114</v>
      </c>
      <c r="AF202" s="150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</row>
    <row r="203" spans="1:60" outlineLevel="1" x14ac:dyDescent="0.2">
      <c r="A203" s="151">
        <v>114</v>
      </c>
      <c r="B203" s="156"/>
      <c r="C203" s="167" t="s">
        <v>276</v>
      </c>
      <c r="D203" s="157" t="s">
        <v>150</v>
      </c>
      <c r="E203" s="288">
        <v>1</v>
      </c>
      <c r="F203" s="162"/>
      <c r="G203" s="288">
        <f t="shared" si="40"/>
        <v>0</v>
      </c>
      <c r="H203" s="162">
        <v>0</v>
      </c>
      <c r="I203" s="162">
        <f t="shared" si="34"/>
        <v>0</v>
      </c>
      <c r="J203" s="162">
        <v>2400</v>
      </c>
      <c r="K203" s="162">
        <f t="shared" si="35"/>
        <v>2400</v>
      </c>
      <c r="L203" s="162">
        <v>21</v>
      </c>
      <c r="M203" s="162">
        <f t="shared" si="36"/>
        <v>0</v>
      </c>
      <c r="N203" s="157">
        <v>0</v>
      </c>
      <c r="O203" s="157">
        <f t="shared" si="37"/>
        <v>0</v>
      </c>
      <c r="P203" s="157">
        <v>0</v>
      </c>
      <c r="Q203" s="157">
        <f t="shared" si="38"/>
        <v>0</v>
      </c>
      <c r="R203" s="157"/>
      <c r="S203" s="157"/>
      <c r="T203" s="158">
        <v>0</v>
      </c>
      <c r="U203" s="157">
        <f t="shared" si="39"/>
        <v>0</v>
      </c>
      <c r="V203" s="150"/>
      <c r="W203" s="150"/>
      <c r="X203" s="150"/>
      <c r="Y203" s="150"/>
      <c r="Z203" s="150"/>
      <c r="AA203" s="150"/>
      <c r="AB203" s="150"/>
      <c r="AC203" s="150"/>
      <c r="AD203" s="150"/>
      <c r="AE203" s="150" t="s">
        <v>114</v>
      </c>
      <c r="AF203" s="150"/>
      <c r="AG203" s="150"/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  <c r="BE203" s="150"/>
      <c r="BF203" s="150"/>
      <c r="BG203" s="150"/>
      <c r="BH203" s="150"/>
    </row>
    <row r="204" spans="1:60" outlineLevel="1" x14ac:dyDescent="0.2">
      <c r="A204" s="151">
        <v>115</v>
      </c>
      <c r="B204" s="156"/>
      <c r="C204" s="167" t="s">
        <v>277</v>
      </c>
      <c r="D204" s="157" t="s">
        <v>150</v>
      </c>
      <c r="E204" s="288">
        <v>1</v>
      </c>
      <c r="F204" s="162"/>
      <c r="G204" s="288">
        <f t="shared" si="40"/>
        <v>0</v>
      </c>
      <c r="H204" s="162">
        <v>0</v>
      </c>
      <c r="I204" s="162">
        <f t="shared" si="34"/>
        <v>0</v>
      </c>
      <c r="J204" s="162">
        <v>5000</v>
      </c>
      <c r="K204" s="162">
        <f t="shared" si="35"/>
        <v>5000</v>
      </c>
      <c r="L204" s="162">
        <v>21</v>
      </c>
      <c r="M204" s="162">
        <f t="shared" si="36"/>
        <v>0</v>
      </c>
      <c r="N204" s="157">
        <v>0</v>
      </c>
      <c r="O204" s="157">
        <f t="shared" si="37"/>
        <v>0</v>
      </c>
      <c r="P204" s="157">
        <v>0</v>
      </c>
      <c r="Q204" s="157">
        <f t="shared" si="38"/>
        <v>0</v>
      </c>
      <c r="R204" s="157"/>
      <c r="S204" s="157"/>
      <c r="T204" s="158">
        <v>0</v>
      </c>
      <c r="U204" s="157">
        <f t="shared" si="39"/>
        <v>0</v>
      </c>
      <c r="V204" s="150"/>
      <c r="W204" s="150"/>
      <c r="X204" s="150"/>
      <c r="Y204" s="150"/>
      <c r="Z204" s="150"/>
      <c r="AA204" s="150"/>
      <c r="AB204" s="150"/>
      <c r="AC204" s="150"/>
      <c r="AD204" s="150"/>
      <c r="AE204" s="150" t="s">
        <v>114</v>
      </c>
      <c r="AF204" s="150"/>
      <c r="AG204" s="150"/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  <c r="BE204" s="150"/>
      <c r="BF204" s="150"/>
      <c r="BG204" s="150"/>
      <c r="BH204" s="150"/>
    </row>
    <row r="205" spans="1:60" ht="12.75" customHeight="1" outlineLevel="1" x14ac:dyDescent="0.2">
      <c r="A205" s="151">
        <v>116</v>
      </c>
      <c r="B205" s="156"/>
      <c r="C205" s="167" t="s">
        <v>317</v>
      </c>
      <c r="D205" s="157" t="s">
        <v>150</v>
      </c>
      <c r="E205" s="288">
        <v>1</v>
      </c>
      <c r="F205" s="162"/>
      <c r="G205" s="288">
        <f t="shared" si="40"/>
        <v>0</v>
      </c>
      <c r="H205" s="162">
        <v>0</v>
      </c>
      <c r="I205" s="162">
        <f t="shared" si="34"/>
        <v>0</v>
      </c>
      <c r="J205" s="162">
        <v>16000</v>
      </c>
      <c r="K205" s="162">
        <f t="shared" si="35"/>
        <v>16000</v>
      </c>
      <c r="L205" s="162">
        <v>21</v>
      </c>
      <c r="M205" s="162">
        <f t="shared" si="36"/>
        <v>0</v>
      </c>
      <c r="N205" s="157">
        <v>0</v>
      </c>
      <c r="O205" s="157">
        <f t="shared" si="37"/>
        <v>0</v>
      </c>
      <c r="P205" s="157">
        <v>0</v>
      </c>
      <c r="Q205" s="157">
        <f t="shared" si="38"/>
        <v>0</v>
      </c>
      <c r="R205" s="157"/>
      <c r="S205" s="157"/>
      <c r="T205" s="158">
        <v>0</v>
      </c>
      <c r="U205" s="157">
        <f t="shared" si="39"/>
        <v>0</v>
      </c>
      <c r="V205" s="150"/>
      <c r="W205" s="150"/>
      <c r="X205" s="150"/>
      <c r="Y205" s="150"/>
      <c r="Z205" s="150"/>
      <c r="AA205" s="150"/>
      <c r="AB205" s="150"/>
      <c r="AC205" s="150"/>
      <c r="AD205" s="150"/>
      <c r="AE205" s="150" t="s">
        <v>114</v>
      </c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</row>
    <row r="206" spans="1:60" outlineLevel="1" x14ac:dyDescent="0.2">
      <c r="A206" s="151">
        <v>117</v>
      </c>
      <c r="B206" s="156"/>
      <c r="C206" s="167" t="s">
        <v>278</v>
      </c>
      <c r="D206" s="157" t="s">
        <v>314</v>
      </c>
      <c r="E206" s="288">
        <v>1</v>
      </c>
      <c r="F206" s="162"/>
      <c r="G206" s="288">
        <f t="shared" si="40"/>
        <v>0</v>
      </c>
      <c r="H206" s="162">
        <v>0</v>
      </c>
      <c r="I206" s="162">
        <f t="shared" si="34"/>
        <v>0</v>
      </c>
      <c r="J206" s="162">
        <v>3200</v>
      </c>
      <c r="K206" s="162">
        <f t="shared" si="35"/>
        <v>3200</v>
      </c>
      <c r="L206" s="162">
        <v>21</v>
      </c>
      <c r="M206" s="162">
        <f t="shared" si="36"/>
        <v>0</v>
      </c>
      <c r="N206" s="157">
        <v>0</v>
      </c>
      <c r="O206" s="157">
        <f t="shared" si="37"/>
        <v>0</v>
      </c>
      <c r="P206" s="157">
        <v>0</v>
      </c>
      <c r="Q206" s="157">
        <f t="shared" si="38"/>
        <v>0</v>
      </c>
      <c r="R206" s="157"/>
      <c r="S206" s="157"/>
      <c r="T206" s="158">
        <v>0</v>
      </c>
      <c r="U206" s="157">
        <f t="shared" si="39"/>
        <v>0</v>
      </c>
      <c r="V206" s="150"/>
      <c r="W206" s="150"/>
      <c r="X206" s="150"/>
      <c r="Y206" s="150"/>
      <c r="Z206" s="150"/>
      <c r="AA206" s="150"/>
      <c r="AB206" s="150"/>
      <c r="AC206" s="150"/>
      <c r="AD206" s="150"/>
      <c r="AE206" s="150" t="s">
        <v>114</v>
      </c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</row>
    <row r="207" spans="1:60" s="280" customFormat="1" outlineLevel="1" x14ac:dyDescent="0.2">
      <c r="A207" s="286">
        <v>118</v>
      </c>
      <c r="B207" s="287" t="s">
        <v>328</v>
      </c>
      <c r="C207" s="289" t="s">
        <v>329</v>
      </c>
      <c r="D207" s="157" t="s">
        <v>130</v>
      </c>
      <c r="E207" s="288">
        <v>291.22000000000003</v>
      </c>
      <c r="F207" s="288"/>
      <c r="G207" s="288">
        <f t="shared" si="40"/>
        <v>0</v>
      </c>
      <c r="H207" s="288"/>
      <c r="I207" s="288"/>
      <c r="J207" s="288"/>
      <c r="K207" s="288"/>
      <c r="L207" s="288"/>
      <c r="M207" s="288"/>
      <c r="N207" s="157"/>
      <c r="O207" s="157"/>
      <c r="P207" s="157"/>
      <c r="Q207" s="157"/>
      <c r="R207" s="157"/>
      <c r="S207" s="157"/>
      <c r="T207" s="158"/>
      <c r="U207" s="157"/>
      <c r="V207" s="285"/>
      <c r="W207" s="285"/>
      <c r="X207" s="285"/>
      <c r="Y207" s="285"/>
      <c r="Z207" s="285"/>
      <c r="AA207" s="285"/>
      <c r="AB207" s="285"/>
      <c r="AC207" s="285"/>
      <c r="AD207" s="285"/>
      <c r="AE207" s="285"/>
      <c r="AF207" s="285"/>
      <c r="AG207" s="285"/>
      <c r="AH207" s="285"/>
      <c r="AI207" s="285"/>
      <c r="AJ207" s="285"/>
      <c r="AK207" s="285"/>
      <c r="AL207" s="285"/>
      <c r="AM207" s="285"/>
      <c r="AN207" s="285"/>
      <c r="AO207" s="285"/>
      <c r="AP207" s="285"/>
      <c r="AQ207" s="285"/>
      <c r="AR207" s="285"/>
      <c r="AS207" s="285"/>
      <c r="AT207" s="285"/>
      <c r="AU207" s="285"/>
      <c r="AV207" s="285"/>
      <c r="AW207" s="285"/>
      <c r="AX207" s="285"/>
      <c r="AY207" s="285"/>
      <c r="AZ207" s="285"/>
      <c r="BA207" s="285"/>
      <c r="BB207" s="285"/>
      <c r="BC207" s="285"/>
      <c r="BD207" s="285"/>
      <c r="BE207" s="285"/>
      <c r="BF207" s="285"/>
      <c r="BG207" s="285"/>
      <c r="BH207" s="285"/>
    </row>
    <row r="208" spans="1:60" ht="22.5" outlineLevel="1" x14ac:dyDescent="0.2">
      <c r="A208" s="151">
        <v>119</v>
      </c>
      <c r="B208" s="156"/>
      <c r="C208" s="167" t="s">
        <v>315</v>
      </c>
      <c r="D208" s="157" t="s">
        <v>150</v>
      </c>
      <c r="E208" s="288">
        <v>1</v>
      </c>
      <c r="F208" s="343"/>
      <c r="G208" s="288">
        <f t="shared" si="40"/>
        <v>0</v>
      </c>
      <c r="H208" s="162">
        <v>0</v>
      </c>
      <c r="I208" s="162">
        <f>ROUND(E208*H208,2)</f>
        <v>0</v>
      </c>
      <c r="J208" s="162">
        <v>0</v>
      </c>
      <c r="K208" s="162">
        <f>ROUND(E208*J208,2)</f>
        <v>0</v>
      </c>
      <c r="L208" s="162">
        <v>21</v>
      </c>
      <c r="M208" s="162">
        <f>G208*(1+L208/100)</f>
        <v>0</v>
      </c>
      <c r="N208" s="157">
        <v>0</v>
      </c>
      <c r="O208" s="157">
        <f>ROUND(E208*N208,5)</f>
        <v>0</v>
      </c>
      <c r="P208" s="157">
        <v>0</v>
      </c>
      <c r="Q208" s="157">
        <f>ROUND(E208*P208,5)</f>
        <v>0</v>
      </c>
      <c r="R208" s="157"/>
      <c r="S208" s="157"/>
      <c r="T208" s="158">
        <v>0</v>
      </c>
      <c r="U208" s="157">
        <f>ROUND(E208*T208,2)</f>
        <v>0</v>
      </c>
      <c r="V208" s="150"/>
      <c r="W208" s="150"/>
      <c r="X208" s="150"/>
      <c r="Y208" s="150"/>
      <c r="Z208" s="150"/>
      <c r="AA208" s="150"/>
      <c r="AB208" s="150"/>
      <c r="AC208" s="150"/>
      <c r="AD208" s="150"/>
      <c r="AE208" s="150" t="s">
        <v>114</v>
      </c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  <c r="BH208" s="150"/>
    </row>
    <row r="209" spans="1:60" ht="24" customHeight="1" outlineLevel="1" x14ac:dyDescent="0.2">
      <c r="A209" s="151">
        <v>120</v>
      </c>
      <c r="B209" s="156"/>
      <c r="C209" s="167" t="s">
        <v>319</v>
      </c>
      <c r="D209" s="157" t="s">
        <v>150</v>
      </c>
      <c r="E209" s="288">
        <v>1</v>
      </c>
      <c r="F209" s="162"/>
      <c r="G209" s="288">
        <f t="shared" si="40"/>
        <v>0</v>
      </c>
      <c r="H209" s="162">
        <v>0</v>
      </c>
      <c r="I209" s="162">
        <f>ROUND(E209*H209,2)</f>
        <v>0</v>
      </c>
      <c r="J209" s="162">
        <v>8500</v>
      </c>
      <c r="K209" s="162">
        <f>ROUND(E209*J209,2)</f>
        <v>8500</v>
      </c>
      <c r="L209" s="162">
        <v>21</v>
      </c>
      <c r="M209" s="162">
        <f>G209*(1+L209/100)</f>
        <v>0</v>
      </c>
      <c r="N209" s="157">
        <v>0</v>
      </c>
      <c r="O209" s="157">
        <f>ROUND(E209*N209,5)</f>
        <v>0</v>
      </c>
      <c r="P209" s="157">
        <v>0</v>
      </c>
      <c r="Q209" s="157">
        <f>ROUND(E209*P209,5)</f>
        <v>0</v>
      </c>
      <c r="R209" s="157"/>
      <c r="S209" s="157"/>
      <c r="T209" s="158">
        <v>0</v>
      </c>
      <c r="U209" s="157">
        <f>ROUND(E209*T209,2)</f>
        <v>0</v>
      </c>
      <c r="V209" s="150"/>
      <c r="W209" s="150"/>
      <c r="X209" s="150"/>
      <c r="Y209" s="150"/>
      <c r="Z209" s="150"/>
      <c r="AA209" s="150"/>
      <c r="AB209" s="150"/>
      <c r="AC209" s="150"/>
      <c r="AD209" s="150"/>
      <c r="AE209" s="150" t="s">
        <v>114</v>
      </c>
      <c r="AF209" s="150"/>
      <c r="AG209" s="150"/>
      <c r="AH209" s="150"/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50"/>
      <c r="BB209" s="150"/>
      <c r="BC209" s="150"/>
      <c r="BD209" s="150"/>
      <c r="BE209" s="150"/>
      <c r="BF209" s="150"/>
      <c r="BG209" s="150"/>
      <c r="BH209" s="150"/>
    </row>
    <row r="210" spans="1:60" outlineLevel="1" x14ac:dyDescent="0.2">
      <c r="A210" s="151">
        <v>121</v>
      </c>
      <c r="B210" s="156"/>
      <c r="C210" s="167" t="s">
        <v>279</v>
      </c>
      <c r="D210" s="157" t="s">
        <v>150</v>
      </c>
      <c r="E210" s="288">
        <v>1</v>
      </c>
      <c r="F210" s="162"/>
      <c r="G210" s="288">
        <f t="shared" si="40"/>
        <v>0</v>
      </c>
      <c r="H210" s="162">
        <v>0</v>
      </c>
      <c r="I210" s="162">
        <f>ROUND(E210*H210,2)</f>
        <v>0</v>
      </c>
      <c r="J210" s="162">
        <v>9000</v>
      </c>
      <c r="K210" s="162">
        <f>ROUND(E210*J210,2)</f>
        <v>9000</v>
      </c>
      <c r="L210" s="162">
        <v>21</v>
      </c>
      <c r="M210" s="162">
        <f>G210*(1+L210/100)</f>
        <v>0</v>
      </c>
      <c r="N210" s="157">
        <v>0</v>
      </c>
      <c r="O210" s="157">
        <f>ROUND(E210*N210,5)</f>
        <v>0</v>
      </c>
      <c r="P210" s="157">
        <v>0</v>
      </c>
      <c r="Q210" s="157">
        <f>ROUND(E210*P210,5)</f>
        <v>0</v>
      </c>
      <c r="R210" s="157"/>
      <c r="S210" s="157"/>
      <c r="T210" s="158">
        <v>0</v>
      </c>
      <c r="U210" s="157">
        <f>ROUND(E210*T210,2)</f>
        <v>0</v>
      </c>
      <c r="V210" s="150"/>
      <c r="W210" s="150"/>
      <c r="X210" s="150"/>
      <c r="Y210" s="150"/>
      <c r="Z210" s="150"/>
      <c r="AA210" s="150"/>
      <c r="AB210" s="150"/>
      <c r="AC210" s="150"/>
      <c r="AD210" s="150"/>
      <c r="AE210" s="150" t="s">
        <v>114</v>
      </c>
      <c r="AF210" s="150"/>
      <c r="AG210" s="150"/>
      <c r="AH210" s="150"/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  <c r="BC210" s="150"/>
      <c r="BD210" s="150"/>
      <c r="BE210" s="150"/>
      <c r="BF210" s="150"/>
      <c r="BG210" s="150"/>
      <c r="BH210" s="150"/>
    </row>
    <row r="211" spans="1:60" outlineLevel="1" x14ac:dyDescent="0.2">
      <c r="A211" s="261"/>
      <c r="B211" s="262" t="s">
        <v>287</v>
      </c>
      <c r="C211" s="263" t="s">
        <v>25</v>
      </c>
      <c r="D211" s="264"/>
      <c r="E211" s="265"/>
      <c r="F211" s="265"/>
      <c r="G211" s="266">
        <f>SUM(G201:G210)</f>
        <v>0</v>
      </c>
      <c r="H211" s="162"/>
      <c r="I211" s="162"/>
      <c r="J211" s="162"/>
      <c r="K211" s="162"/>
      <c r="L211" s="162"/>
      <c r="M211" s="162"/>
      <c r="N211" s="157"/>
      <c r="O211" s="157"/>
      <c r="P211" s="157"/>
      <c r="Q211" s="157"/>
      <c r="R211" s="157"/>
      <c r="S211" s="157"/>
      <c r="T211" s="158"/>
      <c r="U211" s="157"/>
      <c r="V211" s="150"/>
      <c r="W211" s="150"/>
      <c r="X211" s="150"/>
      <c r="Y211" s="150"/>
      <c r="Z211" s="150"/>
      <c r="AA211" s="150"/>
      <c r="AB211" s="150"/>
      <c r="AC211" s="150"/>
      <c r="AD211" s="150"/>
      <c r="AE211" s="150"/>
      <c r="AF211" s="150"/>
      <c r="AG211" s="150"/>
      <c r="AH211" s="150"/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  <c r="BC211" s="150"/>
      <c r="BD211" s="150"/>
      <c r="BE211" s="150"/>
      <c r="BF211" s="150"/>
      <c r="BG211" s="150"/>
      <c r="BH211" s="150"/>
    </row>
    <row r="212" spans="1:60" x14ac:dyDescent="0.2">
      <c r="A212" s="297" t="s">
        <v>110</v>
      </c>
      <c r="B212" s="278" t="s">
        <v>84</v>
      </c>
      <c r="C212" s="190" t="s">
        <v>24</v>
      </c>
      <c r="D212" s="299"/>
      <c r="E212" s="300"/>
      <c r="F212" s="301"/>
      <c r="G212" s="302"/>
      <c r="H212" s="163"/>
      <c r="I212" s="163">
        <f>SUM(I213:I214)</f>
        <v>0</v>
      </c>
      <c r="J212" s="163"/>
      <c r="K212" s="163">
        <f>SUM(K213:K214)</f>
        <v>0</v>
      </c>
      <c r="L212" s="163"/>
      <c r="M212" s="163">
        <f>SUM(M213:M214)</f>
        <v>0</v>
      </c>
      <c r="N212" s="159"/>
      <c r="O212" s="159">
        <f>SUM(O213:O214)</f>
        <v>0</v>
      </c>
      <c r="P212" s="159"/>
      <c r="Q212" s="159">
        <f>SUM(Q213:Q214)</f>
        <v>0</v>
      </c>
      <c r="R212" s="159"/>
      <c r="S212" s="159"/>
      <c r="T212" s="160"/>
      <c r="U212" s="159">
        <f>SUM(U213:U214)</f>
        <v>0</v>
      </c>
      <c r="AE212" t="s">
        <v>111</v>
      </c>
    </row>
    <row r="213" spans="1:60" outlineLevel="1" x14ac:dyDescent="0.2">
      <c r="A213" s="151">
        <v>122</v>
      </c>
      <c r="B213" s="156"/>
      <c r="C213" s="167" t="s">
        <v>316</v>
      </c>
      <c r="D213" s="157" t="s">
        <v>150</v>
      </c>
      <c r="E213" s="288">
        <v>1</v>
      </c>
      <c r="F213" s="162"/>
      <c r="G213" s="288">
        <f>E213*F213</f>
        <v>0</v>
      </c>
      <c r="H213" s="162">
        <v>0</v>
      </c>
      <c r="I213" s="162">
        <f>ROUND(E213*H213,2)</f>
        <v>0</v>
      </c>
      <c r="J213" s="162">
        <v>0</v>
      </c>
      <c r="K213" s="162">
        <f>ROUND(E213*J213,2)</f>
        <v>0</v>
      </c>
      <c r="L213" s="162">
        <v>21</v>
      </c>
      <c r="M213" s="162">
        <f>G213*(1+L213/100)</f>
        <v>0</v>
      </c>
      <c r="N213" s="157">
        <v>0</v>
      </c>
      <c r="O213" s="157">
        <f>ROUND(E213*N213,5)</f>
        <v>0</v>
      </c>
      <c r="P213" s="157">
        <v>0</v>
      </c>
      <c r="Q213" s="157">
        <f>ROUND(E213*P213,5)</f>
        <v>0</v>
      </c>
      <c r="R213" s="157"/>
      <c r="S213" s="157"/>
      <c r="T213" s="158">
        <v>0</v>
      </c>
      <c r="U213" s="157">
        <f>ROUND(E213*T213,2)</f>
        <v>0</v>
      </c>
      <c r="V213" s="150"/>
      <c r="W213" s="150"/>
      <c r="X213" s="150"/>
      <c r="Y213" s="150"/>
      <c r="Z213" s="150"/>
      <c r="AA213" s="150"/>
      <c r="AB213" s="150"/>
      <c r="AC213" s="150"/>
      <c r="AD213" s="150"/>
      <c r="AE213" s="150" t="s">
        <v>114</v>
      </c>
      <c r="AF213" s="150"/>
      <c r="AG213" s="150"/>
      <c r="AH213" s="150"/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50"/>
      <c r="BC213" s="150"/>
      <c r="BD213" s="150"/>
      <c r="BE213" s="150"/>
      <c r="BF213" s="150"/>
      <c r="BG213" s="150"/>
      <c r="BH213" s="150"/>
    </row>
    <row r="214" spans="1:60" outlineLevel="1" x14ac:dyDescent="0.2">
      <c r="A214" s="151">
        <v>123</v>
      </c>
      <c r="B214" s="156"/>
      <c r="C214" s="167" t="s">
        <v>280</v>
      </c>
      <c r="D214" s="157" t="s">
        <v>314</v>
      </c>
      <c r="E214" s="288">
        <v>1</v>
      </c>
      <c r="F214" s="162"/>
      <c r="G214" s="288">
        <f t="shared" ref="G214" si="41">E214*F214</f>
        <v>0</v>
      </c>
      <c r="H214" s="162">
        <v>0</v>
      </c>
      <c r="I214" s="162">
        <f>ROUND(E214*H214,2)</f>
        <v>0</v>
      </c>
      <c r="J214" s="162">
        <v>0</v>
      </c>
      <c r="K214" s="162">
        <f>ROUND(E214*J214,2)</f>
        <v>0</v>
      </c>
      <c r="L214" s="162">
        <v>21</v>
      </c>
      <c r="M214" s="162">
        <f>G214*(1+L214/100)</f>
        <v>0</v>
      </c>
      <c r="N214" s="157">
        <v>0</v>
      </c>
      <c r="O214" s="157">
        <f>ROUND(E214*N214,5)</f>
        <v>0</v>
      </c>
      <c r="P214" s="157">
        <v>0</v>
      </c>
      <c r="Q214" s="157">
        <f>ROUND(E214*P214,5)</f>
        <v>0</v>
      </c>
      <c r="R214" s="157"/>
      <c r="S214" s="157"/>
      <c r="T214" s="158">
        <v>0</v>
      </c>
      <c r="U214" s="157">
        <f>ROUND(E214*T214,2)</f>
        <v>0</v>
      </c>
      <c r="V214" s="150"/>
      <c r="W214" s="150"/>
      <c r="X214" s="150"/>
      <c r="Y214" s="150"/>
      <c r="Z214" s="150"/>
      <c r="AA214" s="150"/>
      <c r="AB214" s="150"/>
      <c r="AC214" s="150"/>
      <c r="AD214" s="150"/>
      <c r="AE214" s="150" t="s">
        <v>114</v>
      </c>
      <c r="AF214" s="150"/>
      <c r="AG214" s="150"/>
      <c r="AH214" s="150"/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0"/>
      <c r="BA214" s="150"/>
      <c r="BB214" s="150"/>
      <c r="BC214" s="150"/>
      <c r="BD214" s="150"/>
      <c r="BE214" s="150"/>
      <c r="BF214" s="150"/>
      <c r="BG214" s="150"/>
      <c r="BH214" s="150"/>
    </row>
    <row r="215" spans="1:60" x14ac:dyDescent="0.2">
      <c r="A215" s="291"/>
      <c r="B215" s="292" t="s">
        <v>287</v>
      </c>
      <c r="C215" s="293" t="s">
        <v>24</v>
      </c>
      <c r="D215" s="294"/>
      <c r="E215" s="295"/>
      <c r="F215" s="295"/>
      <c r="G215" s="296">
        <f>SUM(G213:G214)</f>
        <v>0</v>
      </c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AC215">
        <v>15</v>
      </c>
      <c r="AD215">
        <v>21</v>
      </c>
    </row>
    <row r="216" spans="1:60" ht="10.5" customHeight="1" x14ac:dyDescent="0.2">
      <c r="C216" s="168"/>
      <c r="AE216" t="s">
        <v>281</v>
      </c>
    </row>
    <row r="217" spans="1:60" ht="19.5" customHeight="1" x14ac:dyDescent="0.25">
      <c r="A217" s="273"/>
      <c r="B217" s="274"/>
      <c r="C217" s="275" t="s">
        <v>288</v>
      </c>
      <c r="D217" s="276"/>
      <c r="E217" s="277"/>
      <c r="F217" s="417">
        <f>G22+G34+G38++G57+G64+G67+G74+G86+G107+G129+G157+G183+G187+G199+G211+G215</f>
        <v>0</v>
      </c>
      <c r="G217" s="417"/>
    </row>
    <row r="220" spans="1:60" x14ac:dyDescent="0.2">
      <c r="B220" s="279" t="s">
        <v>334</v>
      </c>
    </row>
    <row r="221" spans="1:60" x14ac:dyDescent="0.2">
      <c r="B221" s="298" t="s">
        <v>52</v>
      </c>
    </row>
    <row r="222" spans="1:60" x14ac:dyDescent="0.2">
      <c r="B222" s="281"/>
    </row>
    <row r="223" spans="1:60" ht="24" customHeight="1" x14ac:dyDescent="0.2">
      <c r="B223" s="373" t="s">
        <v>365</v>
      </c>
      <c r="C223" s="373"/>
      <c r="D223" s="373"/>
      <c r="E223" s="373"/>
      <c r="F223" s="373"/>
      <c r="G223" s="373"/>
      <c r="H223" s="373"/>
      <c r="I223" s="373"/>
      <c r="J223" s="373"/>
    </row>
  </sheetData>
  <mergeCells count="9">
    <mergeCell ref="A1:G1"/>
    <mergeCell ref="C2:G2"/>
    <mergeCell ref="C4:G4"/>
    <mergeCell ref="F217:G217"/>
    <mergeCell ref="B223:J223"/>
    <mergeCell ref="C190:F190"/>
    <mergeCell ref="C41:F41"/>
    <mergeCell ref="C52:F52"/>
    <mergeCell ref="C54:F54"/>
  </mergeCells>
  <pageMargins left="0.59055118110236227" right="0.39370078740157483" top="0.70866141732283472" bottom="0.62992125984251968" header="0.19685039370078741" footer="0.31496062992125984"/>
  <pageSetup paperSize="9" orientation="portrait" r:id="rId1"/>
  <headerFooter>
    <oddFooter>&amp;L&amp;"Arial CE,Tučné"&amp;9SZeŠ Lanškroun - výstavba 20-ti boxů pro koně&amp;R&amp;8str. &amp;P z &amp;N</oddFooter>
  </headerFooter>
  <ignoredErrors>
    <ignoredError sqref="B73:B75 B8:B23 B87 B108 B130 B158 B184 B35:B39 B58:B7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 Kolářský</dc:creator>
  <cp:lastModifiedBy>uživatel</cp:lastModifiedBy>
  <cp:lastPrinted>2019-10-16T07:03:50Z</cp:lastPrinted>
  <dcterms:created xsi:type="dcterms:W3CDTF">2009-04-08T07:15:50Z</dcterms:created>
  <dcterms:modified xsi:type="dcterms:W3CDTF">2020-06-09T12:11:52Z</dcterms:modified>
</cp:coreProperties>
</file>