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'Položky'!$A$1:$G$142</definedName>
    <definedName name="_xlnm.Print_Titles" localSheetId="2">'Položky'!$1:$6</definedName>
    <definedName name="_xlnm.Print_Area" localSheetId="1">'Rekapitulace'!$A$1:$I$40</definedName>
    <definedName name="_xlnm.Print_Titles" localSheetId="1">'Rekapitulace'!$1:$6</definedName>
    <definedName name="Excel_BuiltIn_Print_Titles_1">'Rekapitulace'!$A$1:$IT$6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'Rekapitulace'!$G$26</definedName>
    <definedName name="Dodavka0">'Položky'!#REF!</definedName>
    <definedName name="HSV">'Rekapitulace'!$E$26</definedName>
    <definedName name="HSV0">'Položky'!#REF!</definedName>
    <definedName name="HZS">'Rekapitulace'!$I$26</definedName>
    <definedName name="HZS0">'Položky'!#REF!</definedName>
    <definedName name="JKSO">'Krycí list'!$G$2</definedName>
    <definedName name="MJ">'Krycí list'!$G$5</definedName>
    <definedName name="Mont">'Rekapitulace'!$H$26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'Rekapitulace'!$F$26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>0</definedName>
    <definedName name="solver_num">0</definedName>
    <definedName name="solver_opt">'Položky'!#REF!</definedName>
    <definedName name="solver_typ">1</definedName>
    <definedName name="solver_val">0</definedName>
    <definedName name="Typ">'Položky'!#REF!</definedName>
    <definedName name="VRN">'Rekapitulace'!$H$39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<sst xmlns="http://schemas.openxmlformats.org/spreadsheetml/2006/main" count="463" uniqueCount="298">
  <si>
    <t>Výkaz výměr</t>
  </si>
  <si>
    <t>Rozpočet</t>
  </si>
  <si>
    <t>1</t>
  </si>
  <si>
    <t xml:space="preserve">JKSO </t>
  </si>
  <si>
    <t>Objekt</t>
  </si>
  <si>
    <t>Název objektu</t>
  </si>
  <si>
    <t xml:space="preserve">SKP </t>
  </si>
  <si>
    <t>PS 01</t>
  </si>
  <si>
    <t>Vzduchotechnika</t>
  </si>
  <si>
    <t>Měrná jednotka</t>
  </si>
  <si>
    <t>Stavba</t>
  </si>
  <si>
    <t>Název stavby</t>
  </si>
  <si>
    <t>Počet jednotek</t>
  </si>
  <si>
    <t>13P158</t>
  </si>
  <si>
    <t>Rekonstrukce a modernizace stravovacího provozu vč. dovybavení strojního zařízení kuchyně Nemocnice následné péče Moravská Třebová</t>
  </si>
  <si>
    <t>Náklady na m.j.</t>
  </si>
  <si>
    <t>Projektant</t>
  </si>
  <si>
    <t>Jaňák-projektování</t>
  </si>
  <si>
    <t>Typ rozpočtu</t>
  </si>
  <si>
    <t>Zpracovatel projektu</t>
  </si>
  <si>
    <t>Objednatel</t>
  </si>
  <si>
    <t>Nemocnice následné péče Moravská Třebová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</si>
  <si>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</si>
  <si>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</si>
  <si>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</si>
  <si>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</si>
  <si>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</si>
  <si>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</si>
  <si>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</si>
  <si>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</si>
  <si>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</si>
  <si>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</si>
  <si>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</si>
  <si>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</si>
  <si>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</si>
  <si>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</si>
  <si>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</si>
  <si>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</si>
  <si>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</si>
  <si>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</si>
  <si>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</si>
  <si>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</si>
  <si>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</si>
  <si>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</si>
  <si>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</si>
  <si>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</si>
  <si>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</si>
  <si>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</si>
  <si>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</si>
  <si>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</si>
  <si>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</si>
  <si>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</si>
  <si>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</si>
  <si>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</si>
  <si>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</si>
  <si>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</si>
  <si>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</si>
  <si>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:1</t>
  </si>
  <si>
    <t>Objekt :</t>
  </si>
  <si>
    <t>vzduchotechnika</t>
  </si>
  <si>
    <t>REKAPITULACE  STAVEBNÍCH  DÍLŮ</t>
  </si>
  <si>
    <t>Stavební díl</t>
  </si>
  <si>
    <t>HSV</t>
  </si>
  <si>
    <t>PSV</t>
  </si>
  <si>
    <t>Dodávka</t>
  </si>
  <si>
    <t>Montáž</t>
  </si>
  <si>
    <t>63</t>
  </si>
  <si>
    <t>94</t>
  </si>
  <si>
    <t>95</t>
  </si>
  <si>
    <t>97</t>
  </si>
  <si>
    <t>99</t>
  </si>
  <si>
    <t>713</t>
  </si>
  <si>
    <t>721</t>
  </si>
  <si>
    <t>732</t>
  </si>
  <si>
    <t>733</t>
  </si>
  <si>
    <t>734</t>
  </si>
  <si>
    <t>764</t>
  </si>
  <si>
    <t>767</t>
  </si>
  <si>
    <t>771</t>
  </si>
  <si>
    <t>799</t>
  </si>
  <si>
    <t>784</t>
  </si>
  <si>
    <t>M21</t>
  </si>
  <si>
    <t>M24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</si>
  <si>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</si>
  <si>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</si>
  <si>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</si>
  <si>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</si>
  <si>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</si>
  <si>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</si>
  <si>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</si>
  <si>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</si>
  <si>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</si>
  <si>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</si>
  <si>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</si>
  <si>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</si>
  <si>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</si>
  <si>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Propagace projektu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</si>
  <si>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</si>
  <si>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</si>
  <si>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</si>
  <si>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</si>
  <si>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</si>
  <si>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</si>
  <si>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</si>
  <si>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</si>
  <si>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</si>
  <si>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</si>
  <si>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3</t>
  </si>
  <si>
    <t>Svislé a kompletní konstrukce</t>
  </si>
  <si>
    <t>310238211R00</t>
  </si>
  <si>
    <t>Zazdívka otvorů plochy do 1 m2 cihlami na MVC s použitím suché maltové směsí</t>
  </si>
  <si>
    <t>m3</t>
  </si>
  <si>
    <t>Jídelna:     7*,3*6*,45</t>
  </si>
  <si>
    <t>Kuchyň:   ,63*5*3*,45</t>
  </si>
  <si>
    <t>Strojovna:1,5*5*,45</t>
  </si>
  <si>
    <t>342264051R00</t>
  </si>
  <si>
    <t>Podhled sádrokartonový ns zavěšenou ocel. Konstr. Desky standard impreg. tl. 12,5 mm, bez izolace</t>
  </si>
  <si>
    <t>m2</t>
  </si>
  <si>
    <t xml:space="preserve">Vodorovna:    1,5*5,5+6,5*1,5 </t>
  </si>
  <si>
    <t>Svisla:             5,9*1,2*2+5*1,2*2+6,5*1,2+1,7*,5*2+9*2,1</t>
  </si>
  <si>
    <t>342264098R00</t>
  </si>
  <si>
    <t>Příplatek k podhledu sadrokart. Za plochu do 10 m2</t>
  </si>
  <si>
    <t>342264102R00</t>
  </si>
  <si>
    <t>Osazení revíz. Dvířek do SDK podhledu, do 0,50 m2</t>
  </si>
  <si>
    <t>kus</t>
  </si>
  <si>
    <t>283-49016</t>
  </si>
  <si>
    <t>Dvířka revízní plná  rozměr 600x600 mm</t>
  </si>
  <si>
    <t>Celkem za</t>
  </si>
  <si>
    <t>6</t>
  </si>
  <si>
    <t xml:space="preserve">Upravy povrchu </t>
  </si>
  <si>
    <t>612403399R00</t>
  </si>
  <si>
    <t>Hrubá výplň rýh ve stěnách maltou s použitím suché maltové směsi</t>
  </si>
  <si>
    <t>45*,15</t>
  </si>
  <si>
    <t>979082111R00</t>
  </si>
  <si>
    <t>Oprava vápen.omítek stěn do 30 % pl. Štukových – odhad</t>
  </si>
  <si>
    <t>Zazdívka otvorů plochy do 4 m2 cihlami na MVC, s použitím suché maltové směsi včetnš VNE omítky</t>
  </si>
  <si>
    <t>Podlahy a podlahové konstrkce</t>
  </si>
  <si>
    <t>631312611R00</t>
  </si>
  <si>
    <t>Mazanina betonová tl. 5 - 8 cm B 20 (C 16/20)</t>
  </si>
  <si>
    <t>3,5*5*,08*1,2+1,2*,6*,08*6</t>
  </si>
  <si>
    <t>632415120R00</t>
  </si>
  <si>
    <t xml:space="preserve">Potěr samonivelační ručně tl. 20 mm </t>
  </si>
  <si>
    <t>3,5*5+1,2*,6*6</t>
  </si>
  <si>
    <t>Lešení a stavební výtahy</t>
  </si>
  <si>
    <t>941941032R00</t>
  </si>
  <si>
    <t xml:space="preserve">Montáž lešení leh.řad.s podlahami,š.do 1 m, H 30 m </t>
  </si>
  <si>
    <t>3*9</t>
  </si>
  <si>
    <t>941941191</t>
  </si>
  <si>
    <t>Příplatek za každý měsíc použití lešení k pol.1031 lešení pronajaté</t>
  </si>
  <si>
    <t>941941831</t>
  </si>
  <si>
    <t xml:space="preserve">Demontáž lešení leh.řad.s podlahami,š.1 m, H 10 m </t>
  </si>
  <si>
    <t>941955002R00</t>
  </si>
  <si>
    <t xml:space="preserve">Lešení lehké pomocné, výška podlahy do 1,9 m </t>
  </si>
  <si>
    <t>12*1,5*2+5*8*12</t>
  </si>
  <si>
    <t>Dokončovací konstrukce na pozemních stavbách</t>
  </si>
  <si>
    <t>952901111R00</t>
  </si>
  <si>
    <t>Vyčištění budov o výšce podlaží do 4 m</t>
  </si>
  <si>
    <t>12*22*2+5*8*12</t>
  </si>
  <si>
    <t>Přesun suti</t>
  </si>
  <si>
    <t>971033561R00</t>
  </si>
  <si>
    <t>Vybourání otv. zeď cihel. pl.1 m2, tl.60 cm, MVC</t>
  </si>
  <si>
    <t>(,5*,5*4+,4*,4*2+,5*,8*2+,5*1*2)*,45+,5*,5*4</t>
  </si>
  <si>
    <t>961044111R00</t>
  </si>
  <si>
    <t>Bourání základů z betonu prostého</t>
  </si>
  <si>
    <t>1,2*,6*,3*6</t>
  </si>
  <si>
    <t>974031134R00</t>
  </si>
  <si>
    <t>Vysekání rýh ve zdi cihelné 5 x 15 cm</t>
  </si>
  <si>
    <t>m</t>
  </si>
  <si>
    <t>979081111R00</t>
  </si>
  <si>
    <t>Odvoz suti a vybour. hmot na skládku do 1 km</t>
  </si>
  <si>
    <t>t</t>
  </si>
  <si>
    <t>979081121R00</t>
  </si>
  <si>
    <t>Příplatek k odvozu za každý další 1 km</t>
  </si>
  <si>
    <t>Vnitrostaveništní doprava suti do 10 m</t>
  </si>
  <si>
    <t>979082121R00</t>
  </si>
  <si>
    <t>Příplatek k vnitrost. dopravě suti za dalších 5 m</t>
  </si>
  <si>
    <t>979999996R00</t>
  </si>
  <si>
    <t>Poplatek za skládku suti a vybouraných hmot</t>
  </si>
  <si>
    <t>Staveništní přesun hmot</t>
  </si>
  <si>
    <t>999281111R00</t>
  </si>
  <si>
    <t>Přesun hmot pro opravy a údržbu do výšky 25 m</t>
  </si>
  <si>
    <t>Izolace tepelné</t>
  </si>
  <si>
    <t>713100828R00</t>
  </si>
  <si>
    <t>Odstr. tepelné izolace, nad 5 cm</t>
  </si>
  <si>
    <t>33*15</t>
  </si>
  <si>
    <t>713400821R00</t>
  </si>
  <si>
    <t>Izolace tepelné stropů vrchem kladené volně 2 vrstvy - včetně dodávky 2 x tl. 140 mm</t>
  </si>
  <si>
    <t>713111221RO4</t>
  </si>
  <si>
    <t xml:space="preserve">Montáž parozábrany, zavěšené podhl., přelep. Spojů parotěsná fólie AL 170 </t>
  </si>
  <si>
    <t xml:space="preserve">Montáž parozábrany na stěny s přelepením spojů parotěsná fólie  AL 170 </t>
  </si>
  <si>
    <t>998713102R00</t>
  </si>
  <si>
    <t>Přesun hmot pro izolace tepelné, výšky do 12 m</t>
  </si>
  <si>
    <t>Vnitřní kanalizace</t>
  </si>
  <si>
    <t>721173602U00</t>
  </si>
  <si>
    <t>Kanal potr PE ležaté DN 40</t>
  </si>
  <si>
    <t>721223406R00</t>
  </si>
  <si>
    <t xml:space="preserve">Uzávěrka zápachová van a sprch T 1436 sifon </t>
  </si>
  <si>
    <t>998721102R00</t>
  </si>
  <si>
    <t>Přesun hmot pro vnitřní kanalizaci, výšky do 12 m</t>
  </si>
  <si>
    <t>Strojovny</t>
  </si>
  <si>
    <t>732111139R00</t>
  </si>
  <si>
    <t>Tělesa rozdělovačů a sběračů DN 200 dl 1m</t>
  </si>
  <si>
    <t>732111314R00</t>
  </si>
  <si>
    <t>Trubková hrdla rozděl. a sběr. bez přírub, DN 25</t>
  </si>
  <si>
    <t>732111318R00</t>
  </si>
  <si>
    <t>Trubková hrdla rozděl. a sběr. bez přírub, DN 50</t>
  </si>
  <si>
    <t>998732102R00</t>
  </si>
  <si>
    <t>Přesun hmot pro strojovny, výšky do 12 m</t>
  </si>
  <si>
    <t>Rozvod potrubí</t>
  </si>
  <si>
    <t>733161108R00</t>
  </si>
  <si>
    <t>Potrubí měděné  28 x 1,5 mm, tvrdé</t>
  </si>
  <si>
    <t>733161111R00</t>
  </si>
  <si>
    <t>Potrubí měděné  54 x 2 mm, tvrdé</t>
  </si>
  <si>
    <t>733110808R00</t>
  </si>
  <si>
    <t>Demontáž potrubí ocelového závitového do DN 32-50</t>
  </si>
  <si>
    <t>998733103R00</t>
  </si>
  <si>
    <t>Přesun hmot pro rozvody potrubí, výšky do 24 m</t>
  </si>
  <si>
    <t>Armatury</t>
  </si>
  <si>
    <t>734292715U00</t>
  </si>
  <si>
    <t>Kulový kohout  G 1</t>
  </si>
  <si>
    <t>734292718U00</t>
  </si>
  <si>
    <t>Kulový kohout  G 2</t>
  </si>
  <si>
    <t>998734103R00</t>
  </si>
  <si>
    <t>Přesun hmot pro armatury, výšky do 24 m</t>
  </si>
  <si>
    <t>Konstrukce klempířské</t>
  </si>
  <si>
    <t>Oprava dopl. Střešní krytiny z Al plechu, po demontáží střešní jednotky</t>
  </si>
  <si>
    <t>Konstrukce zámečnícké</t>
  </si>
  <si>
    <t>767995102R00</t>
  </si>
  <si>
    <t>Montáž kovových atypických konstrukcí do 10 kg</t>
  </si>
  <si>
    <t>kg</t>
  </si>
  <si>
    <t>767996801R00</t>
  </si>
  <si>
    <t>998767102R00</t>
  </si>
  <si>
    <t>Přesun hmot pro konstrukce zámečnícké, výšky do 12 m</t>
  </si>
  <si>
    <t>Podlahy z dlaždíc a obklady</t>
  </si>
  <si>
    <t>771575109RT6</t>
  </si>
  <si>
    <t>Montáž podlah keram.,režné hladké, tmel, 30x30 cm</t>
  </si>
  <si>
    <t>3,3*5+1,2*,6*6</t>
  </si>
  <si>
    <t>59764231</t>
  </si>
  <si>
    <t>Dlažba  reliéfní 300x300x9 mm</t>
  </si>
  <si>
    <t>Ostatní</t>
  </si>
  <si>
    <t>900</t>
  </si>
  <si>
    <t>HZS-nezměřítelné práce čl. 17-1a, Revíze EI. Zkoušky ÚT a ZTI</t>
  </si>
  <si>
    <t>hod</t>
  </si>
  <si>
    <t>901</t>
  </si>
  <si>
    <t>HZS-nezměřítelné práce čl. 17-1a, Zednícké výpomoci</t>
  </si>
  <si>
    <t>51a</t>
  </si>
  <si>
    <t>náklad na povinnou publicitu (Pamětní desky)</t>
  </si>
  <si>
    <t>sbr</t>
  </si>
  <si>
    <t>Malby</t>
  </si>
  <si>
    <t>784432264R00</t>
  </si>
  <si>
    <t>Penetrace podkladu nátěrem pro sádrokarton 1x</t>
  </si>
  <si>
    <t>784115722R00</t>
  </si>
  <si>
    <t>Malba pro sádrokarton, barva, bez penetrace, 2x</t>
  </si>
  <si>
    <t>Malba otěruvzdorná s protiplísňovou přísadou</t>
  </si>
  <si>
    <t>Strojovna a kuchyň 2*250</t>
  </si>
  <si>
    <t>Elektromontáže</t>
  </si>
  <si>
    <t>El. přípojení jednotek a M+R</t>
  </si>
  <si>
    <t>soubor</t>
  </si>
  <si>
    <t>Montáže vzduchotechnických zařízení</t>
  </si>
  <si>
    <t>240010250</t>
  </si>
  <si>
    <t>Demontáž ventilátor VDJ vcelku</t>
  </si>
  <si>
    <t>240050116</t>
  </si>
  <si>
    <t>Demontáž jednotka BHB 2 vel. UV 50, včetně odvodního ventilátoru</t>
  </si>
  <si>
    <t>240050335</t>
  </si>
  <si>
    <t>Demontáž jednotka podokenní SHC 800</t>
  </si>
  <si>
    <t>240080030</t>
  </si>
  <si>
    <t>Demontáž ocelového 4HR sk I</t>
  </si>
  <si>
    <t>Montáž vzduchotechniky kuchyně</t>
  </si>
  <si>
    <t>2</t>
  </si>
  <si>
    <t>Montáž vzduchotechniky jídelny</t>
  </si>
  <si>
    <t>Demontáž digestoře</t>
  </si>
  <si>
    <t>4</t>
  </si>
  <si>
    <t>Větrácí jednotka s rekuperaci tepla  5000 m3/h, 200 Pa, včetně regulace</t>
  </si>
  <si>
    <t>5</t>
  </si>
  <si>
    <t>Větrácí jednotka s rekuperaci tepla  4000 m3/h, 200 Pa, včetně regulace</t>
  </si>
  <si>
    <t>Potrubí se sníženou hladinou hluku DN 450</t>
  </si>
  <si>
    <t>7</t>
  </si>
  <si>
    <t>Potrubí 4HR sk.I obvod do 3500 mm, 100 % tvarovek</t>
  </si>
  <si>
    <t>8</t>
  </si>
  <si>
    <r>
      <t>Škrtící klapka  250</t>
    </r>
    <r>
      <rPr>
        <sz val="8"/>
        <rFont val="Arial"/>
        <family val="2"/>
      </rPr>
      <t xml:space="preserve"> </t>
    </r>
  </si>
  <si>
    <t>9</t>
  </si>
  <si>
    <t>Škrtící klapka 450</t>
  </si>
  <si>
    <t>10</t>
  </si>
  <si>
    <t>Regulační klapka  500*1000</t>
  </si>
  <si>
    <t>11</t>
  </si>
  <si>
    <t xml:space="preserve">Regulační klapka 500*800 </t>
  </si>
  <si>
    <t>12</t>
  </si>
  <si>
    <t>Digestoř S 5000*2100</t>
  </si>
  <si>
    <t>13</t>
  </si>
  <si>
    <t xml:space="preserve">Potrubí kruhové DN 450, 100 % tvarovek </t>
  </si>
  <si>
    <t>14</t>
  </si>
  <si>
    <t>Vyústka komfortní VK 2,0 560*280-R2</t>
  </si>
  <si>
    <t>15</t>
  </si>
  <si>
    <t>Vyústka komfortní VK 2,0 560*280-R1</t>
  </si>
  <si>
    <t>16</t>
  </si>
  <si>
    <t>Elektrický ohřívač  500/12 kW</t>
  </si>
  <si>
    <t>84,62*50</t>
  </si>
  <si>
    <t>84,62*10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</si>
</sst>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23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i/>
      <sz val="8"/>
      <name val=""/>
      <family val="1"/>
    </font>
    <font>
      <i/>
      <sz val="8"/>
      <name val="Arial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sz val="8"/>
      <color indexed="9"/>
      <name val="Arial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12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1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1" fillId="2" borderId="13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left"/>
    </xf>
    <xf numFmtId="164" fontId="1" fillId="2" borderId="21" xfId="0" applyFont="1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2" xfId="0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3" xfId="0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3" xfId="0" applyFont="1" applyBorder="1" applyAlignment="1">
      <alignment shrinkToFit="1"/>
    </xf>
    <xf numFmtId="164" fontId="1" fillId="0" borderId="25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6" xfId="0" applyFont="1" applyBorder="1" applyAlignment="1">
      <alignment horizontal="center" shrinkToFit="1"/>
    </xf>
    <xf numFmtId="166" fontId="1" fillId="0" borderId="27" xfId="0" applyNumberFormat="1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9" xfId="0" applyNumberFormat="1" applyFont="1" applyBorder="1" applyAlignment="1">
      <alignment/>
    </xf>
    <xf numFmtId="164" fontId="1" fillId="0" borderId="30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1" fillId="0" borderId="0" xfId="0" applyFont="1" applyAlignment="1">
      <alignment/>
    </xf>
    <xf numFmtId="164" fontId="1" fillId="0" borderId="33" xfId="0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38" xfId="0" applyFont="1" applyBorder="1" applyAlignment="1">
      <alignment/>
    </xf>
    <xf numFmtId="168" fontId="1" fillId="0" borderId="39" xfId="0" applyNumberFormat="1" applyFont="1" applyBorder="1" applyAlignment="1">
      <alignment horizontal="right"/>
    </xf>
    <xf numFmtId="164" fontId="1" fillId="0" borderId="39" xfId="0" applyFont="1" applyBorder="1" applyAlignment="1">
      <alignment/>
    </xf>
    <xf numFmtId="169" fontId="1" fillId="0" borderId="11" xfId="0" applyNumberFormat="1" applyFont="1" applyBorder="1" applyAlignment="1">
      <alignment horizontal="right" indent="2"/>
    </xf>
    <xf numFmtId="164" fontId="1" fillId="0" borderId="9" xfId="0" applyFont="1" applyBorder="1" applyAlignment="1">
      <alignment/>
    </xf>
    <xf numFmtId="168" fontId="1" fillId="0" borderId="8" xfId="0" applyNumberFormat="1" applyFont="1" applyBorder="1" applyAlignment="1">
      <alignment horizontal="right"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  <xf numFmtId="164" fontId="6" fillId="2" borderId="30" xfId="0" applyFont="1" applyFill="1" applyBorder="1" applyAlignment="1">
      <alignment/>
    </xf>
    <xf numFmtId="169" fontId="6" fillId="2" borderId="27" xfId="0" applyNumberFormat="1" applyFont="1" applyFill="1" applyBorder="1" applyAlignment="1">
      <alignment horizontal="right" indent="2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1" fillId="0" borderId="40" xfId="20" applyFont="1" applyBorder="1" applyAlignment="1">
      <alignment horizontal="center"/>
      <protection/>
    </xf>
    <xf numFmtId="165" fontId="3" fillId="0" borderId="41" xfId="20" applyNumberFormat="1" applyFont="1" applyBorder="1">
      <alignment/>
      <protection/>
    </xf>
    <xf numFmtId="165" fontId="1" fillId="0" borderId="41" xfId="20" applyNumberFormat="1" applyFont="1" applyBorder="1">
      <alignment/>
      <protection/>
    </xf>
    <xf numFmtId="165" fontId="1" fillId="0" borderId="41" xfId="20" applyNumberFormat="1" applyFont="1" applyBorder="1" applyAlignment="1">
      <alignment horizontal="right"/>
      <protection/>
    </xf>
    <xf numFmtId="164" fontId="1" fillId="0" borderId="42" xfId="20" applyFont="1" applyBorder="1">
      <alignment/>
      <protection/>
    </xf>
    <xf numFmtId="164" fontId="1" fillId="0" borderId="43" xfId="20" applyFont="1" applyBorder="1" applyAlignment="1">
      <alignment horizontal="center"/>
      <protection/>
    </xf>
    <xf numFmtId="165" fontId="3" fillId="0" borderId="44" xfId="20" applyNumberFormat="1" applyFont="1" applyBorder="1">
      <alignment/>
      <protection/>
    </xf>
    <xf numFmtId="165" fontId="1" fillId="0" borderId="44" xfId="20" applyNumberFormat="1" applyFont="1" applyBorder="1">
      <alignment/>
      <protection/>
    </xf>
    <xf numFmtId="165" fontId="1" fillId="0" borderId="44" xfId="20" applyNumberFormat="1" applyFont="1" applyBorder="1" applyAlignment="1">
      <alignment horizontal="right"/>
      <protection/>
    </xf>
    <xf numFmtId="164" fontId="1" fillId="0" borderId="45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6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1" fillId="0" borderId="34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49" xfId="0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6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32" xfId="0" applyFont="1" applyFill="1" applyBorder="1" applyAlignment="1">
      <alignment/>
    </xf>
    <xf numFmtId="164" fontId="3" fillId="2" borderId="51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1" fillId="0" borderId="17" xfId="0" applyFont="1" applyBorder="1" applyAlignment="1">
      <alignment/>
    </xf>
    <xf numFmtId="166" fontId="1" fillId="0" borderId="24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4" fontId="1" fillId="2" borderId="28" xfId="0" applyFont="1" applyFill="1" applyBorder="1" applyAlignment="1">
      <alignment/>
    </xf>
    <xf numFmtId="164" fontId="3" fillId="2" borderId="29" xfId="0" applyFont="1" applyFill="1" applyBorder="1" applyAlignment="1">
      <alignment/>
    </xf>
    <xf numFmtId="164" fontId="1" fillId="2" borderId="29" xfId="0" applyFont="1" applyFill="1" applyBorder="1" applyAlignment="1">
      <alignment/>
    </xf>
    <xf numFmtId="170" fontId="1" fillId="2" borderId="52" xfId="0" applyNumberFormat="1" applyFont="1" applyFill="1" applyBorder="1" applyAlignment="1">
      <alignment/>
    </xf>
    <xf numFmtId="170" fontId="1" fillId="2" borderId="28" xfId="0" applyNumberFormat="1" applyFont="1" applyFill="1" applyBorder="1" applyAlignment="1">
      <alignment/>
    </xf>
    <xf numFmtId="170" fontId="1" fillId="2" borderId="29" xfId="0" applyNumberFormat="1" applyFont="1" applyFill="1" applyBorder="1" applyAlignment="1">
      <alignment/>
    </xf>
    <xf numFmtId="166" fontId="3" fillId="2" borderId="52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12" fillId="0" borderId="0" xfId="20" applyFont="1" applyAlignment="1">
      <alignment horizontal="center"/>
      <protection/>
    </xf>
    <xf numFmtId="164" fontId="13" fillId="0" borderId="0" xfId="20" applyFont="1" applyAlignment="1">
      <alignment horizontal="center"/>
      <protection/>
    </xf>
    <xf numFmtId="164" fontId="13" fillId="0" borderId="0" xfId="20" applyFont="1" applyAlignment="1">
      <alignment horizontal="right"/>
      <protection/>
    </xf>
    <xf numFmtId="164" fontId="1" fillId="0" borderId="41" xfId="20" applyFont="1" applyBorder="1">
      <alignment/>
      <protection/>
    </xf>
    <xf numFmtId="164" fontId="4" fillId="0" borderId="42" xfId="20" applyFont="1" applyBorder="1" applyAlignment="1">
      <alignment horizontal="right"/>
      <protection/>
    </xf>
    <xf numFmtId="165" fontId="1" fillId="0" borderId="41" xfId="20" applyNumberFormat="1" applyFont="1" applyBorder="1" applyAlignment="1">
      <alignment horizontal="left"/>
      <protection/>
    </xf>
    <xf numFmtId="164" fontId="1" fillId="0" borderId="53" xfId="20" applyFont="1" applyBorder="1">
      <alignment/>
      <protection/>
    </xf>
    <xf numFmtId="165" fontId="1" fillId="0" borderId="43" xfId="20" applyNumberFormat="1" applyFont="1" applyBorder="1" applyAlignment="1">
      <alignment horizontal="center"/>
      <protection/>
    </xf>
    <xf numFmtId="164" fontId="1" fillId="0" borderId="44" xfId="20" applyFont="1" applyBorder="1">
      <alignment/>
      <protection/>
    </xf>
    <xf numFmtId="164" fontId="1" fillId="0" borderId="45" xfId="20" applyFont="1" applyBorder="1" applyAlignment="1">
      <alignment horizontal="center" shrinkToFit="1"/>
      <protection/>
    </xf>
    <xf numFmtId="164" fontId="4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" fillId="0" borderId="0" xfId="20" applyFont="1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49" xfId="20" applyFont="1" applyBorder="1" applyAlignment="1">
      <alignment horizontal="center"/>
      <protection/>
    </xf>
    <xf numFmtId="165" fontId="3" fillId="0" borderId="49" xfId="20" applyNumberFormat="1" applyFont="1" applyBorder="1" applyAlignment="1">
      <alignment horizontal="left"/>
      <protection/>
    </xf>
    <xf numFmtId="164" fontId="3" fillId="0" borderId="15" xfId="20" applyFont="1" applyBorder="1">
      <alignment/>
      <protection/>
    </xf>
    <xf numFmtId="164" fontId="1" fillId="0" borderId="9" xfId="20" applyFont="1" applyBorder="1" applyAlignment="1">
      <alignment horizontal="center"/>
      <protection/>
    </xf>
    <xf numFmtId="164" fontId="1" fillId="0" borderId="9" xfId="20" applyNumberFormat="1" applyFont="1" applyBorder="1" applyAlignment="1">
      <alignment horizontal="right"/>
      <protection/>
    </xf>
    <xf numFmtId="164" fontId="1" fillId="0" borderId="8" xfId="20" applyNumberFormat="1" applyFont="1" applyBorder="1">
      <alignment/>
      <protection/>
    </xf>
    <xf numFmtId="164" fontId="14" fillId="0" borderId="54" xfId="20" applyFont="1" applyBorder="1" applyAlignment="1">
      <alignment horizontal="center" vertical="top"/>
      <protection/>
    </xf>
    <xf numFmtId="165" fontId="14" fillId="0" borderId="54" xfId="20" applyNumberFormat="1" applyFont="1" applyBorder="1" applyAlignment="1">
      <alignment horizontal="left" vertical="top"/>
      <protection/>
    </xf>
    <xf numFmtId="164" fontId="14" fillId="0" borderId="54" xfId="20" applyFont="1" applyBorder="1" applyAlignment="1">
      <alignment vertical="top" wrapText="1"/>
      <protection/>
    </xf>
    <xf numFmtId="165" fontId="14" fillId="0" borderId="54" xfId="20" applyNumberFormat="1" applyFont="1" applyBorder="1" applyAlignment="1">
      <alignment horizontal="center" shrinkToFit="1"/>
      <protection/>
    </xf>
    <xf numFmtId="170" fontId="14" fillId="0" borderId="54" xfId="20" applyNumberFormat="1" applyFont="1" applyBorder="1" applyAlignment="1">
      <alignment horizontal="right"/>
      <protection/>
    </xf>
    <xf numFmtId="170" fontId="14" fillId="0" borderId="54" xfId="20" applyNumberFormat="1" applyFont="1" applyBorder="1">
      <alignment/>
      <protection/>
    </xf>
    <xf numFmtId="164" fontId="4" fillId="0" borderId="49" xfId="20" applyFont="1" applyBorder="1" applyAlignment="1">
      <alignment horizontal="center"/>
      <protection/>
    </xf>
    <xf numFmtId="165" fontId="4" fillId="0" borderId="49" xfId="20" applyNumberFormat="1" applyFont="1" applyBorder="1" applyAlignment="1">
      <alignment horizontal="right"/>
      <protection/>
    </xf>
    <xf numFmtId="165" fontId="15" fillId="3" borderId="55" xfId="20" applyNumberFormat="1" applyFont="1" applyFill="1" applyBorder="1" applyAlignment="1">
      <alignment horizontal="left" wrapText="1"/>
      <protection/>
    </xf>
    <xf numFmtId="170" fontId="15" fillId="3" borderId="55" xfId="20" applyNumberFormat="1" applyFont="1" applyFill="1" applyBorder="1" applyAlignment="1">
      <alignment horizontal="right" wrapText="1"/>
      <protection/>
    </xf>
    <xf numFmtId="164" fontId="15" fillId="3" borderId="33" xfId="20" applyFont="1" applyFill="1" applyBorder="1" applyAlignment="1">
      <alignment horizontal="left" wrapText="1"/>
      <protection/>
    </xf>
    <xf numFmtId="164" fontId="15" fillId="0" borderId="13" xfId="0" applyFont="1" applyBorder="1" applyAlignment="1">
      <alignment horizontal="right"/>
    </xf>
    <xf numFmtId="164" fontId="1" fillId="2" borderId="10" xfId="20" applyFont="1" applyFill="1" applyBorder="1" applyAlignment="1">
      <alignment horizontal="center"/>
      <protection/>
    </xf>
    <xf numFmtId="165" fontId="16" fillId="2" borderId="10" xfId="20" applyNumberFormat="1" applyFont="1" applyFill="1" applyBorder="1" applyAlignment="1">
      <alignment horizontal="left"/>
      <protection/>
    </xf>
    <xf numFmtId="164" fontId="16" fillId="2" borderId="15" xfId="20" applyFont="1" applyFill="1" applyBorder="1">
      <alignment/>
      <protection/>
    </xf>
    <xf numFmtId="164" fontId="1" fillId="2" borderId="9" xfId="20" applyFont="1" applyFill="1" applyBorder="1" applyAlignment="1">
      <alignment horizontal="center"/>
      <protection/>
    </xf>
    <xf numFmtId="170" fontId="1" fillId="2" borderId="9" xfId="20" applyNumberFormat="1" applyFont="1" applyFill="1" applyBorder="1" applyAlignment="1">
      <alignment horizontal="right"/>
      <protection/>
    </xf>
    <xf numFmtId="170" fontId="1" fillId="2" borderId="8" xfId="20" applyNumberFormat="1" applyFont="1" applyFill="1" applyBorder="1" applyAlignment="1">
      <alignment horizontal="right"/>
      <protection/>
    </xf>
    <xf numFmtId="170" fontId="3" fillId="2" borderId="10" xfId="20" applyNumberFormat="1" applyFont="1" applyFill="1" applyBorder="1">
      <alignment/>
      <protection/>
    </xf>
    <xf numFmtId="164" fontId="17" fillId="0" borderId="54" xfId="20" applyFont="1" applyBorder="1" applyAlignment="1">
      <alignment vertical="top" wrapText="1"/>
      <protection/>
    </xf>
    <xf numFmtId="164" fontId="18" fillId="0" borderId="54" xfId="20" applyFont="1" applyBorder="1" applyAlignment="1">
      <alignment vertical="top" wrapText="1"/>
      <protection/>
    </xf>
    <xf numFmtId="164" fontId="0" fillId="0" borderId="0" xfId="20" applyBorder="1">
      <alignment/>
      <protection/>
    </xf>
    <xf numFmtId="164" fontId="0" fillId="0" borderId="0" xfId="20" applyNumberFormat="1">
      <alignment/>
      <protection/>
    </xf>
    <xf numFmtId="164" fontId="19" fillId="0" borderId="0" xfId="20" applyFont="1">
      <alignment/>
      <protection/>
    </xf>
    <xf numFmtId="164" fontId="20" fillId="0" borderId="0" xfId="20" applyFont="1" applyAlignment="1">
      <alignment/>
      <protection/>
    </xf>
    <xf numFmtId="164" fontId="21" fillId="0" borderId="0" xfId="20" applyFont="1" applyAlignment="1">
      <alignment wrapText="1"/>
      <protection/>
    </xf>
    <xf numFmtId="164" fontId="22" fillId="0" borderId="0" xfId="20" applyFont="1" applyBorder="1">
      <alignment/>
      <protection/>
    </xf>
    <xf numFmtId="166" fontId="22" fillId="0" borderId="0" xfId="20" applyNumberFormat="1" applyFont="1" applyBorder="1" applyAlignment="1">
      <alignment horizontal="right"/>
      <protection/>
    </xf>
    <xf numFmtId="170" fontId="22" fillId="0" borderId="0" xfId="20" applyNumberFormat="1" applyFont="1" applyBorder="1">
      <alignment/>
      <protection/>
    </xf>
    <xf numFmtId="164" fontId="20" fillId="0" borderId="0" xfId="20" applyFont="1" applyBorder="1" applyAlignment="1">
      <alignment/>
      <protection/>
    </xf>
    <xf numFmtId="164" fontId="0" fillId="0" borderId="0" xfId="20" applyBorder="1" applyAlignment="1">
      <alignment horizontal="right"/>
      <protection/>
    </xf>
    <xf numFmtId="166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 t="s">
        <v>2</v>
      </c>
      <c r="D2" s="4" t="str">
        <f>Rekapitulace!G2</f>
        <v>vzduchotechnika</v>
      </c>
      <c r="E2" s="5"/>
      <c r="F2" s="6" t="s">
        <v>3</v>
      </c>
      <c r="G2" s="7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4</v>
      </c>
      <c r="B4" s="9"/>
      <c r="C4" s="10" t="s">
        <v>5</v>
      </c>
      <c r="D4" s="10"/>
      <c r="E4" s="11"/>
      <c r="F4" s="12" t="s">
        <v>6</v>
      </c>
      <c r="G4" s="15"/>
    </row>
    <row r="5" spans="1:7" ht="12.75" customHeight="1">
      <c r="A5" s="16" t="s">
        <v>7</v>
      </c>
      <c r="B5" s="17"/>
      <c r="C5" s="18" t="s">
        <v>8</v>
      </c>
      <c r="D5" s="19"/>
      <c r="E5" s="17"/>
      <c r="F5" s="12" t="s">
        <v>9</v>
      </c>
      <c r="G5" s="13"/>
    </row>
    <row r="6" spans="1:15" ht="12.75" customHeight="1">
      <c r="A6" s="14" t="s">
        <v>10</v>
      </c>
      <c r="B6" s="9"/>
      <c r="C6" s="10" t="s">
        <v>11</v>
      </c>
      <c r="D6" s="10"/>
      <c r="E6" s="11"/>
      <c r="F6" s="20" t="s">
        <v>12</v>
      </c>
      <c r="G6" s="21">
        <v>0</v>
      </c>
      <c r="O6" s="22"/>
    </row>
    <row r="7" spans="1:7" ht="12.75" customHeight="1">
      <c r="A7" s="23" t="s">
        <v>13</v>
      </c>
      <c r="B7" s="24"/>
      <c r="C7" s="25" t="s">
        <v>14</v>
      </c>
      <c r="D7" s="25"/>
      <c r="E7" s="26"/>
      <c r="F7" s="27" t="s">
        <v>15</v>
      </c>
      <c r="G7" s="21">
        <f>IF(PocetMJ=0,0,ROUND((F30+F32)/PocetMJ,1))</f>
        <v>0</v>
      </c>
    </row>
    <row r="8" spans="1:9" ht="12.75">
      <c r="A8" s="28" t="s">
        <v>16</v>
      </c>
      <c r="B8" s="12"/>
      <c r="C8" s="29" t="s">
        <v>17</v>
      </c>
      <c r="D8" s="29"/>
      <c r="E8" s="29"/>
      <c r="F8" s="30" t="s">
        <v>18</v>
      </c>
      <c r="G8" s="31"/>
      <c r="H8" s="32"/>
      <c r="I8" s="33"/>
    </row>
    <row r="9" spans="1:8" ht="12.75">
      <c r="A9" s="28" t="s">
        <v>19</v>
      </c>
      <c r="B9" s="12"/>
      <c r="C9" s="29" t="str">
        <f>Projektant</f>
        <v>Jaňák-projektování</v>
      </c>
      <c r="D9" s="29"/>
      <c r="E9" s="29"/>
      <c r="F9" s="12"/>
      <c r="G9" s="34"/>
      <c r="H9" s="35"/>
    </row>
    <row r="10" spans="1:8" ht="12.75">
      <c r="A10" s="28" t="s">
        <v>20</v>
      </c>
      <c r="B10" s="12"/>
      <c r="C10" s="36" t="s">
        <v>21</v>
      </c>
      <c r="D10" s="36"/>
      <c r="E10" s="36"/>
      <c r="F10" s="37"/>
      <c r="G10" s="38"/>
      <c r="H10" s="39"/>
    </row>
    <row r="11" spans="1:57" ht="13.5" customHeight="1">
      <c r="A11" s="28" t="s">
        <v>22</v>
      </c>
      <c r="B11" s="12"/>
      <c r="C11" s="36"/>
      <c r="D11" s="36"/>
      <c r="E11" s="36"/>
      <c r="F11" s="40" t="s">
        <v>23</v>
      </c>
      <c r="G11" s="41"/>
      <c r="H11" s="35"/>
      <c r="BA11" s="42"/>
      <c r="BB11" s="42"/>
      <c r="BC11" s="42"/>
      <c r="BD11" s="42"/>
      <c r="BE11" s="42"/>
    </row>
    <row r="12" spans="1:8" ht="12.75" customHeight="1">
      <c r="A12" s="43" t="s">
        <v>24</v>
      </c>
      <c r="B12" s="9"/>
      <c r="C12" s="44"/>
      <c r="D12" s="44"/>
      <c r="E12" s="44"/>
      <c r="F12" s="45" t="s">
        <v>25</v>
      </c>
      <c r="G12" s="46"/>
      <c r="H12" s="35"/>
    </row>
    <row r="13" spans="1:8" ht="28.5" customHeight="1">
      <c r="A13" s="47" t="s">
        <v>26</v>
      </c>
      <c r="B13" s="47"/>
      <c r="C13" s="47"/>
      <c r="D13" s="47"/>
      <c r="E13" s="47"/>
      <c r="F13" s="47"/>
      <c r="G13" s="47"/>
      <c r="H13" s="35"/>
    </row>
    <row r="14" spans="1:7" ht="17.25" customHeight="1">
      <c r="A14" s="48" t="s">
        <v>27</v>
      </c>
      <c r="B14" s="49"/>
      <c r="C14" s="50"/>
      <c r="D14" s="51" t="s">
        <v>28</v>
      </c>
      <c r="E14" s="51"/>
      <c r="F14" s="51"/>
      <c r="G14" s="51"/>
    </row>
    <row r="15" spans="1:7" ht="15.75" customHeight="1">
      <c r="A15" s="52"/>
      <c r="B15" s="53" t="s">
        <v>29</v>
      </c>
      <c r="C15" s="54">
        <f>HSV</f>
        <v>0</v>
      </c>
      <c r="D15" s="55" t="str">
        <f>Rekapitulace!A31</f>
        <v>Ztížené výrobní podmínky</v>
      </c>
      <c r="E15" s="56"/>
      <c r="F15" s="57"/>
      <c r="G15" s="54">
        <f>Rekapitulace!I31</f>
        <v>0</v>
      </c>
    </row>
    <row r="16" spans="1:7" ht="15.75" customHeight="1">
      <c r="A16" s="52" t="s">
        <v>30</v>
      </c>
      <c r="B16" s="53" t="s">
        <v>31</v>
      </c>
      <c r="C16" s="54">
        <f>PSV</f>
        <v>0</v>
      </c>
      <c r="D16" s="8" t="str">
        <f>Rekapitulace!A32</f>
        <v>Oborová přirážka</v>
      </c>
      <c r="E16" s="58"/>
      <c r="F16" s="59"/>
      <c r="G16" s="54">
        <f>Rekapitulace!I32</f>
        <v>0</v>
      </c>
    </row>
    <row r="17" spans="1:7" ht="15.75" customHeight="1">
      <c r="A17" s="52" t="s">
        <v>32</v>
      </c>
      <c r="B17" s="53" t="s">
        <v>33</v>
      </c>
      <c r="C17" s="54">
        <f>Mont</f>
        <v>0</v>
      </c>
      <c r="D17" s="8" t="str">
        <f>Rekapitulace!A33</f>
        <v>Přesun stavebních kapacit</v>
      </c>
      <c r="E17" s="58"/>
      <c r="F17" s="59"/>
      <c r="G17" s="54">
        <f>Rekapitulace!I33</f>
        <v>0</v>
      </c>
    </row>
    <row r="18" spans="1:7" ht="15.75" customHeight="1">
      <c r="A18" s="60" t="s">
        <v>34</v>
      </c>
      <c r="B18" s="61" t="s">
        <v>35</v>
      </c>
      <c r="C18" s="54">
        <f>Dodavka</f>
        <v>0</v>
      </c>
      <c r="D18" s="8" t="str">
        <f>Rekapitulace!A34</f>
        <v>Mimostaveništní doprava</v>
      </c>
      <c r="E18" s="58"/>
      <c r="F18" s="59"/>
      <c r="G18" s="54">
        <f>Rekapitulace!I34</f>
        <v>0</v>
      </c>
    </row>
    <row r="19" spans="1:7" ht="15.75" customHeight="1">
      <c r="A19" s="62" t="s">
        <v>36</v>
      </c>
      <c r="B19" s="53"/>
      <c r="C19" s="54">
        <f>SUM(C15:C18)</f>
        <v>0</v>
      </c>
      <c r="D19" s="8" t="str">
        <f>Rekapitulace!A35</f>
        <v>Zařízení staveniště</v>
      </c>
      <c r="E19" s="58"/>
      <c r="F19" s="59"/>
      <c r="G19" s="54">
        <f>Rekapitulace!I35</f>
        <v>0</v>
      </c>
    </row>
    <row r="20" spans="1:7" ht="15.75" customHeight="1">
      <c r="A20" s="62"/>
      <c r="B20" s="53"/>
      <c r="C20" s="54"/>
      <c r="D20" s="8" t="str">
        <f>Rekapitulace!A36</f>
        <v>Provoz investora</v>
      </c>
      <c r="E20" s="58"/>
      <c r="F20" s="59"/>
      <c r="G20" s="54">
        <f>Rekapitulace!I36</f>
        <v>0</v>
      </c>
    </row>
    <row r="21" spans="1:7" ht="15.75" customHeight="1">
      <c r="A21" s="62" t="s">
        <v>37</v>
      </c>
      <c r="B21" s="53"/>
      <c r="C21" s="54">
        <f>HZS</f>
        <v>0</v>
      </c>
      <c r="D21" s="8" t="str">
        <f>Rekapitulace!A37</f>
        <v>Kompletační činnost (IČD)</v>
      </c>
      <c r="E21" s="58"/>
      <c r="F21" s="59"/>
      <c r="G21" s="54">
        <f>Rekapitulace!I37</f>
        <v>0</v>
      </c>
    </row>
    <row r="22" spans="1:7" ht="15.75" customHeight="1">
      <c r="A22" s="63" t="s">
        <v>38</v>
      </c>
      <c r="B22" s="64"/>
      <c r="C22" s="54">
        <f>C19+C21</f>
        <v>0</v>
      </c>
      <c r="D22" s="8" t="s">
        <v>39</v>
      </c>
      <c r="E22" s="58"/>
      <c r="F22" s="59"/>
      <c r="G22" s="54">
        <f>G23-SUM(G15:G21)</f>
        <v>0</v>
      </c>
    </row>
    <row r="23" spans="1:7" ht="15.75" customHeight="1">
      <c r="A23" s="65" t="s">
        <v>40</v>
      </c>
      <c r="B23" s="65"/>
      <c r="C23" s="66">
        <f>C22+G23</f>
        <v>0</v>
      </c>
      <c r="D23" s="67" t="s">
        <v>41</v>
      </c>
      <c r="E23" s="68"/>
      <c r="F23" s="69"/>
      <c r="G23" s="54">
        <f>VRN</f>
        <v>0</v>
      </c>
    </row>
    <row r="24" spans="1:7" ht="12.75">
      <c r="A24" s="70" t="s">
        <v>42</v>
      </c>
      <c r="B24" s="71"/>
      <c r="C24" s="72"/>
      <c r="D24" s="71" t="s">
        <v>43</v>
      </c>
      <c r="E24" s="71"/>
      <c r="F24" s="73" t="s">
        <v>44</v>
      </c>
      <c r="G24" s="74"/>
    </row>
    <row r="25" spans="1:7" ht="12.75">
      <c r="A25" s="63" t="s">
        <v>45</v>
      </c>
      <c r="B25" s="64"/>
      <c r="C25" s="75"/>
      <c r="D25" s="64" t="s">
        <v>45</v>
      </c>
      <c r="E25" s="76"/>
      <c r="F25" s="77" t="s">
        <v>45</v>
      </c>
      <c r="G25" s="78"/>
    </row>
    <row r="26" spans="1:7" ht="37.5" customHeight="1">
      <c r="A26" s="63" t="s">
        <v>46</v>
      </c>
      <c r="B26" s="79"/>
      <c r="C26" s="75"/>
      <c r="D26" s="64" t="s">
        <v>46</v>
      </c>
      <c r="E26" s="76"/>
      <c r="F26" s="77" t="s">
        <v>46</v>
      </c>
      <c r="G26" s="78"/>
    </row>
    <row r="27" spans="1:7" ht="12.75">
      <c r="A27" s="63"/>
      <c r="B27" s="80"/>
      <c r="C27" s="75"/>
      <c r="D27" s="64"/>
      <c r="E27" s="76"/>
      <c r="F27" s="77"/>
      <c r="G27" s="78"/>
    </row>
    <row r="28" spans="1:7" ht="12.75">
      <c r="A28" s="63" t="s">
        <v>47</v>
      </c>
      <c r="B28" s="64"/>
      <c r="C28" s="75"/>
      <c r="D28" s="77" t="s">
        <v>48</v>
      </c>
      <c r="E28" s="75"/>
      <c r="F28" s="81" t="s">
        <v>48</v>
      </c>
      <c r="G28" s="78"/>
    </row>
    <row r="29" spans="1:7" ht="69" customHeight="1">
      <c r="A29" s="63"/>
      <c r="B29" s="64"/>
      <c r="C29" s="82"/>
      <c r="D29" s="83"/>
      <c r="E29" s="82"/>
      <c r="F29" s="64"/>
      <c r="G29" s="78"/>
    </row>
    <row r="30" spans="1:7" ht="12.75">
      <c r="A30" s="84" t="s">
        <v>49</v>
      </c>
      <c r="B30" s="85"/>
      <c r="C30" s="86">
        <v>21</v>
      </c>
      <c r="D30" s="85" t="s">
        <v>50</v>
      </c>
      <c r="E30" s="87"/>
      <c r="F30" s="88">
        <f>C23-F32</f>
        <v>0</v>
      </c>
      <c r="G30" s="88"/>
    </row>
    <row r="31" spans="1:7" ht="12.75">
      <c r="A31" s="84" t="s">
        <v>51</v>
      </c>
      <c r="B31" s="85"/>
      <c r="C31" s="86">
        <f>SazbaDPH1</f>
        <v>21</v>
      </c>
      <c r="D31" s="85" t="s">
        <v>52</v>
      </c>
      <c r="E31" s="87"/>
      <c r="F31" s="88">
        <f>ROUND(PRODUCT(F30,C31/100),0)</f>
        <v>0</v>
      </c>
      <c r="G31" s="88"/>
    </row>
    <row r="32" spans="1:7" ht="12.75">
      <c r="A32" s="84" t="s">
        <v>49</v>
      </c>
      <c r="B32" s="85"/>
      <c r="C32" s="86">
        <v>0</v>
      </c>
      <c r="D32" s="85" t="s">
        <v>52</v>
      </c>
      <c r="E32" s="87"/>
      <c r="F32" s="88">
        <v>0</v>
      </c>
      <c r="G32" s="88"/>
    </row>
    <row r="33" spans="1:7" ht="12.75">
      <c r="A33" s="84" t="s">
        <v>51</v>
      </c>
      <c r="B33" s="89"/>
      <c r="C33" s="90">
        <f>SazbaDPH2</f>
        <v>0</v>
      </c>
      <c r="D33" s="85" t="s">
        <v>52</v>
      </c>
      <c r="E33" s="59"/>
      <c r="F33" s="88">
        <f>ROUND(PRODUCT(F32,C33/100),0)</f>
        <v>0</v>
      </c>
      <c r="G33" s="88"/>
    </row>
    <row r="34" spans="1:7" s="95" customFormat="1" ht="19.5" customHeight="1">
      <c r="A34" s="91" t="s">
        <v>53</v>
      </c>
      <c r="B34" s="92"/>
      <c r="C34" s="92"/>
      <c r="D34" s="92"/>
      <c r="E34" s="93"/>
      <c r="F34" s="94">
        <f>ROUND(SUM(F30:F33),0)</f>
        <v>0</v>
      </c>
      <c r="G34" s="94"/>
    </row>
    <row r="36" spans="1:8" ht="12.75">
      <c r="A36" s="96" t="s">
        <v>54</v>
      </c>
      <c r="B36" s="96"/>
      <c r="C36" s="96"/>
      <c r="D36" s="96"/>
      <c r="E36" s="96"/>
      <c r="F36" s="96"/>
      <c r="G36" s="96"/>
      <c r="H36" t="s">
        <v>55</v>
      </c>
    </row>
    <row r="37" spans="1:8" ht="14.25" customHeight="1">
      <c r="A37" s="96"/>
      <c r="B37" s="97"/>
      <c r="C37" s="97"/>
      <c r="D37" s="97"/>
      <c r="E37" s="97"/>
      <c r="F37" s="97"/>
      <c r="G37" s="97"/>
      <c r="H37" t="s">
        <v>55</v>
      </c>
    </row>
    <row r="38" spans="1:8" ht="12.75" customHeight="1">
      <c r="A38" s="98"/>
      <c r="B38" s="97"/>
      <c r="C38" s="97"/>
      <c r="D38" s="97"/>
      <c r="E38" s="97"/>
      <c r="F38" s="97"/>
      <c r="G38" s="97"/>
      <c r="H38" t="s">
        <v>55</v>
      </c>
    </row>
    <row r="39" spans="1:8" ht="12.75">
      <c r="A39" s="98"/>
      <c r="B39" s="97"/>
      <c r="C39" s="97"/>
      <c r="D39" s="97"/>
      <c r="E39" s="97"/>
      <c r="F39" s="97"/>
      <c r="G39" s="97"/>
      <c r="H39" t="s">
        <v>55</v>
      </c>
    </row>
    <row r="40" spans="1:8" ht="12.75">
      <c r="A40" s="98"/>
      <c r="B40" s="97"/>
      <c r="C40" s="97"/>
      <c r="D40" s="97"/>
      <c r="E40" s="97"/>
      <c r="F40" s="97"/>
      <c r="G40" s="97"/>
      <c r="H40" t="s">
        <v>55</v>
      </c>
    </row>
    <row r="41" spans="1:8" ht="12.75">
      <c r="A41" s="98"/>
      <c r="B41" s="97"/>
      <c r="C41" s="97"/>
      <c r="D41" s="97"/>
      <c r="E41" s="97"/>
      <c r="F41" s="97"/>
      <c r="G41" s="97"/>
      <c r="H41" t="s">
        <v>55</v>
      </c>
    </row>
    <row r="42" spans="1:8" ht="12.75">
      <c r="A42" s="98"/>
      <c r="B42" s="97"/>
      <c r="C42" s="97"/>
      <c r="D42" s="97"/>
      <c r="E42" s="97"/>
      <c r="F42" s="97"/>
      <c r="G42" s="97"/>
      <c r="H42" t="s">
        <v>55</v>
      </c>
    </row>
    <row r="43" spans="1:8" ht="12.75">
      <c r="A43" s="98"/>
      <c r="B43" s="97"/>
      <c r="C43" s="97"/>
      <c r="D43" s="97"/>
      <c r="E43" s="97"/>
      <c r="F43" s="97"/>
      <c r="G43" s="97"/>
      <c r="H43" t="s">
        <v>55</v>
      </c>
    </row>
    <row r="44" spans="1:8" ht="12.75">
      <c r="A44" s="98"/>
      <c r="B44" s="97"/>
      <c r="C44" s="97"/>
      <c r="D44" s="97"/>
      <c r="E44" s="97"/>
      <c r="F44" s="97"/>
      <c r="G44" s="97"/>
      <c r="H44" t="s">
        <v>55</v>
      </c>
    </row>
    <row r="45" spans="1:8" ht="0.75" customHeight="1">
      <c r="A45" s="98"/>
      <c r="B45" s="97"/>
      <c r="C45" s="97"/>
      <c r="D45" s="97"/>
      <c r="E45" s="97"/>
      <c r="F45" s="97"/>
      <c r="G45" s="97"/>
      <c r="H45" t="s">
        <v>55</v>
      </c>
    </row>
    <row r="46" spans="2:7" ht="12.75" customHeight="1">
      <c r="B46" s="99"/>
      <c r="C46" s="99"/>
      <c r="D46" s="99"/>
      <c r="E46" s="99"/>
      <c r="F46" s="99"/>
      <c r="G46" s="99"/>
    </row>
    <row r="47" spans="2:7" ht="12.75" customHeight="1">
      <c r="B47" s="99"/>
      <c r="C47" s="99"/>
      <c r="D47" s="99"/>
      <c r="E47" s="99"/>
      <c r="F47" s="99"/>
      <c r="G47" s="99"/>
    </row>
    <row r="48" spans="2:7" ht="12.75" customHeight="1">
      <c r="B48" s="99"/>
      <c r="C48" s="99"/>
      <c r="D48" s="99"/>
      <c r="E48" s="99"/>
      <c r="F48" s="99"/>
      <c r="G48" s="99"/>
    </row>
    <row r="49" spans="2:7" ht="12.75" customHeight="1">
      <c r="B49" s="99"/>
      <c r="C49" s="99"/>
      <c r="D49" s="99"/>
      <c r="E49" s="99"/>
      <c r="F49" s="99"/>
      <c r="G49" s="99"/>
    </row>
    <row r="50" spans="2:7" ht="12.75" customHeight="1">
      <c r="B50" s="99"/>
      <c r="C50" s="99"/>
      <c r="D50" s="99"/>
      <c r="E50" s="99"/>
      <c r="F50" s="99"/>
      <c r="G50" s="99"/>
    </row>
    <row r="51" spans="2:7" ht="12.75" customHeight="1">
      <c r="B51" s="99"/>
      <c r="C51" s="99"/>
      <c r="D51" s="99"/>
      <c r="E51" s="99"/>
      <c r="F51" s="99"/>
      <c r="G51" s="99"/>
    </row>
    <row r="52" spans="2:7" ht="12.75" customHeight="1">
      <c r="B52" s="99"/>
      <c r="C52" s="99"/>
      <c r="D52" s="99"/>
      <c r="E52" s="99"/>
      <c r="F52" s="99"/>
      <c r="G52" s="99"/>
    </row>
    <row r="53" spans="2:7" ht="12.75" customHeight="1">
      <c r="B53" s="99"/>
      <c r="C53" s="99"/>
      <c r="D53" s="99"/>
      <c r="E53" s="99"/>
      <c r="F53" s="99"/>
      <c r="G53" s="99"/>
    </row>
    <row r="54" spans="2:7" ht="12.75" customHeight="1">
      <c r="B54" s="99"/>
      <c r="C54" s="99"/>
      <c r="D54" s="99"/>
      <c r="E54" s="99"/>
      <c r="F54" s="99"/>
      <c r="G54" s="99"/>
    </row>
    <row r="55" spans="2:7" ht="12.75" customHeight="1">
      <c r="B55" s="99"/>
      <c r="C55" s="99"/>
      <c r="D55" s="99"/>
      <c r="E55" s="99"/>
      <c r="F55" s="99"/>
      <c r="G55" s="99"/>
    </row>
  </sheetData>
  <sheetProtection selectLockedCells="1" selectUnlockedCells="1"/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a.s.&amp;R&amp;"Arial,Běžné"Strana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C90"/>
  <sheetViews>
    <sheetView workbookViewId="0" topLeftCell="A1">
      <selection activeCell="F38" sqref="F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5" max="16384" width="11.625" style="0" customWidth="1"/>
  </cols>
  <sheetData>
    <row r="1" spans="1:9" ht="12.75">
      <c r="A1" s="100" t="s">
        <v>56</v>
      </c>
      <c r="B1" s="100"/>
      <c r="C1" s="101" t="s">
        <v>14</v>
      </c>
      <c r="D1" s="102"/>
      <c r="E1" s="103"/>
      <c r="F1" s="102"/>
      <c r="G1" s="102"/>
      <c r="H1" s="102"/>
      <c r="I1" s="104" t="s">
        <v>57</v>
      </c>
    </row>
    <row r="2" spans="1:9" ht="12.75">
      <c r="A2" s="105" t="s">
        <v>58</v>
      </c>
      <c r="B2" s="105"/>
      <c r="C2" s="106" t="s">
        <v>59</v>
      </c>
      <c r="D2" s="107"/>
      <c r="E2" s="108"/>
      <c r="F2" s="107"/>
      <c r="G2" s="109" t="s">
        <v>59</v>
      </c>
      <c r="H2" s="109"/>
      <c r="I2" s="109"/>
    </row>
    <row r="3" spans="1:9" ht="12.75">
      <c r="A3" s="76"/>
      <c r="B3" s="76"/>
      <c r="C3" s="76"/>
      <c r="D3" s="76"/>
      <c r="E3" s="76"/>
      <c r="F3" s="64"/>
      <c r="G3" s="76"/>
      <c r="H3" s="76"/>
      <c r="I3" s="76"/>
    </row>
    <row r="4" spans="1:9" ht="19.5" customHeight="1">
      <c r="A4" s="110" t="s">
        <v>60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76"/>
      <c r="B5" s="76"/>
      <c r="C5" s="76"/>
      <c r="D5" s="76"/>
      <c r="E5" s="76"/>
      <c r="F5" s="76"/>
      <c r="G5" s="76"/>
      <c r="H5" s="76"/>
      <c r="I5" s="76"/>
    </row>
    <row r="6" spans="1:9" s="35" customFormat="1" ht="12.75">
      <c r="A6" s="111"/>
      <c r="B6" s="112" t="s">
        <v>61</v>
      </c>
      <c r="C6" s="112"/>
      <c r="D6" s="51"/>
      <c r="E6" s="113" t="s">
        <v>62</v>
      </c>
      <c r="F6" s="114" t="s">
        <v>63</v>
      </c>
      <c r="G6" s="114" t="s">
        <v>64</v>
      </c>
      <c r="H6" s="114" t="s">
        <v>65</v>
      </c>
      <c r="I6" s="115" t="s">
        <v>37</v>
      </c>
    </row>
    <row r="7" spans="1:9" s="35" customFormat="1" ht="12.75">
      <c r="A7" s="116" t="str">
        <f>Položky!B7</f>
        <v>3</v>
      </c>
      <c r="B7" s="117" t="str">
        <f>Položky!C7</f>
        <v>Svislé a kompletní konstrukce</v>
      </c>
      <c r="C7" s="64"/>
      <c r="D7" s="118"/>
      <c r="E7" s="119">
        <f>Položky!G20</f>
        <v>0</v>
      </c>
      <c r="F7" s="120">
        <f>Položky!BB30</f>
        <v>0</v>
      </c>
      <c r="G7" s="120">
        <f>Položky!BC30</f>
        <v>0</v>
      </c>
      <c r="H7" s="120">
        <f>Položky!BD30</f>
        <v>0</v>
      </c>
      <c r="I7" s="121">
        <f>Položky!E20</f>
        <v>0</v>
      </c>
    </row>
    <row r="8" spans="1:9" s="35" customFormat="1" ht="12.75">
      <c r="A8" s="116" t="str">
        <f>Položky!B21</f>
        <v>6</v>
      </c>
      <c r="B8" s="117" t="str">
        <f>Položky!C21</f>
        <v>Upravy povrchu </v>
      </c>
      <c r="C8" s="64"/>
      <c r="D8" s="118"/>
      <c r="E8" s="119">
        <f>Položky!G26</f>
        <v>0</v>
      </c>
      <c r="F8" s="120">
        <f>Položky!BB201</f>
        <v>0</v>
      </c>
      <c r="G8" s="120">
        <f>Položky!BC201</f>
        <v>0</v>
      </c>
      <c r="H8" s="120">
        <f>Položky!BD201</f>
        <v>0</v>
      </c>
      <c r="I8" s="121">
        <f>Položky!BE201</f>
        <v>0</v>
      </c>
    </row>
    <row r="9" spans="1:9" s="35" customFormat="1" ht="12.75">
      <c r="A9" s="116" t="s">
        <v>66</v>
      </c>
      <c r="B9" s="117" t="str">
        <f>Položky!C27</f>
        <v>Podlahy a podlahové konstrkce</v>
      </c>
      <c r="C9" s="64"/>
      <c r="D9" s="118"/>
      <c r="E9" s="119">
        <f>Položky!G32</f>
        <v>0</v>
      </c>
      <c r="F9" s="120">
        <f>Položky!BB207</f>
        <v>0</v>
      </c>
      <c r="G9" s="120">
        <f>Položky!BC207</f>
        <v>0</v>
      </c>
      <c r="H9" s="120">
        <f>Položky!BD207</f>
        <v>0</v>
      </c>
      <c r="I9" s="121">
        <v>0</v>
      </c>
    </row>
    <row r="10" spans="1:9" s="35" customFormat="1" ht="12.75">
      <c r="A10" s="116" t="s">
        <v>67</v>
      </c>
      <c r="B10" s="117" t="str">
        <f>Položky!C33</f>
        <v>Lešení a stavební výtahy</v>
      </c>
      <c r="C10" s="64"/>
      <c r="D10" s="118"/>
      <c r="E10" s="119">
        <f>Položky!G42</f>
        <v>0</v>
      </c>
      <c r="F10" s="120">
        <f>Položky!BB212</f>
        <v>0</v>
      </c>
      <c r="G10" s="120">
        <f>Položky!BC212</f>
        <v>0</v>
      </c>
      <c r="H10" s="120">
        <f>Položky!BD212</f>
        <v>0</v>
      </c>
      <c r="I10" s="121">
        <f>Položky!BE212</f>
        <v>0</v>
      </c>
    </row>
    <row r="11" spans="1:9" s="35" customFormat="1" ht="12.75">
      <c r="A11" s="116" t="s">
        <v>68</v>
      </c>
      <c r="B11" s="117" t="str">
        <f>Položky!C43</f>
        <v>Dokončovací konstrukce na pozemních stavbách</v>
      </c>
      <c r="C11" s="64"/>
      <c r="D11" s="118"/>
      <c r="E11" s="119">
        <f>Položky!G46</f>
        <v>0</v>
      </c>
      <c r="F11" s="120">
        <v>0</v>
      </c>
      <c r="G11" s="120">
        <f>Položky!BC220</f>
        <v>0</v>
      </c>
      <c r="H11" s="120">
        <f>Položky!BD220</f>
        <v>0</v>
      </c>
      <c r="I11" s="121">
        <f>Položky!BE220</f>
        <v>0</v>
      </c>
    </row>
    <row r="12" spans="1:9" s="35" customFormat="1" ht="12.75">
      <c r="A12" s="116" t="s">
        <v>69</v>
      </c>
      <c r="B12" s="117" t="str">
        <f>Položky!C47</f>
        <v>Přesun suti</v>
      </c>
      <c r="C12" s="64"/>
      <c r="D12" s="118"/>
      <c r="E12" s="119">
        <f>Položky!G58</f>
        <v>0</v>
      </c>
      <c r="F12" s="120">
        <v>0</v>
      </c>
      <c r="G12" s="120">
        <f>Položky!BC224</f>
        <v>0</v>
      </c>
      <c r="H12" s="120">
        <f>Položky!BD224</f>
        <v>0</v>
      </c>
      <c r="I12" s="121">
        <f>Položky!BE224</f>
        <v>0</v>
      </c>
    </row>
    <row r="13" spans="1:9" s="35" customFormat="1" ht="12.75">
      <c r="A13" s="116" t="s">
        <v>70</v>
      </c>
      <c r="B13" s="117" t="str">
        <f>Položky!C61</f>
        <v>99 Staveništní přesun hmot</v>
      </c>
      <c r="C13" s="64"/>
      <c r="D13" s="118"/>
      <c r="E13" s="119">
        <f>Položky!G61</f>
        <v>0</v>
      </c>
      <c r="F13" s="120">
        <v>0</v>
      </c>
      <c r="G13" s="120">
        <f>Položky!BC230</f>
        <v>0</v>
      </c>
      <c r="H13" s="120">
        <f>Položky!BD230</f>
        <v>0</v>
      </c>
      <c r="I13" s="121">
        <f>Položky!BE230</f>
        <v>0</v>
      </c>
    </row>
    <row r="14" spans="1:9" s="35" customFormat="1" ht="12.75">
      <c r="A14" s="116" t="s">
        <v>71</v>
      </c>
      <c r="B14" s="117" t="str">
        <f>Položky!C62</f>
        <v>Izolace tepelné</v>
      </c>
      <c r="C14" s="64"/>
      <c r="D14" s="118"/>
      <c r="E14" s="119">
        <f>Položky!BA233</f>
        <v>0</v>
      </c>
      <c r="F14" s="120">
        <f>Položky!G71</f>
        <v>0</v>
      </c>
      <c r="G14" s="120">
        <f>Položky!BC233</f>
        <v>0</v>
      </c>
      <c r="H14" s="120">
        <f>Položky!BD233</f>
        <v>0</v>
      </c>
      <c r="I14" s="121">
        <f>Položky!BE233</f>
        <v>0</v>
      </c>
    </row>
    <row r="15" spans="1:9" s="35" customFormat="1" ht="12.75">
      <c r="A15" s="116" t="s">
        <v>72</v>
      </c>
      <c r="B15" s="117" t="str">
        <f>Položky!C72</f>
        <v>Vnitřní kanalizace</v>
      </c>
      <c r="C15" s="64"/>
      <c r="D15" s="118"/>
      <c r="E15" s="119">
        <v>0</v>
      </c>
      <c r="F15" s="120">
        <f>Položky!G76</f>
        <v>0</v>
      </c>
      <c r="G15" s="120">
        <f>Položky!BC205</f>
        <v>0</v>
      </c>
      <c r="H15" s="120">
        <f>Položky!BD205</f>
        <v>0</v>
      </c>
      <c r="I15" s="121">
        <f>Položky!BE205</f>
        <v>0</v>
      </c>
    </row>
    <row r="16" spans="1:9" s="35" customFormat="1" ht="12.75">
      <c r="A16" s="116" t="s">
        <v>73</v>
      </c>
      <c r="B16" s="117" t="str">
        <f>Položky!C77</f>
        <v>Strojovny</v>
      </c>
      <c r="C16" s="64"/>
      <c r="D16" s="118"/>
      <c r="E16" s="119">
        <f>Položky!BA209</f>
        <v>0</v>
      </c>
      <c r="F16" s="120">
        <f>Položky!G82</f>
        <v>0</v>
      </c>
      <c r="G16" s="120">
        <f>Položky!BC209</f>
        <v>0</v>
      </c>
      <c r="H16" s="120">
        <f>Položky!BD209</f>
        <v>0</v>
      </c>
      <c r="I16" s="121">
        <f>Položky!BE209</f>
        <v>0</v>
      </c>
    </row>
    <row r="17" spans="1:9" s="35" customFormat="1" ht="12.75">
      <c r="A17" s="116" t="s">
        <v>74</v>
      </c>
      <c r="B17" s="117" t="str">
        <f>Položky!C83</f>
        <v>Rozvod potrubí</v>
      </c>
      <c r="C17" s="64"/>
      <c r="D17" s="118"/>
      <c r="E17" s="119">
        <v>0</v>
      </c>
      <c r="F17" s="120">
        <f>Položky!G88</f>
        <v>0</v>
      </c>
      <c r="G17" s="120">
        <f>Položky!BC207</f>
        <v>0</v>
      </c>
      <c r="H17" s="120">
        <f>Položky!BD207</f>
        <v>0</v>
      </c>
      <c r="I17" s="121">
        <v>0</v>
      </c>
    </row>
    <row r="18" spans="1:9" s="35" customFormat="1" ht="12.75">
      <c r="A18" s="116" t="s">
        <v>75</v>
      </c>
      <c r="B18" s="117" t="str">
        <f>Položky!C89</f>
        <v>Armatury</v>
      </c>
      <c r="C18" s="64"/>
      <c r="D18" s="118"/>
      <c r="E18" s="119">
        <f>Položky!BA211</f>
        <v>0</v>
      </c>
      <c r="F18" s="120">
        <f>Položky!G93</f>
        <v>0</v>
      </c>
      <c r="G18" s="120">
        <f>Položky!BC211</f>
        <v>0</v>
      </c>
      <c r="H18" s="120">
        <f>Položky!BD211</f>
        <v>0</v>
      </c>
      <c r="I18" s="121">
        <f>Položky!BE211</f>
        <v>0</v>
      </c>
    </row>
    <row r="19" spans="1:9" s="35" customFormat="1" ht="12.75">
      <c r="A19" s="116" t="s">
        <v>76</v>
      </c>
      <c r="B19" s="117" t="str">
        <f>Položky!C94</f>
        <v>Konstrukce klempířské</v>
      </c>
      <c r="C19" s="64"/>
      <c r="D19" s="118"/>
      <c r="E19" s="119">
        <f>Položky!BA217</f>
        <v>0</v>
      </c>
      <c r="F19" s="120">
        <f>Položky!G96</f>
        <v>0</v>
      </c>
      <c r="G19" s="120">
        <f>Položky!BC217</f>
        <v>0</v>
      </c>
      <c r="H19" s="120">
        <f>Položky!BD217</f>
        <v>0</v>
      </c>
      <c r="I19" s="121">
        <f>Položky!BE217</f>
        <v>0</v>
      </c>
    </row>
    <row r="20" spans="1:9" s="35" customFormat="1" ht="12.75">
      <c r="A20" s="116" t="s">
        <v>77</v>
      </c>
      <c r="B20" s="117" t="str">
        <f>Položky!C97</f>
        <v>Konstrukce zámečnícké</v>
      </c>
      <c r="C20" s="64"/>
      <c r="D20" s="118"/>
      <c r="E20" s="119">
        <f>Položky!BA222</f>
        <v>0</v>
      </c>
      <c r="F20" s="120">
        <f>Položky!G101</f>
        <v>0</v>
      </c>
      <c r="G20" s="120">
        <f>Položky!BC222</f>
        <v>0</v>
      </c>
      <c r="H20" s="120">
        <f>Položky!BD222</f>
        <v>0</v>
      </c>
      <c r="I20" s="121">
        <f>Položky!BE222</f>
        <v>0</v>
      </c>
    </row>
    <row r="21" spans="1:9" s="35" customFormat="1" ht="12.75">
      <c r="A21" s="116" t="s">
        <v>78</v>
      </c>
      <c r="B21" s="117" t="str">
        <f>Položky!C102</f>
        <v>Podlahy z dlaždíc a obklady</v>
      </c>
      <c r="C21" s="64"/>
      <c r="D21" s="118"/>
      <c r="E21" s="119">
        <f>Položky!BA230</f>
        <v>0</v>
      </c>
      <c r="F21" s="120">
        <f>Položky!G106</f>
        <v>0</v>
      </c>
      <c r="G21" s="120">
        <f>Položky!BC230</f>
        <v>0</v>
      </c>
      <c r="H21" s="120">
        <f>Položky!BD230</f>
        <v>0</v>
      </c>
      <c r="I21" s="121">
        <f>Položky!BE230</f>
        <v>0</v>
      </c>
    </row>
    <row r="22" spans="1:9" s="35" customFormat="1" ht="12.75">
      <c r="A22" s="116" t="s">
        <v>79</v>
      </c>
      <c r="B22" s="117" t="str">
        <f>Položky!C107</f>
        <v>Ostatní</v>
      </c>
      <c r="C22" s="64"/>
      <c r="D22" s="118"/>
      <c r="E22" s="119">
        <f>Položky!BA234</f>
        <v>0</v>
      </c>
      <c r="F22" s="120">
        <v>0</v>
      </c>
      <c r="G22" s="120">
        <f>Položky!BC234</f>
        <v>0</v>
      </c>
      <c r="H22" s="120">
        <f>Položky!BD234</f>
        <v>0</v>
      </c>
      <c r="I22" s="121">
        <f>Položky!G111</f>
        <v>0</v>
      </c>
    </row>
    <row r="23" spans="1:9" s="35" customFormat="1" ht="12.75">
      <c r="A23" s="116" t="s">
        <v>80</v>
      </c>
      <c r="B23" s="117" t="str">
        <f>Položky!C112</f>
        <v>Malby</v>
      </c>
      <c r="C23" s="64"/>
      <c r="D23" s="118"/>
      <c r="E23" s="119">
        <f>Položky!BA240</f>
        <v>0</v>
      </c>
      <c r="F23" s="120">
        <f>Položky!G117</f>
        <v>0</v>
      </c>
      <c r="G23" s="120">
        <f>Položky!BC240</f>
        <v>0</v>
      </c>
      <c r="H23" s="120">
        <f>Položky!BD240</f>
        <v>0</v>
      </c>
      <c r="I23" s="121">
        <f>Položky!BE240</f>
        <v>0</v>
      </c>
    </row>
    <row r="24" spans="1:9" s="35" customFormat="1" ht="12.75">
      <c r="A24" s="122" t="s">
        <v>81</v>
      </c>
      <c r="B24" s="117" t="str">
        <f>Položky!C118</f>
        <v>Elektromontáže</v>
      </c>
      <c r="C24" s="64"/>
      <c r="D24" s="118"/>
      <c r="E24" s="119">
        <v>0</v>
      </c>
      <c r="F24" s="120">
        <f>Položky!BB243</f>
        <v>0</v>
      </c>
      <c r="G24" s="120">
        <f>Položky!BC243</f>
        <v>0</v>
      </c>
      <c r="H24" s="120">
        <f>Položky!G120</f>
        <v>0</v>
      </c>
      <c r="I24" s="121">
        <f>Položky!BE243</f>
        <v>0</v>
      </c>
    </row>
    <row r="25" spans="1:9" s="35" customFormat="1" ht="12.75">
      <c r="A25" s="122" t="s">
        <v>82</v>
      </c>
      <c r="B25" s="117" t="str">
        <f>Položky!C121</f>
        <v>Montáže vzduchotechnických zařízení</v>
      </c>
      <c r="C25" s="64"/>
      <c r="D25" s="118"/>
      <c r="E25" s="119">
        <v>0</v>
      </c>
      <c r="F25" s="120">
        <f>Položky!BB244</f>
        <v>0</v>
      </c>
      <c r="G25" s="120">
        <v>0</v>
      </c>
      <c r="H25" s="120">
        <v>0</v>
      </c>
      <c r="I25" s="121">
        <f>Položky!BE244</f>
        <v>0</v>
      </c>
    </row>
    <row r="26" spans="1:9" s="129" customFormat="1" ht="12.75">
      <c r="A26" s="123"/>
      <c r="B26" s="124" t="s">
        <v>83</v>
      </c>
      <c r="C26" s="124"/>
      <c r="D26" s="125"/>
      <c r="E26" s="126">
        <f>SUM(E7:E25)</f>
        <v>0</v>
      </c>
      <c r="F26" s="127">
        <f>SUM(F14:F23)</f>
        <v>0</v>
      </c>
      <c r="G26" s="127">
        <f>SUM(G17:G25)</f>
        <v>0</v>
      </c>
      <c r="H26" s="127">
        <f>SUM(H17:H25)</f>
        <v>0</v>
      </c>
      <c r="I26" s="128">
        <f>SUM(I7:I24)</f>
        <v>0</v>
      </c>
    </row>
    <row r="27" spans="1:9" ht="12.75">
      <c r="A27" s="64"/>
      <c r="B27" s="64"/>
      <c r="C27" s="64"/>
      <c r="D27" s="64"/>
      <c r="E27" s="64"/>
      <c r="F27" s="64"/>
      <c r="G27" s="64"/>
      <c r="H27" s="64"/>
      <c r="I27" s="64"/>
    </row>
    <row r="28" spans="1:55" ht="19.5" customHeight="1">
      <c r="A28" s="130" t="s">
        <v>84</v>
      </c>
      <c r="B28" s="130"/>
      <c r="C28" s="130"/>
      <c r="D28" s="130"/>
      <c r="E28" s="130"/>
      <c r="F28" s="130"/>
      <c r="G28" s="130"/>
      <c r="H28" s="130"/>
      <c r="I28" s="130"/>
      <c r="AY28" s="42"/>
      <c r="AZ28" s="42"/>
      <c r="BA28" s="42"/>
      <c r="BB28" s="42"/>
      <c r="BC28" s="42"/>
    </row>
    <row r="29" spans="1:9" ht="12.75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12.75">
      <c r="A30" s="70" t="s">
        <v>85</v>
      </c>
      <c r="B30" s="71"/>
      <c r="C30" s="71"/>
      <c r="D30" s="131"/>
      <c r="E30" s="132" t="s">
        <v>86</v>
      </c>
      <c r="F30" s="133" t="s">
        <v>87</v>
      </c>
      <c r="G30" s="134" t="s">
        <v>88</v>
      </c>
      <c r="H30" s="135"/>
      <c r="I30" s="136" t="s">
        <v>86</v>
      </c>
    </row>
    <row r="31" spans="1:51" ht="12.75">
      <c r="A31" s="62" t="s">
        <v>89</v>
      </c>
      <c r="B31" s="53"/>
      <c r="C31" s="53"/>
      <c r="D31" s="137"/>
      <c r="E31" s="138">
        <v>0</v>
      </c>
      <c r="F31" s="139">
        <v>0</v>
      </c>
      <c r="G31" s="140">
        <f>CHOOSE(AY31+1,HSV+PSV,HSV+PSV+Mont,HSV+PSV+Dodavka+Mont,HSV,PSV,Mont,Dodavka,Mont+Dodavka,0)</f>
        <v>0</v>
      </c>
      <c r="H31" s="141"/>
      <c r="I31" s="142">
        <f>E31+F31*G31/100</f>
        <v>0</v>
      </c>
      <c r="AY31">
        <v>0</v>
      </c>
    </row>
    <row r="32" spans="1:51" ht="12.75">
      <c r="A32" s="62" t="s">
        <v>90</v>
      </c>
      <c r="B32" s="53"/>
      <c r="C32" s="53"/>
      <c r="D32" s="137"/>
      <c r="E32" s="138">
        <v>0</v>
      </c>
      <c r="F32" s="139">
        <v>0</v>
      </c>
      <c r="G32" s="140">
        <f>CHOOSE(AY32+1,HSV+PSV,HSV+PSV+Mont,HSV+PSV+Dodavka+Mont,HSV,PSV,Mont,Dodavka,Mont+Dodavka,0)</f>
        <v>0</v>
      </c>
      <c r="H32" s="141"/>
      <c r="I32" s="142">
        <f>E32+F32*G32/100</f>
        <v>0</v>
      </c>
      <c r="AY32">
        <v>0</v>
      </c>
    </row>
    <row r="33" spans="1:51" ht="12.75">
      <c r="A33" s="62" t="s">
        <v>91</v>
      </c>
      <c r="B33" s="53"/>
      <c r="C33" s="53"/>
      <c r="D33" s="137"/>
      <c r="E33" s="138">
        <v>0</v>
      </c>
      <c r="F33" s="139">
        <v>0</v>
      </c>
      <c r="G33" s="140">
        <f>CHOOSE(AY33+1,HSV+PSV,HSV+PSV+Mont,HSV+PSV+Dodavka+Mont,HSV,PSV,Mont,Dodavka,Mont+Dodavka,0)</f>
        <v>0</v>
      </c>
      <c r="H33" s="141"/>
      <c r="I33" s="142">
        <f>E33+F33*G33/100</f>
        <v>0</v>
      </c>
      <c r="AY33">
        <v>0</v>
      </c>
    </row>
    <row r="34" spans="1:51" ht="12.75">
      <c r="A34" s="62" t="s">
        <v>92</v>
      </c>
      <c r="B34" s="53"/>
      <c r="C34" s="53"/>
      <c r="D34" s="137"/>
      <c r="E34" s="138">
        <v>0</v>
      </c>
      <c r="F34" s="139">
        <v>0</v>
      </c>
      <c r="G34" s="140">
        <f>CHOOSE(AY34+1,HSV+PSV,HSV+PSV+Mont,HSV+PSV+Dodavka+Mont,HSV,PSV,Mont,Dodavka,Mont+Dodavka,0)</f>
        <v>0</v>
      </c>
      <c r="H34" s="141"/>
      <c r="I34" s="142">
        <f>E34+F34*G34/100</f>
        <v>0</v>
      </c>
      <c r="AY34">
        <v>0</v>
      </c>
    </row>
    <row r="35" spans="1:51" ht="12.75">
      <c r="A35" s="62" t="s">
        <v>93</v>
      </c>
      <c r="B35" s="53"/>
      <c r="C35" s="53"/>
      <c r="D35" s="137"/>
      <c r="E35" s="138">
        <v>0</v>
      </c>
      <c r="F35" s="139">
        <v>0</v>
      </c>
      <c r="G35" s="140">
        <f>CHOOSE(AY35+1,HSV+PSV,HSV+PSV+Mont,HSV+PSV+Dodavka+Mont,HSV,PSV,Mont,Dodavka,Mont+Dodavka,0)</f>
        <v>0</v>
      </c>
      <c r="H35" s="141"/>
      <c r="I35" s="142">
        <f>E35+F35*G35/100</f>
        <v>0</v>
      </c>
      <c r="AY35">
        <v>1</v>
      </c>
    </row>
    <row r="36" spans="1:51" ht="12.75">
      <c r="A36" s="62" t="s">
        <v>94</v>
      </c>
      <c r="B36" s="53"/>
      <c r="C36" s="53"/>
      <c r="D36" s="137"/>
      <c r="E36" s="138">
        <v>0</v>
      </c>
      <c r="F36" s="139">
        <v>0</v>
      </c>
      <c r="G36" s="140">
        <f>CHOOSE(AY36+1,HSV+PSV,HSV+PSV+Mont,HSV+PSV+Dodavka+Mont,HSV,PSV,Mont,Dodavka,Mont+Dodavka,0)</f>
        <v>0</v>
      </c>
      <c r="H36" s="141"/>
      <c r="I36" s="142">
        <f>E36+F36*G36/100</f>
        <v>0</v>
      </c>
      <c r="AY36">
        <v>1</v>
      </c>
    </row>
    <row r="37" spans="1:51" ht="12.75">
      <c r="A37" s="62" t="s">
        <v>95</v>
      </c>
      <c r="B37" s="53"/>
      <c r="C37" s="53"/>
      <c r="D37" s="137"/>
      <c r="E37" s="138">
        <v>0</v>
      </c>
      <c r="F37" s="139">
        <v>0</v>
      </c>
      <c r="G37" s="140">
        <f>CHOOSE(AY37+1,HSV+PSV,HSV+PSV+Mont,HSV+PSV+Dodavka+Mont,HSV,PSV,Mont,Dodavka,Mont+Dodavka,0)</f>
        <v>0</v>
      </c>
      <c r="H37" s="141"/>
      <c r="I37" s="142">
        <f>E37+F37*G37/100</f>
        <v>0</v>
      </c>
      <c r="AY37">
        <v>2</v>
      </c>
    </row>
    <row r="38" spans="1:51" ht="12.75">
      <c r="A38" s="62" t="s">
        <v>96</v>
      </c>
      <c r="B38" s="53"/>
      <c r="C38" s="53"/>
      <c r="D38" s="137"/>
      <c r="E38" s="138">
        <v>0</v>
      </c>
      <c r="F38" s="139">
        <v>0</v>
      </c>
      <c r="G38" s="140">
        <f>CHOOSE(AY38+1,HSV+PSV,HSV+PSV+Mont,HSV+PSV+Dodavka+Mont,HSV,PSV,Mont,Dodavka,Mont+Dodavka,0)</f>
        <v>0</v>
      </c>
      <c r="H38" s="141"/>
      <c r="I38" s="142">
        <f>E38+F38*G38/100</f>
        <v>0</v>
      </c>
      <c r="AY38">
        <v>2</v>
      </c>
    </row>
    <row r="39" spans="1:9" ht="12.75">
      <c r="A39" s="143"/>
      <c r="B39" s="144" t="s">
        <v>97</v>
      </c>
      <c r="C39" s="145"/>
      <c r="D39" s="146"/>
      <c r="E39" s="147"/>
      <c r="F39" s="148"/>
      <c r="G39" s="148"/>
      <c r="H39" s="149">
        <f>SUM(I31:I38)</f>
        <v>0</v>
      </c>
      <c r="I39" s="149"/>
    </row>
    <row r="41" spans="2:9" ht="12.75">
      <c r="B41" s="129"/>
      <c r="F41" s="150"/>
      <c r="G41" s="151"/>
      <c r="H41" s="151"/>
      <c r="I41" s="152"/>
    </row>
    <row r="42" spans="6:9" ht="12.75">
      <c r="F42" s="150"/>
      <c r="G42" s="151"/>
      <c r="H42" s="151"/>
      <c r="I42" s="152"/>
    </row>
    <row r="43" spans="6:9" ht="12.75">
      <c r="F43" s="150"/>
      <c r="G43" s="151"/>
      <c r="H43" s="151"/>
      <c r="I43" s="152"/>
    </row>
    <row r="44" spans="6:9" ht="12.75">
      <c r="F44" s="150"/>
      <c r="G44" s="151"/>
      <c r="H44" s="151"/>
      <c r="I44" s="152"/>
    </row>
    <row r="45" spans="6:9" ht="12.75">
      <c r="F45" s="150"/>
      <c r="G45" s="151"/>
      <c r="H45" s="151"/>
      <c r="I45" s="152"/>
    </row>
    <row r="46" spans="6:9" ht="12.75">
      <c r="F46" s="150"/>
      <c r="G46" s="151"/>
      <c r="H46" s="151"/>
      <c r="I46" s="152"/>
    </row>
    <row r="47" spans="6:9" ht="12.75">
      <c r="F47" s="150"/>
      <c r="G47" s="151"/>
      <c r="H47" s="151"/>
      <c r="I47" s="152"/>
    </row>
    <row r="48" spans="6:9" ht="12.75">
      <c r="F48" s="150"/>
      <c r="G48" s="151"/>
      <c r="H48" s="151"/>
      <c r="I48" s="152"/>
    </row>
    <row r="49" spans="6:9" ht="12.75">
      <c r="F49" s="150"/>
      <c r="G49" s="151"/>
      <c r="H49" s="151"/>
      <c r="I49" s="152"/>
    </row>
    <row r="50" spans="6:9" ht="12.75">
      <c r="F50" s="150"/>
      <c r="G50" s="151"/>
      <c r="H50" s="151"/>
      <c r="I50" s="152"/>
    </row>
    <row r="51" spans="6:9" ht="12.75">
      <c r="F51" s="150"/>
      <c r="G51" s="151"/>
      <c r="H51" s="151"/>
      <c r="I51" s="152"/>
    </row>
    <row r="52" spans="6:9" ht="12.75">
      <c r="F52" s="150"/>
      <c r="G52" s="151"/>
      <c r="H52" s="151"/>
      <c r="I52" s="152"/>
    </row>
    <row r="53" spans="6:9" ht="12.75">
      <c r="F53" s="150"/>
      <c r="G53" s="151"/>
      <c r="H53" s="151"/>
      <c r="I53" s="152"/>
    </row>
    <row r="54" spans="6:9" ht="12.75">
      <c r="F54" s="150"/>
      <c r="G54" s="151"/>
      <c r="H54" s="151"/>
      <c r="I54" s="152"/>
    </row>
    <row r="55" spans="6:9" ht="12.75">
      <c r="F55" s="150"/>
      <c r="G55" s="151"/>
      <c r="H55" s="151"/>
      <c r="I55" s="152"/>
    </row>
    <row r="56" spans="6:9" ht="12.75">
      <c r="F56" s="150"/>
      <c r="G56" s="151"/>
      <c r="H56" s="151"/>
      <c r="I56" s="152"/>
    </row>
    <row r="57" spans="6:9" ht="12.75">
      <c r="F57" s="150"/>
      <c r="G57" s="151"/>
      <c r="H57" s="151"/>
      <c r="I57" s="152"/>
    </row>
    <row r="58" spans="6:9" ht="12.75">
      <c r="F58" s="150"/>
      <c r="G58" s="151"/>
      <c r="H58" s="151"/>
      <c r="I58" s="152"/>
    </row>
    <row r="59" spans="6:9" ht="12.75">
      <c r="F59" s="150"/>
      <c r="G59" s="151"/>
      <c r="H59" s="151"/>
      <c r="I59" s="152"/>
    </row>
    <row r="60" spans="6:9" ht="12.75">
      <c r="F60" s="150"/>
      <c r="G60" s="151"/>
      <c r="H60" s="151"/>
      <c r="I60" s="152"/>
    </row>
    <row r="61" spans="6:9" ht="12.75">
      <c r="F61" s="150"/>
      <c r="G61" s="151"/>
      <c r="H61" s="151"/>
      <c r="I61" s="152"/>
    </row>
    <row r="62" spans="6:9" ht="12.75">
      <c r="F62" s="150"/>
      <c r="G62" s="151"/>
      <c r="H62" s="151"/>
      <c r="I62" s="152"/>
    </row>
    <row r="63" spans="6:9" ht="12.75">
      <c r="F63" s="150"/>
      <c r="G63" s="151"/>
      <c r="H63" s="151"/>
      <c r="I63" s="152"/>
    </row>
    <row r="64" spans="6:9" ht="12.75">
      <c r="F64" s="150"/>
      <c r="G64" s="151"/>
      <c r="H64" s="151"/>
      <c r="I64" s="152"/>
    </row>
    <row r="65" spans="6:9" ht="12.75">
      <c r="F65" s="150"/>
      <c r="G65" s="151"/>
      <c r="H65" s="151"/>
      <c r="I65" s="152"/>
    </row>
    <row r="66" spans="6:9" ht="12.75">
      <c r="F66" s="150"/>
      <c r="G66" s="151"/>
      <c r="H66" s="151"/>
      <c r="I66" s="152"/>
    </row>
    <row r="67" spans="6:9" ht="12.75">
      <c r="F67" s="150"/>
      <c r="G67" s="151"/>
      <c r="H67" s="151"/>
      <c r="I67" s="152"/>
    </row>
    <row r="68" spans="6:9" ht="12.75">
      <c r="F68" s="150"/>
      <c r="G68" s="151"/>
      <c r="H68" s="151"/>
      <c r="I68" s="152"/>
    </row>
    <row r="69" spans="6:9" ht="12.75">
      <c r="F69" s="150"/>
      <c r="G69" s="151"/>
      <c r="H69" s="151"/>
      <c r="I69" s="152"/>
    </row>
    <row r="70" spans="6:9" ht="12.75">
      <c r="F70" s="150"/>
      <c r="G70" s="151"/>
      <c r="H70" s="151"/>
      <c r="I70" s="152"/>
    </row>
    <row r="71" spans="6:9" ht="12.75">
      <c r="F71" s="150"/>
      <c r="G71" s="151"/>
      <c r="H71" s="151"/>
      <c r="I71" s="152"/>
    </row>
    <row r="72" spans="6:9" ht="12.75">
      <c r="F72" s="150"/>
      <c r="G72" s="151"/>
      <c r="H72" s="151"/>
      <c r="I72" s="152"/>
    </row>
    <row r="73" spans="6:9" ht="12.75">
      <c r="F73" s="150"/>
      <c r="G73" s="151"/>
      <c r="H73" s="151"/>
      <c r="I73" s="152"/>
    </row>
    <row r="74" spans="6:9" ht="12.75">
      <c r="F74" s="150"/>
      <c r="G74" s="151"/>
      <c r="H74" s="151"/>
      <c r="I74" s="152"/>
    </row>
    <row r="75" spans="6:9" ht="12.75">
      <c r="F75" s="150"/>
      <c r="G75" s="151"/>
      <c r="H75" s="151"/>
      <c r="I75" s="152"/>
    </row>
    <row r="76" spans="6:9" ht="12.75">
      <c r="F76" s="150"/>
      <c r="G76" s="151"/>
      <c r="H76" s="151"/>
      <c r="I76" s="152"/>
    </row>
    <row r="77" spans="6:9" ht="12.75">
      <c r="F77" s="150"/>
      <c r="G77" s="151"/>
      <c r="H77" s="151"/>
      <c r="I77" s="152"/>
    </row>
    <row r="78" spans="6:9" ht="12.75">
      <c r="F78" s="150"/>
      <c r="G78" s="151"/>
      <c r="H78" s="151"/>
      <c r="I78" s="152"/>
    </row>
    <row r="79" spans="6:9" ht="12.75">
      <c r="F79" s="150"/>
      <c r="G79" s="151"/>
      <c r="H79" s="151"/>
      <c r="I79" s="152"/>
    </row>
    <row r="80" spans="6:9" ht="12.75">
      <c r="F80" s="150"/>
      <c r="G80" s="151"/>
      <c r="H80" s="151"/>
      <c r="I80" s="152"/>
    </row>
    <row r="81" spans="6:9" ht="12.75">
      <c r="F81" s="150"/>
      <c r="G81" s="151"/>
      <c r="H81" s="151"/>
      <c r="I81" s="152"/>
    </row>
    <row r="82" spans="6:9" ht="12.75">
      <c r="F82" s="150"/>
      <c r="G82" s="151"/>
      <c r="H82" s="151"/>
      <c r="I82" s="152"/>
    </row>
    <row r="83" spans="6:9" ht="12.75">
      <c r="F83" s="150"/>
      <c r="G83" s="151"/>
      <c r="H83" s="151"/>
      <c r="I83" s="152"/>
    </row>
    <row r="84" spans="6:9" ht="12.75">
      <c r="F84" s="150"/>
      <c r="G84" s="151"/>
      <c r="H84" s="151"/>
      <c r="I84" s="152"/>
    </row>
    <row r="85" spans="6:9" ht="12.75">
      <c r="F85" s="150"/>
      <c r="G85" s="151"/>
      <c r="H85" s="151"/>
      <c r="I85" s="152"/>
    </row>
    <row r="86" spans="6:9" ht="12.75">
      <c r="F86" s="150"/>
      <c r="G86" s="151"/>
      <c r="H86" s="151"/>
      <c r="I86" s="152"/>
    </row>
    <row r="87" spans="6:9" ht="12.75">
      <c r="F87" s="150"/>
      <c r="G87" s="151"/>
      <c r="H87" s="151"/>
      <c r="I87" s="152"/>
    </row>
    <row r="88" spans="6:9" ht="12.75">
      <c r="F88" s="150"/>
      <c r="G88" s="151"/>
      <c r="H88" s="151"/>
      <c r="I88" s="152"/>
    </row>
    <row r="89" spans="6:9" ht="12.75">
      <c r="F89" s="150"/>
      <c r="G89" s="151"/>
      <c r="H89" s="151"/>
      <c r="I89" s="152"/>
    </row>
    <row r="90" spans="6:9" ht="12.75">
      <c r="F90" s="150"/>
      <c r="G90" s="151"/>
      <c r="H90" s="151"/>
      <c r="I90" s="152"/>
    </row>
  </sheetData>
  <sheetProtection selectLockedCells="1" selectUnlockedCells="1"/>
  <mergeCells count="6">
    <mergeCell ref="A1:B1"/>
    <mergeCell ref="A2:B2"/>
    <mergeCell ref="G2:I2"/>
    <mergeCell ref="A4:I4"/>
    <mergeCell ref="A28:I28"/>
    <mergeCell ref="H39:I39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a.s.&amp;R&amp;"Arial,Běžné"Strana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43"/>
  <sheetViews>
    <sheetView workbookViewId="0" topLeftCell="A97">
      <selection activeCell="G110" sqref="G110"/>
    </sheetView>
  </sheetViews>
  <sheetFormatPr defaultColWidth="9.00390625" defaultRowHeight="12.75"/>
  <cols>
    <col min="1" max="1" width="4.375" style="153" customWidth="1"/>
    <col min="2" max="2" width="11.625" style="153" customWidth="1"/>
    <col min="3" max="3" width="40.375" style="153" customWidth="1"/>
    <col min="4" max="4" width="5.625" style="153" customWidth="1"/>
    <col min="5" max="5" width="8.625" style="154" customWidth="1"/>
    <col min="6" max="6" width="9.875" style="153" customWidth="1"/>
    <col min="7" max="7" width="13.875" style="153" customWidth="1"/>
    <col min="8" max="11" width="9.125" style="153" customWidth="1"/>
    <col min="12" max="12" width="75.375" style="153" customWidth="1"/>
    <col min="13" max="13" width="45.25390625" style="153" customWidth="1"/>
    <col min="14" max="16384" width="9.125" style="153" customWidth="1"/>
  </cols>
  <sheetData>
    <row r="1" spans="1:7" ht="12.75">
      <c r="A1" s="155" t="s">
        <v>0</v>
      </c>
      <c r="B1" s="155"/>
      <c r="C1" s="155"/>
      <c r="D1" s="155"/>
      <c r="E1" s="155"/>
      <c r="F1" s="155"/>
      <c r="G1" s="155"/>
    </row>
    <row r="2" spans="1:7" ht="14.25" customHeight="1">
      <c r="A2" s="156"/>
      <c r="B2" s="157"/>
      <c r="C2" s="158"/>
      <c r="D2" s="158"/>
      <c r="E2" s="159"/>
      <c r="F2" s="158"/>
      <c r="G2" s="158"/>
    </row>
    <row r="3" spans="1:7" ht="12.75">
      <c r="A3" s="100" t="s">
        <v>56</v>
      </c>
      <c r="B3" s="100"/>
      <c r="C3" s="101" t="s">
        <v>14</v>
      </c>
      <c r="D3" s="160"/>
      <c r="E3" s="161" t="s">
        <v>98</v>
      </c>
      <c r="F3" s="162" t="s">
        <v>2</v>
      </c>
      <c r="G3" s="163"/>
    </row>
    <row r="4" spans="1:7" ht="12.75">
      <c r="A4" s="164" t="s">
        <v>58</v>
      </c>
      <c r="B4" s="164"/>
      <c r="C4" s="106" t="s">
        <v>59</v>
      </c>
      <c r="D4" s="165"/>
      <c r="E4" s="166" t="str">
        <f>Rekapitulace!G2</f>
        <v>vzduchotechnika</v>
      </c>
      <c r="F4" s="166"/>
      <c r="G4" s="166"/>
    </row>
    <row r="5" spans="1:7" ht="12.75">
      <c r="A5" s="167"/>
      <c r="B5" s="156"/>
      <c r="C5" s="156"/>
      <c r="D5" s="156"/>
      <c r="E5" s="168"/>
      <c r="F5" s="156"/>
      <c r="G5" s="169"/>
    </row>
    <row r="6" spans="1:7" ht="12.75">
      <c r="A6" s="170" t="s">
        <v>99</v>
      </c>
      <c r="B6" s="171" t="s">
        <v>100</v>
      </c>
      <c r="C6" s="171" t="s">
        <v>101</v>
      </c>
      <c r="D6" s="171" t="s">
        <v>102</v>
      </c>
      <c r="E6" s="172" t="s">
        <v>103</v>
      </c>
      <c r="F6" s="171" t="s">
        <v>104</v>
      </c>
      <c r="G6" s="173" t="s">
        <v>105</v>
      </c>
    </row>
    <row r="7" spans="1:7" ht="12.75">
      <c r="A7" s="174" t="s">
        <v>106</v>
      </c>
      <c r="B7" s="175" t="s">
        <v>107</v>
      </c>
      <c r="C7" s="176" t="s">
        <v>108</v>
      </c>
      <c r="D7" s="177"/>
      <c r="E7" s="178"/>
      <c r="F7" s="178"/>
      <c r="G7" s="179"/>
    </row>
    <row r="8" spans="1:7" ht="12.75">
      <c r="A8" s="180">
        <v>1</v>
      </c>
      <c r="B8" s="181" t="s">
        <v>109</v>
      </c>
      <c r="C8" s="182" t="s">
        <v>110</v>
      </c>
      <c r="D8" s="183" t="s">
        <v>111</v>
      </c>
      <c r="E8" s="184">
        <v>1.3296999999999999</v>
      </c>
      <c r="F8" s="184">
        <v>0</v>
      </c>
      <c r="G8" s="185">
        <f>E8*F8</f>
        <v>0</v>
      </c>
    </row>
    <row r="9" spans="1:7" ht="12.75" customHeight="1">
      <c r="A9" s="186"/>
      <c r="B9" s="187"/>
      <c r="C9" s="188" t="s">
        <v>112</v>
      </c>
      <c r="D9" s="188"/>
      <c r="E9" s="189">
        <v>0.5670000000000001</v>
      </c>
      <c r="F9" s="190"/>
      <c r="G9" s="191"/>
    </row>
    <row r="10" spans="1:7" ht="12.75" customHeight="1">
      <c r="A10" s="186"/>
      <c r="B10" s="187"/>
      <c r="C10" s="188" t="s">
        <v>113</v>
      </c>
      <c r="D10" s="188"/>
      <c r="E10" s="189">
        <v>0.425</v>
      </c>
      <c r="F10" s="190"/>
      <c r="G10" s="191"/>
    </row>
    <row r="11" spans="1:7" ht="12.75" customHeight="1">
      <c r="A11" s="186"/>
      <c r="B11" s="187"/>
      <c r="C11" s="188" t="s">
        <v>114</v>
      </c>
      <c r="D11" s="188"/>
      <c r="E11" s="189">
        <v>0.338</v>
      </c>
      <c r="F11" s="190"/>
      <c r="G11" s="191"/>
    </row>
    <row r="12" spans="1:7" ht="12.75">
      <c r="A12" s="180">
        <v>2</v>
      </c>
      <c r="B12" s="181" t="s">
        <v>115</v>
      </c>
      <c r="C12" s="182" t="s">
        <v>116</v>
      </c>
      <c r="D12" s="183" t="s">
        <v>117</v>
      </c>
      <c r="E12" s="184">
        <v>62.56</v>
      </c>
      <c r="F12" s="184">
        <v>0</v>
      </c>
      <c r="G12" s="185">
        <f>E12*F12</f>
        <v>0</v>
      </c>
    </row>
    <row r="13" spans="1:7" ht="12.75" customHeight="1">
      <c r="A13" s="186"/>
      <c r="B13" s="187"/>
      <c r="C13" s="188" t="s">
        <v>118</v>
      </c>
      <c r="D13" s="188"/>
      <c r="E13" s="189">
        <v>18</v>
      </c>
      <c r="F13" s="190"/>
      <c r="G13" s="191"/>
    </row>
    <row r="14" spans="1:7" ht="12.75" customHeight="1">
      <c r="A14" s="186"/>
      <c r="B14" s="187"/>
      <c r="C14" s="188" t="s">
        <v>119</v>
      </c>
      <c r="D14" s="188"/>
      <c r="E14" s="189">
        <v>44.56</v>
      </c>
      <c r="F14" s="190"/>
      <c r="G14" s="191"/>
    </row>
    <row r="15" spans="1:7" ht="12.75">
      <c r="A15" s="180">
        <v>3</v>
      </c>
      <c r="B15" s="181" t="s">
        <v>120</v>
      </c>
      <c r="C15" s="182" t="s">
        <v>121</v>
      </c>
      <c r="D15" s="183" t="s">
        <v>117</v>
      </c>
      <c r="E15" s="184">
        <v>62.56</v>
      </c>
      <c r="F15" s="184">
        <v>0</v>
      </c>
      <c r="G15" s="185">
        <f>E15*F15</f>
        <v>0</v>
      </c>
    </row>
    <row r="16" spans="1:7" ht="12.75" customHeight="1">
      <c r="A16" s="186"/>
      <c r="B16" s="187"/>
      <c r="C16" s="188" t="s">
        <v>118</v>
      </c>
      <c r="D16" s="188"/>
      <c r="E16" s="189">
        <v>18</v>
      </c>
      <c r="F16" s="190"/>
      <c r="G16" s="191"/>
    </row>
    <row r="17" spans="1:7" ht="12.75" customHeight="1">
      <c r="A17" s="186"/>
      <c r="B17" s="187"/>
      <c r="C17" s="188" t="s">
        <v>119</v>
      </c>
      <c r="D17" s="188"/>
      <c r="E17" s="189">
        <v>44.56</v>
      </c>
      <c r="F17" s="190"/>
      <c r="G17" s="191"/>
    </row>
    <row r="18" spans="1:7" ht="12.75">
      <c r="A18" s="180">
        <v>4</v>
      </c>
      <c r="B18" s="181" t="s">
        <v>122</v>
      </c>
      <c r="C18" s="182" t="s">
        <v>123</v>
      </c>
      <c r="D18" s="183" t="s">
        <v>124</v>
      </c>
      <c r="E18" s="184">
        <v>8</v>
      </c>
      <c r="F18" s="184">
        <v>0</v>
      </c>
      <c r="G18" s="185">
        <f>E18*F18</f>
        <v>0</v>
      </c>
    </row>
    <row r="19" spans="1:7" ht="12.75">
      <c r="A19" s="180">
        <v>5</v>
      </c>
      <c r="B19" s="181" t="s">
        <v>125</v>
      </c>
      <c r="C19" s="182" t="s">
        <v>126</v>
      </c>
      <c r="D19" s="183" t="s">
        <v>124</v>
      </c>
      <c r="E19" s="184">
        <v>8</v>
      </c>
      <c r="F19" s="184">
        <v>0</v>
      </c>
      <c r="G19" s="185">
        <f>E19*F19</f>
        <v>0</v>
      </c>
    </row>
    <row r="20" spans="1:7" ht="12.75">
      <c r="A20" s="192"/>
      <c r="B20" s="193" t="s">
        <v>127</v>
      </c>
      <c r="C20" s="194" t="str">
        <f>CONCATENATE(B7," ",C7)</f>
        <v>3 Svislé a kompletní konstrukce</v>
      </c>
      <c r="D20" s="195"/>
      <c r="E20" s="196"/>
      <c r="F20" s="197"/>
      <c r="G20" s="198">
        <f>SUM(G7:G19)</f>
        <v>0</v>
      </c>
    </row>
    <row r="21" spans="1:7" ht="12.75">
      <c r="A21" s="174" t="s">
        <v>106</v>
      </c>
      <c r="B21" s="175" t="s">
        <v>128</v>
      </c>
      <c r="C21" s="176" t="s">
        <v>129</v>
      </c>
      <c r="D21" s="177"/>
      <c r="E21" s="178"/>
      <c r="F21" s="178"/>
      <c r="G21" s="179"/>
    </row>
    <row r="22" spans="1:7" ht="12.75">
      <c r="A22" s="180">
        <v>6</v>
      </c>
      <c r="B22" s="181" t="s">
        <v>130</v>
      </c>
      <c r="C22" s="182" t="s">
        <v>131</v>
      </c>
      <c r="D22" s="183" t="s">
        <v>117</v>
      </c>
      <c r="E22" s="184">
        <v>6.75</v>
      </c>
      <c r="F22" s="184">
        <v>0</v>
      </c>
      <c r="G22" s="185">
        <f>E22*F22</f>
        <v>0</v>
      </c>
    </row>
    <row r="23" spans="1:7" ht="12.75" customHeight="1">
      <c r="A23" s="186"/>
      <c r="B23" s="187"/>
      <c r="C23" s="188" t="s">
        <v>132</v>
      </c>
      <c r="D23" s="188"/>
      <c r="E23" s="189">
        <v>6.75</v>
      </c>
      <c r="F23" s="190"/>
      <c r="G23" s="191"/>
    </row>
    <row r="24" spans="1:7" ht="12.75" customHeight="1">
      <c r="A24" s="180">
        <v>7</v>
      </c>
      <c r="B24" s="181" t="s">
        <v>133</v>
      </c>
      <c r="C24" s="182" t="s">
        <v>134</v>
      </c>
      <c r="D24" s="183" t="s">
        <v>117</v>
      </c>
      <c r="E24" s="184">
        <v>88</v>
      </c>
      <c r="F24" s="184">
        <v>0</v>
      </c>
      <c r="G24" s="185">
        <f>E24*F24</f>
        <v>0</v>
      </c>
    </row>
    <row r="25" spans="1:7" ht="12.75" customHeight="1">
      <c r="A25" s="180">
        <v>8</v>
      </c>
      <c r="B25" s="181" t="s">
        <v>133</v>
      </c>
      <c r="C25" s="182" t="s">
        <v>135</v>
      </c>
      <c r="D25" s="183" t="s">
        <v>111</v>
      </c>
      <c r="E25" s="184">
        <v>2.592</v>
      </c>
      <c r="F25" s="184">
        <v>0</v>
      </c>
      <c r="G25" s="185">
        <f>E25*F25</f>
        <v>0</v>
      </c>
    </row>
    <row r="26" spans="1:7" ht="12.75" customHeight="1">
      <c r="A26" s="192"/>
      <c r="B26" s="193" t="s">
        <v>127</v>
      </c>
      <c r="C26" s="194" t="str">
        <f>CONCATENATE(B21," ",C21)</f>
        <v>6 Upravy povrchu </v>
      </c>
      <c r="D26" s="195"/>
      <c r="E26" s="196"/>
      <c r="F26" s="197"/>
      <c r="G26" s="198">
        <f>SUM(G21:G25)</f>
        <v>0</v>
      </c>
    </row>
    <row r="27" spans="1:7" ht="12.75" customHeight="1">
      <c r="A27" s="174" t="s">
        <v>106</v>
      </c>
      <c r="B27" s="175" t="s">
        <v>66</v>
      </c>
      <c r="C27" s="176" t="s">
        <v>136</v>
      </c>
      <c r="D27" s="177"/>
      <c r="E27" s="178"/>
      <c r="F27" s="178"/>
      <c r="G27" s="179"/>
    </row>
    <row r="28" spans="1:7" ht="12.75" customHeight="1">
      <c r="A28" s="180">
        <v>9</v>
      </c>
      <c r="B28" s="181" t="s">
        <v>137</v>
      </c>
      <c r="C28" s="182" t="s">
        <v>138</v>
      </c>
      <c r="D28" s="183" t="s">
        <v>111</v>
      </c>
      <c r="E28" s="184">
        <v>2.0256</v>
      </c>
      <c r="F28" s="184">
        <v>0</v>
      </c>
      <c r="G28" s="185">
        <f>E28*F28</f>
        <v>0</v>
      </c>
    </row>
    <row r="29" spans="1:7" ht="12.75" customHeight="1">
      <c r="A29" s="186"/>
      <c r="B29" s="187"/>
      <c r="C29" s="188" t="s">
        <v>139</v>
      </c>
      <c r="D29" s="188"/>
      <c r="E29" s="189">
        <v>2.0256</v>
      </c>
      <c r="F29" s="190"/>
      <c r="G29" s="191"/>
    </row>
    <row r="30" spans="1:7" ht="12.75">
      <c r="A30" s="180">
        <v>10</v>
      </c>
      <c r="B30" s="181" t="s">
        <v>140</v>
      </c>
      <c r="C30" s="182" t="s">
        <v>141</v>
      </c>
      <c r="D30" s="183" t="s">
        <v>117</v>
      </c>
      <c r="E30" s="184">
        <v>21.82</v>
      </c>
      <c r="F30" s="184">
        <v>0</v>
      </c>
      <c r="G30" s="185">
        <f>E30*F30</f>
        <v>0</v>
      </c>
    </row>
    <row r="31" spans="1:7" ht="12.75" customHeight="1">
      <c r="A31" s="186"/>
      <c r="B31" s="187"/>
      <c r="C31" s="188" t="s">
        <v>142</v>
      </c>
      <c r="D31" s="188"/>
      <c r="E31" s="189">
        <v>21.82</v>
      </c>
      <c r="F31" s="190"/>
      <c r="G31" s="191"/>
    </row>
    <row r="32" spans="1:7" ht="12.75">
      <c r="A32" s="192"/>
      <c r="B32" s="193" t="s">
        <v>127</v>
      </c>
      <c r="C32" s="194" t="str">
        <f>CONCATENATE(B27," ",C27)</f>
        <v>63 Podlahy a podlahové konstrkce</v>
      </c>
      <c r="D32" s="195"/>
      <c r="E32" s="196"/>
      <c r="F32" s="197"/>
      <c r="G32" s="198">
        <f>SUM(G27:G31)</f>
        <v>0</v>
      </c>
    </row>
    <row r="33" spans="1:7" ht="12.75">
      <c r="A33" s="174" t="s">
        <v>106</v>
      </c>
      <c r="B33" s="175" t="s">
        <v>67</v>
      </c>
      <c r="C33" s="176" t="s">
        <v>143</v>
      </c>
      <c r="D33" s="177"/>
      <c r="E33" s="178"/>
      <c r="F33" s="178"/>
      <c r="G33" s="179"/>
    </row>
    <row r="34" spans="1:7" ht="12.75">
      <c r="A34" s="180">
        <v>11</v>
      </c>
      <c r="B34" s="181" t="s">
        <v>144</v>
      </c>
      <c r="C34" s="182" t="s">
        <v>145</v>
      </c>
      <c r="D34" s="183" t="s">
        <v>117</v>
      </c>
      <c r="E34" s="184">
        <v>18</v>
      </c>
      <c r="F34" s="184">
        <v>0</v>
      </c>
      <c r="G34" s="185">
        <f>E34*F34</f>
        <v>0</v>
      </c>
    </row>
    <row r="35" spans="1:7" ht="12.75" customHeight="1">
      <c r="A35" s="186"/>
      <c r="B35" s="187"/>
      <c r="C35" s="188" t="s">
        <v>146</v>
      </c>
      <c r="D35" s="188"/>
      <c r="E35" s="189">
        <v>18</v>
      </c>
      <c r="F35" s="190"/>
      <c r="G35" s="191"/>
    </row>
    <row r="36" spans="1:7" ht="12.75">
      <c r="A36" s="180">
        <v>12</v>
      </c>
      <c r="B36" s="181" t="s">
        <v>147</v>
      </c>
      <c r="C36" s="182" t="s">
        <v>148</v>
      </c>
      <c r="D36" s="183" t="s">
        <v>117</v>
      </c>
      <c r="E36" s="184">
        <v>18</v>
      </c>
      <c r="F36" s="184">
        <v>0</v>
      </c>
      <c r="G36" s="185">
        <f>E36*F36</f>
        <v>0</v>
      </c>
    </row>
    <row r="37" spans="1:7" ht="12.75" customHeight="1">
      <c r="A37" s="186"/>
      <c r="B37" s="187"/>
      <c r="C37" s="188" t="s">
        <v>146</v>
      </c>
      <c r="D37" s="188"/>
      <c r="E37" s="189">
        <v>18</v>
      </c>
      <c r="F37" s="190"/>
      <c r="G37" s="191"/>
    </row>
    <row r="38" spans="1:7" ht="12.75">
      <c r="A38" s="180">
        <v>13</v>
      </c>
      <c r="B38" s="181" t="s">
        <v>149</v>
      </c>
      <c r="C38" s="182" t="s">
        <v>150</v>
      </c>
      <c r="D38" s="183" t="s">
        <v>117</v>
      </c>
      <c r="E38" s="184">
        <v>18</v>
      </c>
      <c r="F38" s="184">
        <v>0</v>
      </c>
      <c r="G38" s="185">
        <f>E38*F38</f>
        <v>0</v>
      </c>
    </row>
    <row r="39" spans="1:7" ht="12.75" customHeight="1">
      <c r="A39" s="186"/>
      <c r="B39" s="187"/>
      <c r="C39" s="188" t="s">
        <v>146</v>
      </c>
      <c r="D39" s="188"/>
      <c r="E39" s="189">
        <v>18</v>
      </c>
      <c r="F39" s="190"/>
      <c r="G39" s="191"/>
    </row>
    <row r="40" spans="1:7" ht="12.75">
      <c r="A40" s="180">
        <v>14</v>
      </c>
      <c r="B40" s="181" t="s">
        <v>151</v>
      </c>
      <c r="C40" s="182" t="s">
        <v>152</v>
      </c>
      <c r="D40" s="183" t="s">
        <v>117</v>
      </c>
      <c r="E40" s="184">
        <v>58.8</v>
      </c>
      <c r="F40" s="184">
        <v>0</v>
      </c>
      <c r="G40" s="185">
        <f>E40*F40</f>
        <v>0</v>
      </c>
    </row>
    <row r="41" spans="1:7" ht="12.75" customHeight="1">
      <c r="A41" s="186"/>
      <c r="B41" s="187"/>
      <c r="C41" s="188" t="s">
        <v>153</v>
      </c>
      <c r="D41" s="188"/>
      <c r="E41" s="189">
        <v>132</v>
      </c>
      <c r="F41" s="190"/>
      <c r="G41" s="191"/>
    </row>
    <row r="42" spans="1:7" ht="12.75">
      <c r="A42" s="192"/>
      <c r="B42" s="193" t="s">
        <v>127</v>
      </c>
      <c r="C42" s="194" t="str">
        <f>CONCATENATE(B33," ",C33)</f>
        <v>94 Lešení a stavební výtahy</v>
      </c>
      <c r="D42" s="195"/>
      <c r="E42" s="196"/>
      <c r="F42" s="197"/>
      <c r="G42" s="198">
        <f>SUM(G34:G41)</f>
        <v>0</v>
      </c>
    </row>
    <row r="43" spans="1:7" ht="12.75">
      <c r="A43" s="174" t="s">
        <v>106</v>
      </c>
      <c r="B43" s="175" t="s">
        <v>68</v>
      </c>
      <c r="C43" s="176" t="s">
        <v>154</v>
      </c>
      <c r="D43" s="177"/>
      <c r="E43" s="178"/>
      <c r="F43" s="178"/>
      <c r="G43" s="179"/>
    </row>
    <row r="44" spans="1:7" ht="12.75">
      <c r="A44" s="180">
        <v>15</v>
      </c>
      <c r="B44" s="181" t="s">
        <v>155</v>
      </c>
      <c r="C44" s="182" t="s">
        <v>156</v>
      </c>
      <c r="D44" s="183" t="s">
        <v>117</v>
      </c>
      <c r="E44" s="184">
        <v>440.5</v>
      </c>
      <c r="F44" s="184">
        <v>0</v>
      </c>
      <c r="G44" s="185">
        <f>E44*F44</f>
        <v>0</v>
      </c>
    </row>
    <row r="45" spans="1:7" ht="12.75" customHeight="1">
      <c r="A45" s="186"/>
      <c r="B45" s="187"/>
      <c r="C45" s="188" t="s">
        <v>157</v>
      </c>
      <c r="D45" s="188"/>
      <c r="E45" s="189">
        <v>440.5</v>
      </c>
      <c r="F45" s="190"/>
      <c r="G45" s="191"/>
    </row>
    <row r="46" spans="1:7" ht="12.75">
      <c r="A46" s="192"/>
      <c r="B46" s="193" t="s">
        <v>127</v>
      </c>
      <c r="C46" s="194" t="str">
        <f>CONCATENATE(B43," ",C43)</f>
        <v>95 Dokončovací konstrukce na pozemních stavbách</v>
      </c>
      <c r="D46" s="195"/>
      <c r="E46" s="196"/>
      <c r="F46" s="197"/>
      <c r="G46" s="198">
        <f>SUM(G44:G45)</f>
        <v>0</v>
      </c>
    </row>
    <row r="47" spans="1:7" ht="12.75">
      <c r="A47" s="174" t="s">
        <v>106</v>
      </c>
      <c r="B47" s="175" t="s">
        <v>69</v>
      </c>
      <c r="C47" s="176" t="s">
        <v>158</v>
      </c>
      <c r="D47" s="177"/>
      <c r="E47" s="178"/>
      <c r="F47" s="178"/>
      <c r="G47" s="179"/>
    </row>
    <row r="48" spans="1:7" ht="12.75">
      <c r="A48" s="180">
        <v>16</v>
      </c>
      <c r="B48" s="181" t="s">
        <v>159</v>
      </c>
      <c r="C48" s="182" t="s">
        <v>160</v>
      </c>
      <c r="D48" s="183" t="s">
        <v>111</v>
      </c>
      <c r="E48" s="184">
        <v>1.604</v>
      </c>
      <c r="F48" s="184">
        <v>0</v>
      </c>
      <c r="G48" s="185">
        <f>E48*F48</f>
        <v>0</v>
      </c>
    </row>
    <row r="49" spans="1:7" ht="12.75" customHeight="1">
      <c r="A49" s="186"/>
      <c r="B49" s="187"/>
      <c r="C49" s="188" t="s">
        <v>161</v>
      </c>
      <c r="D49" s="188"/>
      <c r="E49" s="189">
        <v>1.604</v>
      </c>
      <c r="F49" s="190"/>
      <c r="G49" s="191"/>
    </row>
    <row r="50" spans="1:7" ht="12.75">
      <c r="A50" s="180">
        <v>17</v>
      </c>
      <c r="B50" s="181" t="s">
        <v>162</v>
      </c>
      <c r="C50" s="182" t="s">
        <v>163</v>
      </c>
      <c r="D50" s="183" t="s">
        <v>111</v>
      </c>
      <c r="E50" s="184">
        <v>1.296</v>
      </c>
      <c r="F50" s="184">
        <v>0</v>
      </c>
      <c r="G50" s="185">
        <f>E50*F50</f>
        <v>0</v>
      </c>
    </row>
    <row r="51" spans="1:7" ht="12.75" customHeight="1">
      <c r="A51" s="186"/>
      <c r="B51" s="187"/>
      <c r="C51" s="188" t="s">
        <v>164</v>
      </c>
      <c r="D51" s="188"/>
      <c r="E51" s="189">
        <v>1.296</v>
      </c>
      <c r="F51" s="190"/>
      <c r="G51" s="191"/>
    </row>
    <row r="52" spans="1:7" ht="12.75">
      <c r="A52" s="180">
        <v>18</v>
      </c>
      <c r="B52" s="181" t="s">
        <v>165</v>
      </c>
      <c r="C52" s="182" t="s">
        <v>166</v>
      </c>
      <c r="D52" s="183" t="s">
        <v>167</v>
      </c>
      <c r="E52" s="184">
        <v>45</v>
      </c>
      <c r="F52" s="184">
        <v>0</v>
      </c>
      <c r="G52" s="185">
        <f>E52*F52</f>
        <v>0</v>
      </c>
    </row>
    <row r="53" spans="1:7" ht="12.75">
      <c r="A53" s="180">
        <v>19</v>
      </c>
      <c r="B53" s="181" t="s">
        <v>168</v>
      </c>
      <c r="C53" s="182" t="s">
        <v>169</v>
      </c>
      <c r="D53" s="183" t="s">
        <v>170</v>
      </c>
      <c r="E53" s="184">
        <v>2.8872</v>
      </c>
      <c r="F53" s="184">
        <v>0</v>
      </c>
      <c r="G53" s="185">
        <f>E53*F53</f>
        <v>0</v>
      </c>
    </row>
    <row r="54" spans="1:7" ht="12.75">
      <c r="A54" s="180">
        <v>20</v>
      </c>
      <c r="B54" s="181" t="s">
        <v>171</v>
      </c>
      <c r="C54" s="182" t="s">
        <v>172</v>
      </c>
      <c r="D54" s="183" t="s">
        <v>170</v>
      </c>
      <c r="E54" s="184">
        <v>28.872</v>
      </c>
      <c r="F54" s="184">
        <v>0</v>
      </c>
      <c r="G54" s="185">
        <f>E54*F54</f>
        <v>0</v>
      </c>
    </row>
    <row r="55" spans="1:7" ht="12.75">
      <c r="A55" s="180">
        <v>21</v>
      </c>
      <c r="B55" s="181" t="s">
        <v>133</v>
      </c>
      <c r="C55" s="182" t="s">
        <v>173</v>
      </c>
      <c r="D55" s="183" t="s">
        <v>170</v>
      </c>
      <c r="E55" s="184">
        <v>2.8872</v>
      </c>
      <c r="F55" s="184">
        <v>0</v>
      </c>
      <c r="G55" s="185">
        <f>E55*F55</f>
        <v>0</v>
      </c>
    </row>
    <row r="56" spans="1:7" ht="12.75">
      <c r="A56" s="180">
        <v>22</v>
      </c>
      <c r="B56" s="181" t="s">
        <v>174</v>
      </c>
      <c r="C56" s="182" t="s">
        <v>175</v>
      </c>
      <c r="D56" s="183" t="s">
        <v>170</v>
      </c>
      <c r="E56" s="184">
        <v>28.872</v>
      </c>
      <c r="F56" s="184">
        <v>0</v>
      </c>
      <c r="G56" s="185">
        <f>E56*F56</f>
        <v>0</v>
      </c>
    </row>
    <row r="57" spans="1:7" ht="12.75">
      <c r="A57" s="180">
        <v>23</v>
      </c>
      <c r="B57" s="181" t="s">
        <v>176</v>
      </c>
      <c r="C57" s="182" t="s">
        <v>177</v>
      </c>
      <c r="D57" s="183" t="s">
        <v>170</v>
      </c>
      <c r="E57" s="184">
        <v>2.8872</v>
      </c>
      <c r="F57" s="184">
        <v>0</v>
      </c>
      <c r="G57" s="185">
        <f>E57*F57</f>
        <v>0</v>
      </c>
    </row>
    <row r="58" spans="1:7" ht="12.75">
      <c r="A58" s="192"/>
      <c r="B58" s="193" t="s">
        <v>127</v>
      </c>
      <c r="C58" s="194" t="str">
        <f>CONCATENATE(B47," ",C47)</f>
        <v>97 Přesun suti</v>
      </c>
      <c r="D58" s="195"/>
      <c r="E58" s="196"/>
      <c r="F58" s="197"/>
      <c r="G58" s="198">
        <f>SUM(G48:G57)</f>
        <v>0</v>
      </c>
    </row>
    <row r="59" spans="1:7" ht="12.75">
      <c r="A59" s="174" t="s">
        <v>106</v>
      </c>
      <c r="B59" s="175" t="s">
        <v>70</v>
      </c>
      <c r="C59" s="176" t="s">
        <v>178</v>
      </c>
      <c r="D59" s="177"/>
      <c r="E59" s="178"/>
      <c r="F59" s="178"/>
      <c r="G59" s="179"/>
    </row>
    <row r="60" spans="1:7" ht="12.75">
      <c r="A60" s="180">
        <v>24</v>
      </c>
      <c r="B60" s="181" t="s">
        <v>179</v>
      </c>
      <c r="C60" s="182" t="s">
        <v>180</v>
      </c>
      <c r="D60" s="183" t="s">
        <v>170</v>
      </c>
      <c r="E60" s="184">
        <v>13.3656</v>
      </c>
      <c r="F60" s="184">
        <v>0</v>
      </c>
      <c r="G60" s="185">
        <f>E60*F60</f>
        <v>0</v>
      </c>
    </row>
    <row r="61" spans="1:7" ht="12.75">
      <c r="A61" s="192"/>
      <c r="B61" s="193" t="s">
        <v>127</v>
      </c>
      <c r="C61" s="194" t="str">
        <f>CONCATENATE(B59," ",C59)</f>
        <v>99 Staveništní přesun hmot</v>
      </c>
      <c r="D61" s="195"/>
      <c r="E61" s="196"/>
      <c r="F61" s="197"/>
      <c r="G61" s="198">
        <f>SUM(G60:G60)</f>
        <v>0</v>
      </c>
    </row>
    <row r="62" spans="1:7" ht="12.75">
      <c r="A62" s="174" t="s">
        <v>106</v>
      </c>
      <c r="B62" s="175" t="s">
        <v>71</v>
      </c>
      <c r="C62" s="176" t="s">
        <v>181</v>
      </c>
      <c r="D62" s="177"/>
      <c r="E62" s="178"/>
      <c r="F62" s="178"/>
      <c r="G62" s="179"/>
    </row>
    <row r="63" spans="1:7" ht="12.75">
      <c r="A63" s="180">
        <v>25</v>
      </c>
      <c r="B63" s="181" t="s">
        <v>182</v>
      </c>
      <c r="C63" s="182" t="s">
        <v>183</v>
      </c>
      <c r="D63" s="183" t="s">
        <v>117</v>
      </c>
      <c r="E63" s="184">
        <v>495</v>
      </c>
      <c r="F63" s="184">
        <v>0</v>
      </c>
      <c r="G63" s="185">
        <f>E63*F63</f>
        <v>0</v>
      </c>
    </row>
    <row r="64" spans="1:7" ht="12.75" customHeight="1">
      <c r="A64" s="186"/>
      <c r="B64" s="187"/>
      <c r="C64" s="188" t="s">
        <v>184</v>
      </c>
      <c r="D64" s="188"/>
      <c r="E64" s="189">
        <v>495</v>
      </c>
      <c r="F64" s="190"/>
      <c r="G64" s="191"/>
    </row>
    <row r="65" spans="1:7" ht="12.75">
      <c r="A65" s="180">
        <v>26</v>
      </c>
      <c r="B65" s="181" t="s">
        <v>185</v>
      </c>
      <c r="C65" s="182" t="s">
        <v>186</v>
      </c>
      <c r="D65" s="183" t="s">
        <v>117</v>
      </c>
      <c r="E65" s="184">
        <v>495</v>
      </c>
      <c r="F65" s="184">
        <v>0</v>
      </c>
      <c r="G65" s="185">
        <f>E65*F65</f>
        <v>0</v>
      </c>
    </row>
    <row r="66" spans="1:7" ht="12.75" customHeight="1">
      <c r="A66" s="186"/>
      <c r="B66" s="187"/>
      <c r="C66" s="188" t="s">
        <v>184</v>
      </c>
      <c r="D66" s="188"/>
      <c r="E66" s="189">
        <v>495</v>
      </c>
      <c r="F66" s="190"/>
      <c r="G66" s="191"/>
    </row>
    <row r="67" spans="1:7" ht="12.75">
      <c r="A67" s="180">
        <v>27</v>
      </c>
      <c r="B67" s="181" t="s">
        <v>187</v>
      </c>
      <c r="C67" s="182" t="s">
        <v>188</v>
      </c>
      <c r="D67" s="183" t="s">
        <v>117</v>
      </c>
      <c r="E67" s="184">
        <v>495</v>
      </c>
      <c r="F67" s="184">
        <v>0</v>
      </c>
      <c r="G67" s="185">
        <f>E67*F67</f>
        <v>0</v>
      </c>
    </row>
    <row r="68" spans="1:7" ht="12.75" customHeight="1">
      <c r="A68" s="186"/>
      <c r="B68" s="187"/>
      <c r="C68" s="188" t="s">
        <v>184</v>
      </c>
      <c r="D68" s="188"/>
      <c r="E68" s="189">
        <v>495</v>
      </c>
      <c r="F68" s="190"/>
      <c r="G68" s="191"/>
    </row>
    <row r="69" spans="1:7" ht="12.75">
      <c r="A69" s="180">
        <v>28</v>
      </c>
      <c r="B69" s="181" t="s">
        <v>187</v>
      </c>
      <c r="C69" s="182" t="s">
        <v>189</v>
      </c>
      <c r="D69" s="183" t="s">
        <v>117</v>
      </c>
      <c r="E69" s="184">
        <v>495</v>
      </c>
      <c r="F69" s="184">
        <v>0</v>
      </c>
      <c r="G69" s="185">
        <f>E69*F69</f>
        <v>0</v>
      </c>
    </row>
    <row r="70" spans="1:7" ht="12.75">
      <c r="A70" s="180">
        <v>29</v>
      </c>
      <c r="B70" s="181" t="s">
        <v>190</v>
      </c>
      <c r="C70" s="182" t="s">
        <v>191</v>
      </c>
      <c r="D70" s="183" t="s">
        <v>170</v>
      </c>
      <c r="E70" s="184">
        <v>2.1681</v>
      </c>
      <c r="F70" s="184">
        <v>0</v>
      </c>
      <c r="G70" s="185">
        <f>E70*F70</f>
        <v>0</v>
      </c>
    </row>
    <row r="71" spans="1:7" ht="12.75">
      <c r="A71" s="192"/>
      <c r="B71" s="193" t="s">
        <v>127</v>
      </c>
      <c r="C71" s="194" t="str">
        <f>CONCATENATE(B62," ",C62)</f>
        <v>713 Izolace tepelné</v>
      </c>
      <c r="D71" s="195"/>
      <c r="E71" s="196"/>
      <c r="F71" s="197"/>
      <c r="G71" s="198">
        <f>SUM(G62:G70)</f>
        <v>0</v>
      </c>
    </row>
    <row r="72" spans="1:7" ht="12.75">
      <c r="A72" s="174" t="s">
        <v>106</v>
      </c>
      <c r="B72" s="175" t="s">
        <v>72</v>
      </c>
      <c r="C72" s="176" t="s">
        <v>192</v>
      </c>
      <c r="D72" s="177"/>
      <c r="E72" s="178"/>
      <c r="F72" s="178"/>
      <c r="G72" s="179"/>
    </row>
    <row r="73" spans="1:7" ht="12.75">
      <c r="A73" s="180">
        <v>30</v>
      </c>
      <c r="B73" s="181" t="s">
        <v>193</v>
      </c>
      <c r="C73" s="182" t="s">
        <v>194</v>
      </c>
      <c r="D73" s="183" t="s">
        <v>167</v>
      </c>
      <c r="E73" s="184">
        <v>18</v>
      </c>
      <c r="F73" s="184">
        <v>0</v>
      </c>
      <c r="G73" s="185">
        <f>E73*F73</f>
        <v>0</v>
      </c>
    </row>
    <row r="74" spans="1:7" ht="12.75">
      <c r="A74" s="180">
        <v>31</v>
      </c>
      <c r="B74" s="181" t="s">
        <v>195</v>
      </c>
      <c r="C74" s="182" t="s">
        <v>196</v>
      </c>
      <c r="D74" s="183" t="s">
        <v>124</v>
      </c>
      <c r="E74" s="184">
        <v>2</v>
      </c>
      <c r="F74" s="184">
        <v>0</v>
      </c>
      <c r="G74" s="185">
        <f>E74*F74</f>
        <v>0</v>
      </c>
    </row>
    <row r="75" spans="1:7" ht="12.75">
      <c r="A75" s="180">
        <v>32</v>
      </c>
      <c r="B75" s="181" t="s">
        <v>197</v>
      </c>
      <c r="C75" s="182" t="s">
        <v>198</v>
      </c>
      <c r="D75" s="183" t="s">
        <v>170</v>
      </c>
      <c r="E75" s="184">
        <v>0.1206</v>
      </c>
      <c r="F75" s="184">
        <v>0</v>
      </c>
      <c r="G75" s="185">
        <f>E75*F75</f>
        <v>0</v>
      </c>
    </row>
    <row r="76" spans="1:7" ht="12.75">
      <c r="A76" s="192"/>
      <c r="B76" s="193" t="s">
        <v>127</v>
      </c>
      <c r="C76" s="194" t="str">
        <f>CONCATENATE(B72," ",C72)</f>
        <v>721 Vnitřní kanalizace</v>
      </c>
      <c r="D76" s="195"/>
      <c r="E76" s="196"/>
      <c r="F76" s="197"/>
      <c r="G76" s="198">
        <f>SUM(G72:G75)</f>
        <v>0</v>
      </c>
    </row>
    <row r="77" spans="1:7" ht="12.75">
      <c r="A77" s="174" t="s">
        <v>106</v>
      </c>
      <c r="B77" s="175" t="s">
        <v>73</v>
      </c>
      <c r="C77" s="176" t="s">
        <v>199</v>
      </c>
      <c r="D77" s="177"/>
      <c r="E77" s="178"/>
      <c r="F77" s="178"/>
      <c r="G77" s="179"/>
    </row>
    <row r="78" spans="1:7" ht="12.75">
      <c r="A78" s="180">
        <v>33</v>
      </c>
      <c r="B78" s="181" t="s">
        <v>200</v>
      </c>
      <c r="C78" s="182" t="s">
        <v>201</v>
      </c>
      <c r="D78" s="183" t="s">
        <v>124</v>
      </c>
      <c r="E78" s="184">
        <v>1</v>
      </c>
      <c r="F78" s="184">
        <v>0</v>
      </c>
      <c r="G78" s="185">
        <f>E78*F78</f>
        <v>0</v>
      </c>
    </row>
    <row r="79" spans="1:7" ht="12.75">
      <c r="A79" s="180">
        <v>34</v>
      </c>
      <c r="B79" s="181" t="s">
        <v>202</v>
      </c>
      <c r="C79" s="182" t="s">
        <v>203</v>
      </c>
      <c r="D79" s="183" t="s">
        <v>124</v>
      </c>
      <c r="E79" s="184">
        <v>4</v>
      </c>
      <c r="F79" s="184">
        <v>0</v>
      </c>
      <c r="G79" s="185">
        <f>E79*F79</f>
        <v>0</v>
      </c>
    </row>
    <row r="80" spans="1:7" ht="12.75">
      <c r="A80" s="180">
        <v>35</v>
      </c>
      <c r="B80" s="181" t="s">
        <v>204</v>
      </c>
      <c r="C80" s="182" t="s">
        <v>205</v>
      </c>
      <c r="D80" s="183" t="s">
        <v>124</v>
      </c>
      <c r="E80" s="184">
        <v>4</v>
      </c>
      <c r="F80" s="184">
        <v>0</v>
      </c>
      <c r="G80" s="185">
        <f>E80*F80</f>
        <v>0</v>
      </c>
    </row>
    <row r="81" spans="1:7" ht="12.75">
      <c r="A81" s="180">
        <v>36</v>
      </c>
      <c r="B81" s="181" t="s">
        <v>206</v>
      </c>
      <c r="C81" s="182" t="s">
        <v>207</v>
      </c>
      <c r="D81" s="183" t="s">
        <v>170</v>
      </c>
      <c r="E81" s="184">
        <v>0.1101</v>
      </c>
      <c r="F81" s="184">
        <v>0</v>
      </c>
      <c r="G81" s="185">
        <f>E81*F81</f>
        <v>0</v>
      </c>
    </row>
    <row r="82" spans="1:7" ht="12.75">
      <c r="A82" s="192"/>
      <c r="B82" s="193" t="s">
        <v>127</v>
      </c>
      <c r="C82" s="194" t="str">
        <f>CONCATENATE(B77," ",C77)</f>
        <v>732 Strojovny</v>
      </c>
      <c r="D82" s="195"/>
      <c r="E82" s="196"/>
      <c r="F82" s="197"/>
      <c r="G82" s="198">
        <f>SUM(G77:G81)</f>
        <v>0</v>
      </c>
    </row>
    <row r="83" spans="1:7" ht="12.75">
      <c r="A83" s="174" t="s">
        <v>106</v>
      </c>
      <c r="B83" s="175" t="s">
        <v>74</v>
      </c>
      <c r="C83" s="176" t="s">
        <v>208</v>
      </c>
      <c r="D83" s="177"/>
      <c r="E83" s="178"/>
      <c r="F83" s="178"/>
      <c r="G83" s="179"/>
    </row>
    <row r="84" spans="1:7" ht="12.75">
      <c r="A84" s="180">
        <v>37</v>
      </c>
      <c r="B84" s="181" t="s">
        <v>209</v>
      </c>
      <c r="C84" s="182" t="s">
        <v>210</v>
      </c>
      <c r="D84" s="183" t="s">
        <v>167</v>
      </c>
      <c r="E84" s="184">
        <v>18</v>
      </c>
      <c r="F84" s="184">
        <v>0</v>
      </c>
      <c r="G84" s="185">
        <f>E84*F84</f>
        <v>0</v>
      </c>
    </row>
    <row r="85" spans="1:7" ht="12.75">
      <c r="A85" s="180">
        <v>38</v>
      </c>
      <c r="B85" s="181" t="s">
        <v>211</v>
      </c>
      <c r="C85" s="182" t="s">
        <v>212</v>
      </c>
      <c r="D85" s="183" t="s">
        <v>167</v>
      </c>
      <c r="E85" s="184">
        <v>9</v>
      </c>
      <c r="F85" s="184">
        <v>0</v>
      </c>
      <c r="G85" s="185">
        <f>E85*F85</f>
        <v>0</v>
      </c>
    </row>
    <row r="86" spans="1:7" ht="12.75">
      <c r="A86" s="180">
        <v>39</v>
      </c>
      <c r="B86" s="181" t="s">
        <v>213</v>
      </c>
      <c r="C86" s="182" t="s">
        <v>214</v>
      </c>
      <c r="D86" s="183" t="s">
        <v>167</v>
      </c>
      <c r="E86" s="184">
        <v>48</v>
      </c>
      <c r="F86" s="184">
        <v>0</v>
      </c>
      <c r="G86" s="185">
        <f>E86*F86</f>
        <v>0</v>
      </c>
    </row>
    <row r="87" spans="1:7" ht="12.75">
      <c r="A87" s="180">
        <v>40</v>
      </c>
      <c r="B87" s="181" t="s">
        <v>215</v>
      </c>
      <c r="C87" s="182" t="s">
        <v>216</v>
      </c>
      <c r="D87" s="183" t="s">
        <v>170</v>
      </c>
      <c r="E87" s="184">
        <v>0.1318</v>
      </c>
      <c r="F87" s="184">
        <v>0</v>
      </c>
      <c r="G87" s="185">
        <f>E87*F87</f>
        <v>0</v>
      </c>
    </row>
    <row r="88" spans="1:7" ht="12.75">
      <c r="A88" s="192"/>
      <c r="B88" s="193" t="s">
        <v>127</v>
      </c>
      <c r="C88" s="194" t="str">
        <f>CONCATENATE(B83," ",C83)</f>
        <v>733 Rozvod potrubí</v>
      </c>
      <c r="D88" s="195"/>
      <c r="E88" s="196"/>
      <c r="F88" s="197"/>
      <c r="G88" s="198">
        <f>SUM(G83:G87)</f>
        <v>0</v>
      </c>
    </row>
    <row r="89" spans="1:7" ht="12.75">
      <c r="A89" s="174" t="s">
        <v>106</v>
      </c>
      <c r="B89" s="175" t="s">
        <v>75</v>
      </c>
      <c r="C89" s="176" t="s">
        <v>217</v>
      </c>
      <c r="D89" s="177"/>
      <c r="E89" s="178"/>
      <c r="F89" s="178"/>
      <c r="G89" s="179"/>
    </row>
    <row r="90" spans="1:7" ht="12.75">
      <c r="A90" s="180">
        <v>41</v>
      </c>
      <c r="B90" s="181" t="s">
        <v>218</v>
      </c>
      <c r="C90" s="182" t="s">
        <v>219</v>
      </c>
      <c r="D90" s="183" t="s">
        <v>124</v>
      </c>
      <c r="E90" s="184">
        <v>4</v>
      </c>
      <c r="F90" s="184">
        <v>0</v>
      </c>
      <c r="G90" s="185">
        <f>E90*F90</f>
        <v>0</v>
      </c>
    </row>
    <row r="91" spans="1:7" ht="12.75">
      <c r="A91" s="180">
        <v>42</v>
      </c>
      <c r="B91" s="181" t="s">
        <v>220</v>
      </c>
      <c r="C91" s="182" t="s">
        <v>221</v>
      </c>
      <c r="D91" s="183" t="s">
        <v>124</v>
      </c>
      <c r="E91" s="184">
        <v>4</v>
      </c>
      <c r="F91" s="184">
        <v>0</v>
      </c>
      <c r="G91" s="185">
        <f>E91*F91</f>
        <v>0</v>
      </c>
    </row>
    <row r="92" spans="1:7" ht="12.75">
      <c r="A92" s="180">
        <v>43</v>
      </c>
      <c r="B92" s="181" t="s">
        <v>222</v>
      </c>
      <c r="C92" s="182" t="s">
        <v>223</v>
      </c>
      <c r="D92" s="183" t="s">
        <v>170</v>
      </c>
      <c r="E92" s="184">
        <v>0.0054</v>
      </c>
      <c r="F92" s="184">
        <v>0</v>
      </c>
      <c r="G92" s="185">
        <f>E92*F92</f>
        <v>0</v>
      </c>
    </row>
    <row r="93" spans="1:7" ht="12.75">
      <c r="A93" s="192"/>
      <c r="B93" s="193" t="s">
        <v>127</v>
      </c>
      <c r="C93" s="194" t="str">
        <f>CONCATENATE(B89," ",C89)</f>
        <v>734 Armatury</v>
      </c>
      <c r="D93" s="195"/>
      <c r="E93" s="196"/>
      <c r="F93" s="197"/>
      <c r="G93" s="198">
        <f>SUM(G89:G92)</f>
        <v>0</v>
      </c>
    </row>
    <row r="94" spans="1:7" ht="12.75">
      <c r="A94" s="174" t="s">
        <v>106</v>
      </c>
      <c r="B94" s="175" t="s">
        <v>76</v>
      </c>
      <c r="C94" s="176" t="s">
        <v>224</v>
      </c>
      <c r="D94" s="177"/>
      <c r="E94" s="178"/>
      <c r="F94" s="178"/>
      <c r="G94" s="179"/>
    </row>
    <row r="95" spans="1:7" ht="12.75">
      <c r="A95" s="180">
        <v>44</v>
      </c>
      <c r="B95" s="181" t="s">
        <v>200</v>
      </c>
      <c r="C95" s="182" t="s">
        <v>225</v>
      </c>
      <c r="D95" s="183" t="s">
        <v>117</v>
      </c>
      <c r="E95" s="184">
        <v>1.5</v>
      </c>
      <c r="F95" s="184">
        <v>0</v>
      </c>
      <c r="G95" s="185">
        <f>E95*F95</f>
        <v>0</v>
      </c>
    </row>
    <row r="96" spans="1:7" ht="12.75">
      <c r="A96" s="192"/>
      <c r="B96" s="193" t="s">
        <v>127</v>
      </c>
      <c r="C96" s="194" t="str">
        <f>CONCATENATE(B94," ",C94)</f>
        <v>764 Konstrukce klempířské</v>
      </c>
      <c r="D96" s="195"/>
      <c r="E96" s="196"/>
      <c r="F96" s="197"/>
      <c r="G96" s="198">
        <f>SUM(G94:G95)</f>
        <v>0</v>
      </c>
    </row>
    <row r="97" spans="1:7" ht="12.75">
      <c r="A97" s="174" t="s">
        <v>106</v>
      </c>
      <c r="B97" s="175" t="s">
        <v>77</v>
      </c>
      <c r="C97" s="176" t="s">
        <v>226</v>
      </c>
      <c r="D97" s="177"/>
      <c r="E97" s="178"/>
      <c r="F97" s="178"/>
      <c r="G97" s="179"/>
    </row>
    <row r="98" spans="1:7" ht="12.75">
      <c r="A98" s="180">
        <v>45</v>
      </c>
      <c r="B98" s="181" t="s">
        <v>227</v>
      </c>
      <c r="C98" s="182" t="s">
        <v>228</v>
      </c>
      <c r="D98" s="183" t="s">
        <v>229</v>
      </c>
      <c r="E98" s="184">
        <v>215</v>
      </c>
      <c r="F98" s="184">
        <v>0</v>
      </c>
      <c r="G98" s="185">
        <f>E98*F98</f>
        <v>0</v>
      </c>
    </row>
    <row r="99" spans="1:7" ht="12.75">
      <c r="A99" s="180">
        <v>46</v>
      </c>
      <c r="B99" s="181" t="s">
        <v>230</v>
      </c>
      <c r="C99" s="182" t="s">
        <v>228</v>
      </c>
      <c r="D99" s="183" t="s">
        <v>229</v>
      </c>
      <c r="E99" s="184">
        <v>120</v>
      </c>
      <c r="F99" s="184">
        <v>0</v>
      </c>
      <c r="G99" s="185">
        <f>E99*F99</f>
        <v>0</v>
      </c>
    </row>
    <row r="100" spans="1:7" ht="12.75">
      <c r="A100" s="180">
        <v>47</v>
      </c>
      <c r="B100" s="181" t="s">
        <v>231</v>
      </c>
      <c r="C100" s="182" t="s">
        <v>232</v>
      </c>
      <c r="D100" s="183" t="s">
        <v>170</v>
      </c>
      <c r="E100" s="184">
        <v>0.335</v>
      </c>
      <c r="F100" s="184">
        <v>0</v>
      </c>
      <c r="G100" s="185">
        <f>E100*F100</f>
        <v>0</v>
      </c>
    </row>
    <row r="101" spans="1:7" ht="12.75">
      <c r="A101" s="192"/>
      <c r="B101" s="193" t="s">
        <v>127</v>
      </c>
      <c r="C101" s="194" t="str">
        <f>CONCATENATE(B97," ",C97)</f>
        <v>767 Konstrukce zámečnícké</v>
      </c>
      <c r="D101" s="195"/>
      <c r="E101" s="196"/>
      <c r="F101" s="197"/>
      <c r="G101" s="198">
        <f>SUM(G97:G100)</f>
        <v>0</v>
      </c>
    </row>
    <row r="102" spans="1:7" ht="12.75">
      <c r="A102" s="174" t="s">
        <v>106</v>
      </c>
      <c r="B102" s="175" t="s">
        <v>78</v>
      </c>
      <c r="C102" s="176" t="s">
        <v>233</v>
      </c>
      <c r="D102" s="177"/>
      <c r="E102" s="178"/>
      <c r="F102" s="178"/>
      <c r="G102" s="179"/>
    </row>
    <row r="103" spans="1:7" ht="12.75">
      <c r="A103" s="180">
        <v>48</v>
      </c>
      <c r="B103" s="181" t="s">
        <v>234</v>
      </c>
      <c r="C103" s="182" t="s">
        <v>235</v>
      </c>
      <c r="D103" s="183" t="s">
        <v>117</v>
      </c>
      <c r="E103" s="184">
        <v>20.1</v>
      </c>
      <c r="F103" s="184">
        <v>0</v>
      </c>
      <c r="G103" s="185">
        <f>E103*F103</f>
        <v>0</v>
      </c>
    </row>
    <row r="104" spans="1:7" ht="12.75" customHeight="1">
      <c r="A104" s="186"/>
      <c r="B104" s="187"/>
      <c r="C104" s="188" t="s">
        <v>236</v>
      </c>
      <c r="D104" s="188"/>
      <c r="E104" s="189">
        <v>20.1</v>
      </c>
      <c r="F104" s="190"/>
      <c r="G104" s="191"/>
    </row>
    <row r="105" spans="1:7" ht="12.75">
      <c r="A105" s="180">
        <v>49</v>
      </c>
      <c r="B105" s="181" t="s">
        <v>237</v>
      </c>
      <c r="C105" s="182" t="s">
        <v>238</v>
      </c>
      <c r="D105" s="183" t="s">
        <v>117</v>
      </c>
      <c r="E105" s="184">
        <v>22.11</v>
      </c>
      <c r="F105" s="184">
        <v>0</v>
      </c>
      <c r="G105" s="185">
        <f>E105*F105</f>
        <v>0</v>
      </c>
    </row>
    <row r="106" spans="1:7" ht="12.75">
      <c r="A106" s="192"/>
      <c r="B106" s="193" t="s">
        <v>127</v>
      </c>
      <c r="C106" s="194" t="str">
        <f>CONCATENATE(B102," ",C102)</f>
        <v>771 Podlahy z dlaždíc a obklady</v>
      </c>
      <c r="D106" s="195"/>
      <c r="E106" s="196"/>
      <c r="F106" s="197"/>
      <c r="G106" s="198">
        <f>SUM(G102:G105)</f>
        <v>0</v>
      </c>
    </row>
    <row r="107" spans="1:7" ht="12.75">
      <c r="A107" s="174" t="s">
        <v>106</v>
      </c>
      <c r="B107" s="175" t="s">
        <v>79</v>
      </c>
      <c r="C107" s="176" t="s">
        <v>239</v>
      </c>
      <c r="D107" s="177"/>
      <c r="E107" s="178"/>
      <c r="F107" s="178"/>
      <c r="G107" s="179"/>
    </row>
    <row r="108" spans="1:7" ht="12.75">
      <c r="A108" s="180">
        <v>50</v>
      </c>
      <c r="B108" s="181" t="s">
        <v>240</v>
      </c>
      <c r="C108" s="182" t="s">
        <v>241</v>
      </c>
      <c r="D108" s="183" t="s">
        <v>242</v>
      </c>
      <c r="E108" s="184">
        <v>72</v>
      </c>
      <c r="F108" s="184">
        <v>0</v>
      </c>
      <c r="G108" s="185">
        <f>E108*F108</f>
        <v>0</v>
      </c>
    </row>
    <row r="109" spans="1:7" ht="12.75">
      <c r="A109" s="180">
        <v>51</v>
      </c>
      <c r="B109" s="181" t="s">
        <v>243</v>
      </c>
      <c r="C109" s="182" t="s">
        <v>244</v>
      </c>
      <c r="D109" s="183" t="s">
        <v>242</v>
      </c>
      <c r="E109" s="184">
        <v>48</v>
      </c>
      <c r="F109" s="184">
        <v>0</v>
      </c>
      <c r="G109" s="185">
        <f>E109*F109</f>
        <v>0</v>
      </c>
    </row>
    <row r="110" spans="1:7" ht="12.75">
      <c r="A110" s="180" t="s">
        <v>245</v>
      </c>
      <c r="B110" s="181" t="s">
        <v>2</v>
      </c>
      <c r="C110" s="182" t="s">
        <v>246</v>
      </c>
      <c r="D110" s="183" t="s">
        <v>247</v>
      </c>
      <c r="E110" s="184">
        <v>1</v>
      </c>
      <c r="F110" s="184">
        <v>0</v>
      </c>
      <c r="G110" s="185">
        <f>E110*F110</f>
        <v>0</v>
      </c>
    </row>
    <row r="111" spans="1:7" ht="12.75">
      <c r="A111" s="192"/>
      <c r="B111" s="193" t="s">
        <v>127</v>
      </c>
      <c r="C111" s="194" t="str">
        <f>CONCATENATE(B107," ",C107)</f>
        <v>799 Ostatní</v>
      </c>
      <c r="D111" s="195"/>
      <c r="E111" s="196"/>
      <c r="F111" s="197"/>
      <c r="G111" s="198">
        <f>SUM(G107:G109)</f>
        <v>0</v>
      </c>
    </row>
    <row r="112" spans="1:7" ht="12.75">
      <c r="A112" s="174" t="s">
        <v>106</v>
      </c>
      <c r="B112" s="175" t="s">
        <v>80</v>
      </c>
      <c r="C112" s="176" t="s">
        <v>248</v>
      </c>
      <c r="D112" s="177"/>
      <c r="E112" s="178"/>
      <c r="F112" s="178"/>
      <c r="G112" s="179"/>
    </row>
    <row r="113" spans="1:7" ht="12.75">
      <c r="A113" s="180">
        <v>52</v>
      </c>
      <c r="B113" s="181" t="s">
        <v>249</v>
      </c>
      <c r="C113" s="182" t="s">
        <v>250</v>
      </c>
      <c r="D113" s="183" t="s">
        <v>117</v>
      </c>
      <c r="E113" s="184">
        <v>62.56</v>
      </c>
      <c r="F113" s="184">
        <v>0</v>
      </c>
      <c r="G113" s="185">
        <f>E113*F113</f>
        <v>0</v>
      </c>
    </row>
    <row r="114" spans="1:7" ht="12.75">
      <c r="A114" s="180">
        <v>53</v>
      </c>
      <c r="B114" s="181" t="s">
        <v>251</v>
      </c>
      <c r="C114" s="182" t="s">
        <v>252</v>
      </c>
      <c r="D114" s="183" t="s">
        <v>117</v>
      </c>
      <c r="E114" s="184">
        <v>62.56</v>
      </c>
      <c r="F114" s="184">
        <v>0</v>
      </c>
      <c r="G114" s="185">
        <f>E114*F114</f>
        <v>0</v>
      </c>
    </row>
    <row r="115" spans="1:7" ht="12.75">
      <c r="A115" s="180">
        <v>54</v>
      </c>
      <c r="B115" s="181" t="s">
        <v>249</v>
      </c>
      <c r="C115" s="182" t="s">
        <v>253</v>
      </c>
      <c r="D115" s="183" t="s">
        <v>117</v>
      </c>
      <c r="E115" s="184">
        <v>500</v>
      </c>
      <c r="F115" s="184">
        <v>0</v>
      </c>
      <c r="G115" s="185">
        <f>E115*F115</f>
        <v>0</v>
      </c>
    </row>
    <row r="116" spans="1:7" ht="12.75" customHeight="1">
      <c r="A116" s="186"/>
      <c r="B116" s="187"/>
      <c r="C116" s="188" t="s">
        <v>254</v>
      </c>
      <c r="D116" s="188"/>
      <c r="E116" s="189">
        <v>500</v>
      </c>
      <c r="F116" s="190"/>
      <c r="G116" s="191"/>
    </row>
    <row r="117" spans="1:7" ht="12.75">
      <c r="A117" s="192"/>
      <c r="B117" s="193" t="s">
        <v>127</v>
      </c>
      <c r="C117" s="194" t="str">
        <f>CONCATENATE(B112," ",C112)</f>
        <v>784 Malby</v>
      </c>
      <c r="D117" s="195"/>
      <c r="E117" s="196"/>
      <c r="F117" s="197"/>
      <c r="G117" s="198">
        <f>SUM(G112:G115)</f>
        <v>0</v>
      </c>
    </row>
    <row r="118" spans="1:7" ht="12.75">
      <c r="A118" s="174" t="s">
        <v>106</v>
      </c>
      <c r="B118" s="175" t="s">
        <v>81</v>
      </c>
      <c r="C118" s="176" t="s">
        <v>255</v>
      </c>
      <c r="D118" s="177"/>
      <c r="E118" s="178"/>
      <c r="F118" s="178"/>
      <c r="G118" s="179"/>
    </row>
    <row r="119" spans="1:7" ht="12.75">
      <c r="A119" s="180">
        <v>55</v>
      </c>
      <c r="B119" s="181" t="s">
        <v>2</v>
      </c>
      <c r="C119" s="182" t="s">
        <v>256</v>
      </c>
      <c r="D119" s="183" t="s">
        <v>257</v>
      </c>
      <c r="E119" s="184">
        <v>2</v>
      </c>
      <c r="F119" s="184">
        <v>0</v>
      </c>
      <c r="G119" s="185">
        <f>E119*F119</f>
        <v>0</v>
      </c>
    </row>
    <row r="120" spans="1:7" ht="12.75">
      <c r="A120" s="192"/>
      <c r="B120" s="193" t="s">
        <v>127</v>
      </c>
      <c r="C120" s="194" t="str">
        <f>CONCATENATE(B118," ",C118)</f>
        <v>M21 Elektromontáže</v>
      </c>
      <c r="D120" s="195"/>
      <c r="E120" s="196"/>
      <c r="F120" s="197"/>
      <c r="G120" s="198">
        <f>SUM(G118:G119)</f>
        <v>0</v>
      </c>
    </row>
    <row r="121" spans="1:7" ht="12.75">
      <c r="A121" s="174" t="s">
        <v>106</v>
      </c>
      <c r="B121" s="175" t="s">
        <v>82</v>
      </c>
      <c r="C121" s="176" t="s">
        <v>258</v>
      </c>
      <c r="D121" s="177"/>
      <c r="E121" s="178"/>
      <c r="F121" s="178"/>
      <c r="G121" s="179"/>
    </row>
    <row r="122" spans="1:7" ht="12.75">
      <c r="A122" s="180">
        <v>56</v>
      </c>
      <c r="B122" s="181" t="s">
        <v>259</v>
      </c>
      <c r="C122" s="182" t="s">
        <v>260</v>
      </c>
      <c r="D122" s="183" t="s">
        <v>124</v>
      </c>
      <c r="E122" s="184">
        <v>1</v>
      </c>
      <c r="F122" s="184">
        <v>0</v>
      </c>
      <c r="G122" s="185">
        <f>E122*F122</f>
        <v>0</v>
      </c>
    </row>
    <row r="123" spans="1:7" ht="12.75">
      <c r="A123" s="180">
        <v>57</v>
      </c>
      <c r="B123" s="181" t="s">
        <v>261</v>
      </c>
      <c r="C123" s="182" t="s">
        <v>262</v>
      </c>
      <c r="D123" s="183" t="s">
        <v>124</v>
      </c>
      <c r="E123" s="184">
        <v>2</v>
      </c>
      <c r="F123" s="184">
        <v>0</v>
      </c>
      <c r="G123" s="185">
        <f>E123*F123</f>
        <v>0</v>
      </c>
    </row>
    <row r="124" spans="1:7" ht="12.75">
      <c r="A124" s="180">
        <v>58</v>
      </c>
      <c r="B124" s="181" t="s">
        <v>263</v>
      </c>
      <c r="C124" s="182" t="s">
        <v>264</v>
      </c>
      <c r="D124" s="183" t="s">
        <v>124</v>
      </c>
      <c r="E124" s="184">
        <v>6</v>
      </c>
      <c r="F124" s="184">
        <v>0</v>
      </c>
      <c r="G124" s="185">
        <f>E124*F124</f>
        <v>0</v>
      </c>
    </row>
    <row r="125" spans="1:7" ht="12.75">
      <c r="A125" s="180">
        <v>59</v>
      </c>
      <c r="B125" s="181" t="s">
        <v>265</v>
      </c>
      <c r="C125" s="182" t="s">
        <v>266</v>
      </c>
      <c r="D125" s="183" t="s">
        <v>167</v>
      </c>
      <c r="E125" s="184">
        <v>88</v>
      </c>
      <c r="F125" s="184">
        <v>0</v>
      </c>
      <c r="G125" s="185">
        <f>E125*F125</f>
        <v>0</v>
      </c>
    </row>
    <row r="126" spans="1:7" ht="12.75">
      <c r="A126" s="180">
        <v>60</v>
      </c>
      <c r="B126" s="181" t="s">
        <v>2</v>
      </c>
      <c r="C126" s="182" t="s">
        <v>267</v>
      </c>
      <c r="D126" s="183" t="s">
        <v>257</v>
      </c>
      <c r="E126" s="184">
        <v>1</v>
      </c>
      <c r="F126" s="184">
        <v>0</v>
      </c>
      <c r="G126" s="185">
        <f>E126*F126</f>
        <v>0</v>
      </c>
    </row>
    <row r="127" spans="1:7" ht="12.75">
      <c r="A127" s="180">
        <v>61</v>
      </c>
      <c r="B127" s="181" t="s">
        <v>268</v>
      </c>
      <c r="C127" s="182" t="s">
        <v>269</v>
      </c>
      <c r="D127" s="183" t="s">
        <v>257</v>
      </c>
      <c r="E127" s="184">
        <v>1</v>
      </c>
      <c r="F127" s="184">
        <v>0</v>
      </c>
      <c r="G127" s="185">
        <f>E127*F127</f>
        <v>0</v>
      </c>
    </row>
    <row r="128" spans="1:7" ht="12.75">
      <c r="A128" s="180">
        <v>62</v>
      </c>
      <c r="B128" s="181" t="s">
        <v>107</v>
      </c>
      <c r="C128" s="182" t="s">
        <v>270</v>
      </c>
      <c r="D128" s="183" t="s">
        <v>257</v>
      </c>
      <c r="E128" s="184">
        <v>1</v>
      </c>
      <c r="F128" s="184">
        <v>0</v>
      </c>
      <c r="G128" s="185">
        <f>E128*F128</f>
        <v>0</v>
      </c>
    </row>
    <row r="129" spans="1:7" ht="12.75">
      <c r="A129" s="180">
        <v>63</v>
      </c>
      <c r="B129" s="181" t="s">
        <v>271</v>
      </c>
      <c r="C129" s="182" t="s">
        <v>272</v>
      </c>
      <c r="D129" s="183" t="s">
        <v>257</v>
      </c>
      <c r="E129" s="184">
        <v>1</v>
      </c>
      <c r="F129" s="184">
        <v>0</v>
      </c>
      <c r="G129" s="185">
        <f>E129*F129</f>
        <v>0</v>
      </c>
    </row>
    <row r="130" spans="1:7" ht="12.75">
      <c r="A130" s="180">
        <v>64</v>
      </c>
      <c r="B130" s="181" t="s">
        <v>273</v>
      </c>
      <c r="C130" s="182" t="s">
        <v>274</v>
      </c>
      <c r="D130" s="183" t="s">
        <v>257</v>
      </c>
      <c r="E130" s="184">
        <v>1</v>
      </c>
      <c r="F130" s="184">
        <v>0</v>
      </c>
      <c r="G130" s="185">
        <f>E130*F130</f>
        <v>0</v>
      </c>
    </row>
    <row r="131" spans="1:7" ht="12.75">
      <c r="A131" s="180">
        <v>65</v>
      </c>
      <c r="B131" s="181" t="s">
        <v>128</v>
      </c>
      <c r="C131" s="199" t="s">
        <v>275</v>
      </c>
      <c r="D131" s="183" t="s">
        <v>167</v>
      </c>
      <c r="E131" s="184">
        <v>144</v>
      </c>
      <c r="F131" s="184">
        <v>0</v>
      </c>
      <c r="G131" s="185">
        <f>E131*F131</f>
        <v>0</v>
      </c>
    </row>
    <row r="132" spans="1:7" ht="12.75">
      <c r="A132" s="180">
        <v>66</v>
      </c>
      <c r="B132" s="181" t="s">
        <v>276</v>
      </c>
      <c r="C132" s="182" t="s">
        <v>277</v>
      </c>
      <c r="D132" s="183" t="s">
        <v>167</v>
      </c>
      <c r="E132" s="184">
        <v>12</v>
      </c>
      <c r="F132" s="184">
        <v>0</v>
      </c>
      <c r="G132" s="185">
        <f>E132*F132</f>
        <v>0</v>
      </c>
    </row>
    <row r="133" spans="1:7" ht="12.75">
      <c r="A133" s="180">
        <v>67</v>
      </c>
      <c r="B133" s="181" t="s">
        <v>278</v>
      </c>
      <c r="C133" s="200" t="s">
        <v>279</v>
      </c>
      <c r="D133" s="183" t="s">
        <v>124</v>
      </c>
      <c r="E133" s="184">
        <v>8</v>
      </c>
      <c r="F133" s="184">
        <v>0</v>
      </c>
      <c r="G133" s="185">
        <f>E133*F133</f>
        <v>0</v>
      </c>
    </row>
    <row r="134" spans="1:7" ht="12.75">
      <c r="A134" s="180">
        <v>68</v>
      </c>
      <c r="B134" s="181" t="s">
        <v>280</v>
      </c>
      <c r="C134" s="182" t="s">
        <v>281</v>
      </c>
      <c r="D134" s="183" t="s">
        <v>124</v>
      </c>
      <c r="E134" s="184">
        <v>8</v>
      </c>
      <c r="F134" s="184">
        <v>0</v>
      </c>
      <c r="G134" s="185">
        <f>E134*F134</f>
        <v>0</v>
      </c>
    </row>
    <row r="135" spans="1:7" ht="12.75">
      <c r="A135" s="180">
        <v>69</v>
      </c>
      <c r="B135" s="181" t="s">
        <v>282</v>
      </c>
      <c r="C135" s="182" t="s">
        <v>283</v>
      </c>
      <c r="D135" s="183" t="s">
        <v>124</v>
      </c>
      <c r="E135" s="184">
        <v>1</v>
      </c>
      <c r="F135" s="184">
        <v>0</v>
      </c>
      <c r="G135" s="185">
        <f>E135*F135</f>
        <v>0</v>
      </c>
    </row>
    <row r="136" spans="1:7" ht="12.75">
      <c r="A136" s="180">
        <v>70</v>
      </c>
      <c r="B136" s="181" t="s">
        <v>284</v>
      </c>
      <c r="C136" s="182" t="s">
        <v>285</v>
      </c>
      <c r="D136" s="183" t="s">
        <v>124</v>
      </c>
      <c r="E136" s="184">
        <v>2</v>
      </c>
      <c r="F136" s="184">
        <v>0</v>
      </c>
      <c r="G136" s="185">
        <f>E136*F136</f>
        <v>0</v>
      </c>
    </row>
    <row r="137" spans="1:7" ht="12.75">
      <c r="A137" s="180">
        <v>71</v>
      </c>
      <c r="B137" s="181" t="s">
        <v>286</v>
      </c>
      <c r="C137" s="182" t="s">
        <v>287</v>
      </c>
      <c r="D137" s="183" t="s">
        <v>124</v>
      </c>
      <c r="E137" s="184">
        <v>2</v>
      </c>
      <c r="F137" s="184">
        <v>0</v>
      </c>
      <c r="G137" s="185">
        <f>E137*F137</f>
        <v>0</v>
      </c>
    </row>
    <row r="138" spans="1:7" ht="12.75">
      <c r="A138" s="180">
        <v>72</v>
      </c>
      <c r="B138" s="181" t="s">
        <v>288</v>
      </c>
      <c r="C138" s="182" t="s">
        <v>289</v>
      </c>
      <c r="D138" s="183" t="s">
        <v>167</v>
      </c>
      <c r="E138" s="184">
        <v>10</v>
      </c>
      <c r="F138" s="184">
        <v>0</v>
      </c>
      <c r="G138" s="185">
        <f>E138*F138</f>
        <v>0</v>
      </c>
    </row>
    <row r="139" spans="1:7" ht="12.75">
      <c r="A139" s="180">
        <v>73</v>
      </c>
      <c r="B139" s="181" t="s">
        <v>290</v>
      </c>
      <c r="C139" s="182" t="s">
        <v>291</v>
      </c>
      <c r="D139" s="183" t="s">
        <v>124</v>
      </c>
      <c r="E139" s="184">
        <v>5</v>
      </c>
      <c r="F139" s="184">
        <v>0</v>
      </c>
      <c r="G139" s="185">
        <f>E139*F139</f>
        <v>0</v>
      </c>
    </row>
    <row r="140" spans="1:7" ht="12.75">
      <c r="A140" s="180">
        <v>74</v>
      </c>
      <c r="B140" s="181" t="s">
        <v>292</v>
      </c>
      <c r="C140" s="182" t="s">
        <v>293</v>
      </c>
      <c r="D140" s="183" t="s">
        <v>124</v>
      </c>
      <c r="E140" s="184">
        <v>5</v>
      </c>
      <c r="F140" s="184">
        <v>0</v>
      </c>
      <c r="G140" s="185">
        <f>E140*F140</f>
        <v>0</v>
      </c>
    </row>
    <row r="141" spans="1:7" ht="12.75">
      <c r="A141" s="180">
        <v>75</v>
      </c>
      <c r="B141" s="181" t="s">
        <v>294</v>
      </c>
      <c r="C141" s="182" t="s">
        <v>295</v>
      </c>
      <c r="D141" s="183" t="s">
        <v>124</v>
      </c>
      <c r="E141" s="184">
        <v>1</v>
      </c>
      <c r="F141" s="184">
        <v>0</v>
      </c>
      <c r="G141" s="185">
        <f>E141*F141</f>
        <v>0</v>
      </c>
    </row>
    <row r="142" spans="1:7" ht="12.75">
      <c r="A142" s="192"/>
      <c r="B142" s="193" t="s">
        <v>127</v>
      </c>
      <c r="C142" s="194" t="str">
        <f>CONCATENATE(B121," ",C121)</f>
        <v>M24 Montáže vzduchotechnických zařízení</v>
      </c>
      <c r="D142" s="195"/>
      <c r="E142" s="196"/>
      <c r="F142" s="197"/>
      <c r="G142" s="198">
        <f>SUM(G121:G141)</f>
        <v>0</v>
      </c>
    </row>
    <row r="143" s="153" customFormat="1" ht="12.75"/>
    <row r="144" s="153" customFormat="1" ht="12.75"/>
    <row r="145" s="153" customFormat="1" ht="12.75"/>
    <row r="146" s="153" customFormat="1" ht="12.75"/>
    <row r="147" s="153" customFormat="1" ht="12.75"/>
    <row r="148" s="153" customFormat="1" ht="12.75"/>
    <row r="149" s="153" customFormat="1" ht="12.75"/>
    <row r="150" s="153" customFormat="1" ht="12.75"/>
    <row r="151" s="153" customFormat="1" ht="12.75"/>
    <row r="152" s="153" customFormat="1" ht="12.75"/>
    <row r="153" s="153" customFormat="1" ht="12.75"/>
    <row r="154" s="153" customFormat="1" ht="12.75"/>
    <row r="155" s="153" customFormat="1" ht="12.75"/>
    <row r="156" s="153" customFormat="1" ht="12.75"/>
    <row r="157" s="153" customFormat="1" ht="12.75"/>
    <row r="158" s="153" customFormat="1" ht="12.75"/>
    <row r="159" s="153" customFormat="1" ht="12.75"/>
    <row r="160" s="153" customFormat="1" ht="12.75"/>
    <row r="161" s="153" customFormat="1" ht="12.75"/>
    <row r="162" s="153" customFormat="1" ht="12.75"/>
    <row r="163" s="153" customFormat="1" ht="12.75"/>
    <row r="164" s="153" customFormat="1" ht="12.75"/>
    <row r="165" s="153" customFormat="1" ht="12.75"/>
    <row r="166" spans="1:7" ht="12.75">
      <c r="A166" s="201"/>
      <c r="B166" s="201"/>
      <c r="C166" s="201"/>
      <c r="D166" s="201"/>
      <c r="E166" s="201"/>
      <c r="F166" s="201"/>
      <c r="G166" s="201"/>
    </row>
    <row r="167" spans="1:7" ht="12.75">
      <c r="A167" s="201"/>
      <c r="B167" s="201"/>
      <c r="C167" s="201"/>
      <c r="D167" s="201"/>
      <c r="E167" s="201"/>
      <c r="F167" s="201"/>
      <c r="G167" s="201"/>
    </row>
    <row r="168" spans="1:7" ht="12.75">
      <c r="A168" s="201"/>
      <c r="B168" s="201"/>
      <c r="C168" s="201"/>
      <c r="D168" s="201"/>
      <c r="E168" s="201"/>
      <c r="F168" s="201"/>
      <c r="G168" s="201"/>
    </row>
    <row r="169" spans="1:7" ht="12.75">
      <c r="A169" s="201"/>
      <c r="B169" s="201"/>
      <c r="C169" s="201"/>
      <c r="D169" s="201"/>
      <c r="E169" s="201"/>
      <c r="F169" s="201"/>
      <c r="G169" s="201"/>
    </row>
    <row r="170" s="153" customFormat="1" ht="12.75"/>
    <row r="171" s="153" customFormat="1" ht="12.75"/>
    <row r="172" s="153" customFormat="1" ht="12.75"/>
    <row r="173" s="153" customFormat="1" ht="12.75"/>
    <row r="174" s="153" customFormat="1" ht="12.75"/>
    <row r="175" s="153" customFormat="1" ht="12.75"/>
    <row r="176" s="153" customFormat="1" ht="12.75"/>
    <row r="177" s="153" customFormat="1" ht="12.75"/>
    <row r="178" s="153" customFormat="1" ht="12.75"/>
    <row r="179" s="153" customFormat="1" ht="12.75"/>
    <row r="180" s="153" customFormat="1" ht="12.75"/>
    <row r="181" s="153" customFormat="1" ht="12.75"/>
    <row r="182" spans="8:15" s="153" customFormat="1" ht="12.75">
      <c r="H182" s="202"/>
      <c r="I182" s="202"/>
      <c r="O182" s="203">
        <v>1</v>
      </c>
    </row>
    <row r="183" spans="15:104" s="153" customFormat="1" ht="12.75" customHeight="1">
      <c r="O183" s="203">
        <v>2</v>
      </c>
      <c r="AA183" s="153">
        <v>1</v>
      </c>
      <c r="AB183" s="153">
        <v>1</v>
      </c>
      <c r="AC183" s="153">
        <v>1</v>
      </c>
      <c r="AZ183" s="153">
        <v>1</v>
      </c>
      <c r="BA183" s="153" t="e">
        <f>IF(AZ183=1,#REF!,0)</f>
        <v>#REF!</v>
      </c>
      <c r="BB183" s="153">
        <f>IF(AZ183=2,#REF!,0)</f>
        <v>0</v>
      </c>
      <c r="BC183" s="153">
        <f>IF(AZ183=3,#REF!,0)</f>
        <v>0</v>
      </c>
      <c r="BD183" s="153">
        <f>IF(AZ183=4,#REF!,0)</f>
        <v>0</v>
      </c>
      <c r="BE183" s="153">
        <f>IF(AZ183=5,#REF!,0)</f>
        <v>0</v>
      </c>
      <c r="CA183" s="203">
        <v>1</v>
      </c>
      <c r="CB183" s="203">
        <v>1</v>
      </c>
      <c r="CZ183" s="153">
        <v>0</v>
      </c>
    </row>
    <row r="184" spans="15:104" s="153" customFormat="1" ht="12.75">
      <c r="O184" s="203">
        <v>2</v>
      </c>
      <c r="AA184" s="153">
        <v>1</v>
      </c>
      <c r="AB184" s="153">
        <v>1</v>
      </c>
      <c r="AC184" s="153">
        <v>1</v>
      </c>
      <c r="AZ184" s="153">
        <v>1</v>
      </c>
      <c r="BA184" s="153">
        <f>IF(AZ184=1,G22,0)</f>
        <v>0</v>
      </c>
      <c r="BB184" s="153">
        <f>IF(AZ184=2,G22,0)</f>
        <v>0</v>
      </c>
      <c r="BC184" s="153">
        <f>IF(AZ184=3,G22,0)</f>
        <v>0</v>
      </c>
      <c r="BD184" s="153">
        <f>IF(AZ184=4,G22,0)</f>
        <v>0</v>
      </c>
      <c r="BE184" s="153">
        <f>IF(AZ184=5,G22,0)</f>
        <v>0</v>
      </c>
      <c r="CA184" s="203">
        <v>1</v>
      </c>
      <c r="CB184" s="203">
        <v>1</v>
      </c>
      <c r="CZ184" s="153">
        <v>0</v>
      </c>
    </row>
    <row r="185" spans="15:80" s="153" customFormat="1" ht="12.75">
      <c r="O185" s="203"/>
      <c r="CA185" s="203"/>
      <c r="CB185" s="203"/>
    </row>
    <row r="186" spans="15:80" s="153" customFormat="1" ht="12.75">
      <c r="O186" s="203"/>
      <c r="CA186" s="203"/>
      <c r="CB186" s="203"/>
    </row>
    <row r="187" spans="15:80" s="153" customFormat="1" ht="12.75">
      <c r="O187" s="203"/>
      <c r="CA187" s="203"/>
      <c r="CB187" s="203"/>
    </row>
    <row r="188" spans="15:80" s="153" customFormat="1" ht="12.75">
      <c r="O188" s="203"/>
      <c r="CA188" s="203"/>
      <c r="CB188" s="203"/>
    </row>
    <row r="189" spans="15:80" s="153" customFormat="1" ht="12.75">
      <c r="O189" s="203"/>
      <c r="CA189" s="203"/>
      <c r="CB189" s="203"/>
    </row>
    <row r="190" spans="15:80" s="153" customFormat="1" ht="12.75">
      <c r="O190" s="203"/>
      <c r="CA190" s="203"/>
      <c r="CB190" s="203"/>
    </row>
    <row r="191" spans="15:80" s="153" customFormat="1" ht="12.75">
      <c r="O191" s="203"/>
      <c r="CA191" s="203"/>
      <c r="CB191" s="203"/>
    </row>
    <row r="192" spans="15:80" s="153" customFormat="1" ht="12.75">
      <c r="O192" s="203"/>
      <c r="CA192" s="203"/>
      <c r="CB192" s="203"/>
    </row>
    <row r="193" spans="15:80" s="153" customFormat="1" ht="12.75">
      <c r="O193" s="203"/>
      <c r="CA193" s="203"/>
      <c r="CB193" s="203"/>
    </row>
    <row r="194" spans="15:80" s="153" customFormat="1" ht="12.75">
      <c r="O194" s="203"/>
      <c r="CA194" s="203"/>
      <c r="CB194" s="203"/>
    </row>
    <row r="195" spans="15:80" s="153" customFormat="1" ht="12.75">
      <c r="O195" s="203"/>
      <c r="CA195" s="203"/>
      <c r="CB195" s="203"/>
    </row>
    <row r="196" spans="15:80" s="153" customFormat="1" ht="12.75">
      <c r="O196" s="203"/>
      <c r="CA196" s="203"/>
      <c r="CB196" s="203"/>
    </row>
    <row r="197" spans="15:80" s="153" customFormat="1" ht="12.75">
      <c r="O197" s="203"/>
      <c r="CA197" s="203"/>
      <c r="CB197" s="203"/>
    </row>
    <row r="198" spans="15:80" s="153" customFormat="1" ht="12.75">
      <c r="O198" s="203"/>
      <c r="CA198" s="203"/>
      <c r="CB198" s="203"/>
    </row>
    <row r="199" spans="15:80" s="153" customFormat="1" ht="12.75">
      <c r="O199" s="203"/>
      <c r="CA199" s="203"/>
      <c r="CB199" s="203"/>
    </row>
    <row r="200" spans="15:80" s="153" customFormat="1" ht="12.75">
      <c r="O200" s="203"/>
      <c r="CA200" s="203"/>
      <c r="CB200" s="203"/>
    </row>
    <row r="201" spans="1:15" ht="12.75" customHeight="1">
      <c r="A201" s="204"/>
      <c r="B201" s="204"/>
      <c r="M201" s="205" t="s">
        <v>296</v>
      </c>
      <c r="O201" s="203"/>
    </row>
    <row r="202" spans="1:104" ht="12.75">
      <c r="A202" s="201"/>
      <c r="B202" s="201"/>
      <c r="C202" s="206"/>
      <c r="D202" s="206"/>
      <c r="E202" s="207"/>
      <c r="F202" s="206"/>
      <c r="G202" s="208"/>
      <c r="O202" s="203">
        <v>2</v>
      </c>
      <c r="AA202" s="153">
        <v>1</v>
      </c>
      <c r="AB202" s="153">
        <v>1</v>
      </c>
      <c r="AC202" s="153">
        <v>1</v>
      </c>
      <c r="AZ202" s="153">
        <v>1</v>
      </c>
      <c r="BA202" s="153">
        <f>IF(AZ202=1,G24,0)</f>
        <v>0</v>
      </c>
      <c r="BB202" s="153">
        <f>IF(AZ202=2,G24,0)</f>
        <v>0</v>
      </c>
      <c r="BC202" s="153">
        <f>IF(AZ202=3,G24,0)</f>
        <v>0</v>
      </c>
      <c r="BD202" s="153">
        <f>IF(AZ202=4,G24,0)</f>
        <v>0</v>
      </c>
      <c r="BE202" s="153">
        <f>IF(AZ202=5,G24,0)</f>
        <v>0</v>
      </c>
      <c r="CA202" s="203">
        <v>1</v>
      </c>
      <c r="CB202" s="203">
        <v>1</v>
      </c>
      <c r="CZ202" s="153">
        <v>0</v>
      </c>
    </row>
    <row r="203" spans="1:104" ht="12.75">
      <c r="A203" s="209"/>
      <c r="B203" s="209"/>
      <c r="C203" s="201"/>
      <c r="D203" s="201"/>
      <c r="E203" s="210"/>
      <c r="F203" s="201"/>
      <c r="G203" s="201"/>
      <c r="O203" s="203">
        <v>2</v>
      </c>
      <c r="AA203" s="153">
        <v>1</v>
      </c>
      <c r="AB203" s="153">
        <v>1</v>
      </c>
      <c r="AC203" s="153">
        <v>1</v>
      </c>
      <c r="AZ203" s="153">
        <v>1</v>
      </c>
      <c r="BA203" s="153" t="e">
        <f>IF(AZ203=1,#REF!,0)</f>
        <v>#REF!</v>
      </c>
      <c r="BB203" s="153">
        <f>IF(AZ203=2,#REF!,0)</f>
        <v>0</v>
      </c>
      <c r="BC203" s="153">
        <f>IF(AZ203=3,#REF!,0)</f>
        <v>0</v>
      </c>
      <c r="BD203" s="153">
        <f>IF(AZ203=4,#REF!,0)</f>
        <v>0</v>
      </c>
      <c r="BE203" s="153">
        <f>IF(AZ203=5,#REF!,0)</f>
        <v>0</v>
      </c>
      <c r="CA203" s="203">
        <v>1</v>
      </c>
      <c r="CB203" s="203">
        <v>1</v>
      </c>
      <c r="CZ203" s="153">
        <v>0</v>
      </c>
    </row>
    <row r="204" spans="1:15" ht="12.75" customHeight="1">
      <c r="A204" s="201"/>
      <c r="B204" s="201"/>
      <c r="C204" s="201"/>
      <c r="D204" s="201"/>
      <c r="E204" s="210"/>
      <c r="F204" s="201"/>
      <c r="G204" s="201"/>
      <c r="M204" s="205" t="s">
        <v>297</v>
      </c>
      <c r="O204" s="203"/>
    </row>
    <row r="205" spans="1:104" ht="12.75">
      <c r="A205" s="201"/>
      <c r="B205" s="201"/>
      <c r="C205" s="201"/>
      <c r="D205" s="201"/>
      <c r="E205" s="210"/>
      <c r="F205" s="201"/>
      <c r="G205" s="201"/>
      <c r="O205" s="203">
        <v>2</v>
      </c>
      <c r="AA205" s="153">
        <v>1</v>
      </c>
      <c r="AB205" s="153">
        <v>1</v>
      </c>
      <c r="AC205" s="153">
        <v>1</v>
      </c>
      <c r="AZ205" s="153">
        <v>1</v>
      </c>
      <c r="BA205" s="153" t="e">
        <f>IF(AZ205=1,#REF!,0)</f>
        <v>#REF!</v>
      </c>
      <c r="BB205" s="153">
        <f>IF(AZ205=2,#REF!,0)</f>
        <v>0</v>
      </c>
      <c r="BC205" s="153">
        <f>IF(AZ205=3,#REF!,0)</f>
        <v>0</v>
      </c>
      <c r="BD205" s="153">
        <f>IF(AZ205=4,#REF!,0)</f>
        <v>0</v>
      </c>
      <c r="BE205" s="153">
        <f>IF(AZ205=5,#REF!,0)</f>
        <v>0</v>
      </c>
      <c r="CA205" s="203">
        <v>1</v>
      </c>
      <c r="CB205" s="203">
        <v>1</v>
      </c>
      <c r="CZ205" s="153">
        <v>0</v>
      </c>
    </row>
    <row r="206" spans="1:104" ht="12.75">
      <c r="A206" s="201"/>
      <c r="B206" s="201"/>
      <c r="C206" s="201"/>
      <c r="D206" s="201"/>
      <c r="E206" s="210"/>
      <c r="F206" s="201"/>
      <c r="G206" s="201"/>
      <c r="O206" s="203">
        <v>2</v>
      </c>
      <c r="AA206" s="153">
        <v>10</v>
      </c>
      <c r="AB206" s="153">
        <v>0</v>
      </c>
      <c r="AC206" s="153">
        <v>8</v>
      </c>
      <c r="AZ206" s="153">
        <v>5</v>
      </c>
      <c r="BA206" s="153">
        <f>IF(AZ206=1,#REF!,0)</f>
        <v>0</v>
      </c>
      <c r="BB206" s="153">
        <f>IF(AZ206=2,#REF!,0)</f>
        <v>0</v>
      </c>
      <c r="BC206" s="153">
        <f>IF(AZ206=3,#REF!,0)</f>
        <v>0</v>
      </c>
      <c r="BD206" s="153">
        <f>IF(AZ206=4,#REF!,0)</f>
        <v>0</v>
      </c>
      <c r="BE206" s="153" t="e">
        <f>IF(AZ206=5,#REF!,0)</f>
        <v>#REF!</v>
      </c>
      <c r="CA206" s="203">
        <v>10</v>
      </c>
      <c r="CB206" s="203">
        <v>0</v>
      </c>
      <c r="CZ206" s="153">
        <v>0</v>
      </c>
    </row>
    <row r="207" spans="1:57" ht="12.75">
      <c r="A207" s="201"/>
      <c r="B207" s="201"/>
      <c r="C207" s="201"/>
      <c r="D207" s="201"/>
      <c r="E207" s="210"/>
      <c r="F207" s="201"/>
      <c r="G207" s="201"/>
      <c r="O207" s="203">
        <v>4</v>
      </c>
      <c r="BA207" s="211" t="e">
        <f>SUM(BA182:BA206)</f>
        <v>#REF!</v>
      </c>
      <c r="BB207" s="211">
        <f>SUM(BB182:BB206)</f>
        <v>0</v>
      </c>
      <c r="BC207" s="211">
        <f>SUM(BC182:BC206)</f>
        <v>0</v>
      </c>
      <c r="BD207" s="211">
        <f>SUM(BD182:BD206)</f>
        <v>0</v>
      </c>
      <c r="BE207" s="211" t="e">
        <f>SUM(BE182:BE206)</f>
        <v>#REF!</v>
      </c>
    </row>
    <row r="208" spans="1:15" ht="12.75">
      <c r="A208" s="201"/>
      <c r="B208" s="201"/>
      <c r="C208" s="201"/>
      <c r="D208" s="201"/>
      <c r="E208" s="210"/>
      <c r="F208" s="201"/>
      <c r="G208" s="201"/>
      <c r="H208" s="202"/>
      <c r="I208" s="202"/>
      <c r="O208" s="203">
        <v>1</v>
      </c>
    </row>
    <row r="209" spans="1:104" ht="12.75">
      <c r="A209" s="201"/>
      <c r="B209" s="201"/>
      <c r="C209" s="201"/>
      <c r="D209" s="201"/>
      <c r="E209" s="210"/>
      <c r="F209" s="201"/>
      <c r="G209" s="201"/>
      <c r="O209" s="203">
        <v>2</v>
      </c>
      <c r="AA209" s="153">
        <v>1</v>
      </c>
      <c r="AB209" s="153">
        <v>7</v>
      </c>
      <c r="AC209" s="153">
        <v>7</v>
      </c>
      <c r="AZ209" s="153">
        <v>2</v>
      </c>
      <c r="BA209" s="153">
        <f>IF(AZ209=1,G63,0)</f>
        <v>0</v>
      </c>
      <c r="BB209" s="153">
        <f>IF(AZ209=2,G63,0)</f>
        <v>0</v>
      </c>
      <c r="BC209" s="153">
        <f>IF(AZ209=3,G63,0)</f>
        <v>0</v>
      </c>
      <c r="BD209" s="153">
        <f>IF(AZ209=4,G63,0)</f>
        <v>0</v>
      </c>
      <c r="BE209" s="153">
        <f>IF(AZ209=5,G63,0)</f>
        <v>0</v>
      </c>
      <c r="CA209" s="203">
        <v>1</v>
      </c>
      <c r="CB209" s="203">
        <v>7</v>
      </c>
      <c r="CZ209" s="153">
        <v>0</v>
      </c>
    </row>
    <row r="210" spans="1:104" ht="12.75">
      <c r="A210" s="201"/>
      <c r="B210" s="201"/>
      <c r="C210" s="201"/>
      <c r="D210" s="201"/>
      <c r="E210" s="210"/>
      <c r="F210" s="201"/>
      <c r="G210" s="201"/>
      <c r="O210" s="203">
        <v>2</v>
      </c>
      <c r="AA210" s="153">
        <v>1</v>
      </c>
      <c r="AB210" s="153">
        <v>7</v>
      </c>
      <c r="AC210" s="153">
        <v>7</v>
      </c>
      <c r="AZ210" s="153">
        <v>2</v>
      </c>
      <c r="BA210" s="153">
        <f>IF(AZ210=1,G65,0)</f>
        <v>0</v>
      </c>
      <c r="BB210" s="153">
        <f>IF(AZ210=2,G65,0)</f>
        <v>0</v>
      </c>
      <c r="BC210" s="153">
        <f>IF(AZ210=3,G65,0)</f>
        <v>0</v>
      </c>
      <c r="BD210" s="153">
        <f>IF(AZ210=4,G65,0)</f>
        <v>0</v>
      </c>
      <c r="BE210" s="153">
        <f>IF(AZ210=5,G65,0)</f>
        <v>0</v>
      </c>
      <c r="CA210" s="203">
        <v>1</v>
      </c>
      <c r="CB210" s="203">
        <v>7</v>
      </c>
      <c r="CZ210" s="153">
        <v>0</v>
      </c>
    </row>
    <row r="211" spans="1:57" ht="12.75">
      <c r="A211" s="201"/>
      <c r="B211" s="201"/>
      <c r="C211" s="201"/>
      <c r="D211" s="201"/>
      <c r="E211" s="210"/>
      <c r="F211" s="201"/>
      <c r="G211" s="201"/>
      <c r="O211" s="203">
        <v>4</v>
      </c>
      <c r="BA211" s="211">
        <f>SUM(BA208:BA210)</f>
        <v>0</v>
      </c>
      <c r="BB211" s="211">
        <f>SUM(BB208:BB210)</f>
        <v>0</v>
      </c>
      <c r="BC211" s="211">
        <f>SUM(BC208:BC210)</f>
        <v>0</v>
      </c>
      <c r="BD211" s="211">
        <f>SUM(BD208:BD210)</f>
        <v>0</v>
      </c>
      <c r="BE211" s="211">
        <f>SUM(BE208:BE210)</f>
        <v>0</v>
      </c>
    </row>
    <row r="212" spans="1:15" ht="12.75">
      <c r="A212" s="201"/>
      <c r="B212" s="201"/>
      <c r="C212" s="201"/>
      <c r="D212" s="201"/>
      <c r="E212" s="210"/>
      <c r="F212" s="201"/>
      <c r="G212" s="201"/>
      <c r="H212" s="202"/>
      <c r="I212" s="202"/>
      <c r="O212" s="203">
        <v>1</v>
      </c>
    </row>
    <row r="213" spans="1:104" ht="12.75">
      <c r="A213" s="201"/>
      <c r="B213" s="201"/>
      <c r="C213" s="201"/>
      <c r="D213" s="201"/>
      <c r="E213" s="210"/>
      <c r="F213" s="201"/>
      <c r="G213" s="201"/>
      <c r="O213" s="203">
        <v>2</v>
      </c>
      <c r="AA213" s="153">
        <v>1</v>
      </c>
      <c r="AB213" s="153">
        <v>7</v>
      </c>
      <c r="AC213" s="153">
        <v>7</v>
      </c>
      <c r="AZ213" s="153">
        <v>2</v>
      </c>
      <c r="BA213" s="153">
        <f>IF(AZ213=1,G73,0)</f>
        <v>0</v>
      </c>
      <c r="BB213" s="153">
        <f>IF(AZ213=2,G73,0)</f>
        <v>0</v>
      </c>
      <c r="BC213" s="153">
        <f>IF(AZ213=3,G73,0)</f>
        <v>0</v>
      </c>
      <c r="BD213" s="153">
        <f>IF(AZ213=4,G73,0)</f>
        <v>0</v>
      </c>
      <c r="BE213" s="153">
        <f>IF(AZ213=5,G73,0)</f>
        <v>0</v>
      </c>
      <c r="CA213" s="203">
        <v>1</v>
      </c>
      <c r="CB213" s="203">
        <v>7</v>
      </c>
      <c r="CZ213" s="153">
        <v>0</v>
      </c>
    </row>
    <row r="214" spans="1:104" ht="12.75">
      <c r="A214" s="201"/>
      <c r="B214" s="201"/>
      <c r="C214" s="201"/>
      <c r="D214" s="201"/>
      <c r="E214" s="210"/>
      <c r="F214" s="201"/>
      <c r="G214" s="201"/>
      <c r="O214" s="203">
        <v>2</v>
      </c>
      <c r="AA214" s="153">
        <v>1</v>
      </c>
      <c r="AB214" s="153">
        <v>7</v>
      </c>
      <c r="AC214" s="153">
        <v>7</v>
      </c>
      <c r="AZ214" s="153">
        <v>2</v>
      </c>
      <c r="BA214" s="153">
        <f>IF(AZ214=1,G74,0)</f>
        <v>0</v>
      </c>
      <c r="BB214" s="153">
        <f>IF(AZ214=2,G74,0)</f>
        <v>0</v>
      </c>
      <c r="BC214" s="153">
        <f>IF(AZ214=3,G74,0)</f>
        <v>0</v>
      </c>
      <c r="BD214" s="153">
        <f>IF(AZ214=4,G74,0)</f>
        <v>0</v>
      </c>
      <c r="BE214" s="153">
        <f>IF(AZ214=5,G74,0)</f>
        <v>0</v>
      </c>
      <c r="CA214" s="203">
        <v>1</v>
      </c>
      <c r="CB214" s="203">
        <v>7</v>
      </c>
      <c r="CZ214" s="153">
        <v>0.0212300000000027</v>
      </c>
    </row>
    <row r="215" spans="1:104" ht="12.75">
      <c r="A215" s="201"/>
      <c r="B215" s="201"/>
      <c r="C215" s="201"/>
      <c r="D215" s="201"/>
      <c r="E215" s="210"/>
      <c r="F215" s="201"/>
      <c r="G215" s="201"/>
      <c r="O215" s="203">
        <v>2</v>
      </c>
      <c r="AA215" s="153">
        <v>1</v>
      </c>
      <c r="AB215" s="153">
        <v>7</v>
      </c>
      <c r="AC215" s="153">
        <v>7</v>
      </c>
      <c r="AZ215" s="153">
        <v>2</v>
      </c>
      <c r="BA215" s="153">
        <f>IF(AZ215=1,G75,0)</f>
        <v>0</v>
      </c>
      <c r="BB215" s="153">
        <f>IF(AZ215=2,G75,0)</f>
        <v>0</v>
      </c>
      <c r="BC215" s="153">
        <f>IF(AZ215=3,G75,0)</f>
        <v>0</v>
      </c>
      <c r="BD215" s="153">
        <f>IF(AZ215=4,G75,0)</f>
        <v>0</v>
      </c>
      <c r="BE215" s="153">
        <f>IF(AZ215=5,G75,0)</f>
        <v>0</v>
      </c>
      <c r="CA215" s="203">
        <v>1</v>
      </c>
      <c r="CB215" s="203">
        <v>7</v>
      </c>
      <c r="CZ215" s="153">
        <v>0</v>
      </c>
    </row>
    <row r="216" spans="15:104" ht="12.75">
      <c r="O216" s="203">
        <v>2</v>
      </c>
      <c r="AA216" s="153">
        <v>1</v>
      </c>
      <c r="AB216" s="153">
        <v>7</v>
      </c>
      <c r="AC216" s="153">
        <v>7</v>
      </c>
      <c r="AZ216" s="153">
        <v>2</v>
      </c>
      <c r="BA216" s="153">
        <f>IF(AZ216=1,#REF!,0)</f>
        <v>0</v>
      </c>
      <c r="BB216" s="153" t="e">
        <f>IF(AZ216=2,#REF!,0)</f>
        <v>#REF!</v>
      </c>
      <c r="BC216" s="153">
        <f>IF(AZ216=3,#REF!,0)</f>
        <v>0</v>
      </c>
      <c r="BD216" s="153">
        <f>IF(AZ216=4,#REF!,0)</f>
        <v>0</v>
      </c>
      <c r="BE216" s="153">
        <f>IF(AZ216=5,#REF!,0)</f>
        <v>0</v>
      </c>
      <c r="CA216" s="203">
        <v>1</v>
      </c>
      <c r="CB216" s="203">
        <v>7</v>
      </c>
      <c r="CZ216" s="153">
        <v>0</v>
      </c>
    </row>
    <row r="217" spans="15:57" ht="12.75">
      <c r="O217" s="203">
        <v>4</v>
      </c>
      <c r="BA217" s="211">
        <f>SUM(BA212:BA216)</f>
        <v>0</v>
      </c>
      <c r="BB217" s="211" t="e">
        <f>SUM(BB212:BB216)</f>
        <v>#REF!</v>
      </c>
      <c r="BC217" s="211">
        <f>SUM(BC212:BC216)</f>
        <v>0</v>
      </c>
      <c r="BD217" s="211">
        <f>SUM(BD212:BD216)</f>
        <v>0</v>
      </c>
      <c r="BE217" s="211">
        <f>SUM(BE212:BE216)</f>
        <v>0</v>
      </c>
    </row>
    <row r="218" spans="8:15" ht="12.75">
      <c r="H218" s="202"/>
      <c r="I218" s="202"/>
      <c r="O218" s="203">
        <v>1</v>
      </c>
    </row>
    <row r="219" spans="15:104" ht="12.75">
      <c r="O219" s="203">
        <v>2</v>
      </c>
      <c r="AA219" s="153">
        <v>1</v>
      </c>
      <c r="AB219" s="153">
        <v>7</v>
      </c>
      <c r="AC219" s="153">
        <v>7</v>
      </c>
      <c r="AZ219" s="153">
        <v>2</v>
      </c>
      <c r="BA219" s="153">
        <f>IF(AZ219=1,#REF!,0)</f>
        <v>0</v>
      </c>
      <c r="BB219" s="153" t="e">
        <f>IF(AZ219=2,#REF!,0)</f>
        <v>#REF!</v>
      </c>
      <c r="BC219" s="153">
        <f>IF(AZ219=3,#REF!,0)</f>
        <v>0</v>
      </c>
      <c r="BD219" s="153">
        <f>IF(AZ219=4,#REF!,0)</f>
        <v>0</v>
      </c>
      <c r="BE219" s="153">
        <f>IF(AZ219=5,#REF!,0)</f>
        <v>0</v>
      </c>
      <c r="CA219" s="203">
        <v>1</v>
      </c>
      <c r="CB219" s="203">
        <v>7</v>
      </c>
      <c r="CZ219" s="153">
        <v>0.0291799999999967</v>
      </c>
    </row>
    <row r="220" spans="15:104" ht="12.75">
      <c r="O220" s="203">
        <v>2</v>
      </c>
      <c r="AA220" s="153">
        <v>1</v>
      </c>
      <c r="AB220" s="153">
        <v>7</v>
      </c>
      <c r="AC220" s="153">
        <v>7</v>
      </c>
      <c r="AZ220" s="153">
        <v>2</v>
      </c>
      <c r="BA220" s="153">
        <f>IF(AZ220=1,#REF!,0)</f>
        <v>0</v>
      </c>
      <c r="BB220" s="153" t="e">
        <f>IF(AZ220=2,#REF!,0)</f>
        <v>#REF!</v>
      </c>
      <c r="BC220" s="153">
        <f>IF(AZ220=3,#REF!,0)</f>
        <v>0</v>
      </c>
      <c r="BD220" s="153">
        <f>IF(AZ220=4,#REF!,0)</f>
        <v>0</v>
      </c>
      <c r="BE220" s="153">
        <f>IF(AZ220=5,#REF!,0)</f>
        <v>0</v>
      </c>
      <c r="CA220" s="203">
        <v>1</v>
      </c>
      <c r="CB220" s="203">
        <v>7</v>
      </c>
      <c r="CZ220" s="153">
        <v>0</v>
      </c>
    </row>
    <row r="221" spans="15:104" ht="12.75">
      <c r="O221" s="203">
        <v>2</v>
      </c>
      <c r="AA221" s="153">
        <v>1</v>
      </c>
      <c r="AB221" s="153">
        <v>7</v>
      </c>
      <c r="AC221" s="153">
        <v>7</v>
      </c>
      <c r="AZ221" s="153">
        <v>2</v>
      </c>
      <c r="BA221" s="153">
        <f>IF(AZ221=1,#REF!,0)</f>
        <v>0</v>
      </c>
      <c r="BB221" s="153" t="e">
        <f>IF(AZ221=2,#REF!,0)</f>
        <v>#REF!</v>
      </c>
      <c r="BC221" s="153">
        <f>IF(AZ221=3,#REF!,0)</f>
        <v>0</v>
      </c>
      <c r="BD221" s="153">
        <f>IF(AZ221=4,#REF!,0)</f>
        <v>0</v>
      </c>
      <c r="BE221" s="153">
        <f>IF(AZ221=5,#REF!,0)</f>
        <v>0</v>
      </c>
      <c r="CA221" s="203">
        <v>1</v>
      </c>
      <c r="CB221" s="203">
        <v>7</v>
      </c>
      <c r="CZ221" s="153">
        <v>0</v>
      </c>
    </row>
    <row r="222" spans="15:57" ht="12.75">
      <c r="O222" s="203">
        <v>4</v>
      </c>
      <c r="BA222" s="211">
        <f>SUM(BA218:BA221)</f>
        <v>0</v>
      </c>
      <c r="BB222" s="211" t="e">
        <f>SUM(BB218:BB221)</f>
        <v>#REF!</v>
      </c>
      <c r="BC222" s="211">
        <f>SUM(BC218:BC221)</f>
        <v>0</v>
      </c>
      <c r="BD222" s="211">
        <f>SUM(BD218:BD221)</f>
        <v>0</v>
      </c>
      <c r="BE222" s="211">
        <f>SUM(BE218:BE221)</f>
        <v>0</v>
      </c>
    </row>
    <row r="223" spans="8:15" ht="12.75">
      <c r="H223" s="202"/>
      <c r="I223" s="202"/>
      <c r="O223" s="203">
        <v>1</v>
      </c>
    </row>
    <row r="224" spans="15:104" ht="12.75">
      <c r="O224" s="203">
        <v>2</v>
      </c>
      <c r="AA224" s="153">
        <v>1</v>
      </c>
      <c r="AB224" s="153">
        <v>7</v>
      </c>
      <c r="AC224" s="153">
        <v>7</v>
      </c>
      <c r="AZ224" s="153">
        <v>2</v>
      </c>
      <c r="BA224" s="153">
        <f>IF(AZ224=1,G78,0)</f>
        <v>0</v>
      </c>
      <c r="BB224" s="153">
        <f>IF(AZ224=2,G78,0)</f>
        <v>0</v>
      </c>
      <c r="BC224" s="153">
        <f>IF(AZ224=3,G78,0)</f>
        <v>0</v>
      </c>
      <c r="BD224" s="153">
        <f>IF(AZ224=4,G78,0)</f>
        <v>0</v>
      </c>
      <c r="BE224" s="153">
        <f>IF(AZ224=5,G78,0)</f>
        <v>0</v>
      </c>
      <c r="CA224" s="203">
        <v>1</v>
      </c>
      <c r="CB224" s="203">
        <v>7</v>
      </c>
      <c r="CZ224" s="153">
        <v>0</v>
      </c>
    </row>
    <row r="225" spans="15:104" ht="12.75">
      <c r="O225" s="203">
        <v>2</v>
      </c>
      <c r="AA225" s="153">
        <v>1</v>
      </c>
      <c r="AB225" s="153">
        <v>7</v>
      </c>
      <c r="AC225" s="153">
        <v>7</v>
      </c>
      <c r="AZ225" s="153">
        <v>2</v>
      </c>
      <c r="BA225" s="153">
        <f>IF(AZ225=1,G79,0)</f>
        <v>0</v>
      </c>
      <c r="BB225" s="153">
        <f>IF(AZ225=2,G79,0)</f>
        <v>0</v>
      </c>
      <c r="BC225" s="153">
        <f>IF(AZ225=3,G79,0)</f>
        <v>0</v>
      </c>
      <c r="BD225" s="153">
        <f>IF(AZ225=4,G79,0)</f>
        <v>0</v>
      </c>
      <c r="BE225" s="153">
        <f>IF(AZ225=5,G79,0)</f>
        <v>0</v>
      </c>
      <c r="CA225" s="203">
        <v>1</v>
      </c>
      <c r="CB225" s="203">
        <v>7</v>
      </c>
      <c r="CZ225" s="153">
        <v>0</v>
      </c>
    </row>
    <row r="226" spans="15:104" ht="12.75">
      <c r="O226" s="203">
        <v>2</v>
      </c>
      <c r="AA226" s="153">
        <v>1</v>
      </c>
      <c r="AB226" s="153">
        <v>7</v>
      </c>
      <c r="AC226" s="153">
        <v>7</v>
      </c>
      <c r="AZ226" s="153">
        <v>2</v>
      </c>
      <c r="BA226" s="153">
        <f>IF(AZ226=1,G80,0)</f>
        <v>0</v>
      </c>
      <c r="BB226" s="153">
        <f>IF(AZ226=2,G80,0)</f>
        <v>0</v>
      </c>
      <c r="BC226" s="153">
        <f>IF(AZ226=3,G80,0)</f>
        <v>0</v>
      </c>
      <c r="BD226" s="153">
        <f>IF(AZ226=4,G80,0)</f>
        <v>0</v>
      </c>
      <c r="BE226" s="153">
        <f>IF(AZ226=5,G80,0)</f>
        <v>0</v>
      </c>
      <c r="CA226" s="203">
        <v>1</v>
      </c>
      <c r="CB226" s="203">
        <v>7</v>
      </c>
      <c r="CZ226" s="153">
        <v>3.99999999999845E-05</v>
      </c>
    </row>
    <row r="227" spans="15:104" ht="12.75">
      <c r="O227" s="203">
        <v>2</v>
      </c>
      <c r="AA227" s="153">
        <v>1</v>
      </c>
      <c r="AB227" s="153">
        <v>7</v>
      </c>
      <c r="AC227" s="153">
        <v>7</v>
      </c>
      <c r="AZ227" s="153">
        <v>2</v>
      </c>
      <c r="BA227" s="153">
        <f>IF(AZ227=1,#REF!,0)</f>
        <v>0</v>
      </c>
      <c r="BB227" s="153" t="e">
        <f>IF(AZ227=2,#REF!,0)</f>
        <v>#REF!</v>
      </c>
      <c r="BC227" s="153">
        <f>IF(AZ227=3,#REF!,0)</f>
        <v>0</v>
      </c>
      <c r="BD227" s="153">
        <f>IF(AZ227=4,#REF!,0)</f>
        <v>0</v>
      </c>
      <c r="BE227" s="153">
        <f>IF(AZ227=5,#REF!,0)</f>
        <v>0</v>
      </c>
      <c r="CA227" s="203">
        <v>1</v>
      </c>
      <c r="CB227" s="203">
        <v>7</v>
      </c>
      <c r="CZ227" s="153">
        <v>9.99999999999612E-06</v>
      </c>
    </row>
    <row r="228" spans="15:104" ht="12.75">
      <c r="O228" s="203">
        <v>2</v>
      </c>
      <c r="AA228" s="153">
        <v>1</v>
      </c>
      <c r="AB228" s="153">
        <v>7</v>
      </c>
      <c r="AC228" s="153">
        <v>7</v>
      </c>
      <c r="AZ228" s="153">
        <v>2</v>
      </c>
      <c r="BA228" s="153">
        <f>IF(AZ228=1,#REF!,0)</f>
        <v>0</v>
      </c>
      <c r="BB228" s="153" t="e">
        <f>IF(AZ228=2,#REF!,0)</f>
        <v>#REF!</v>
      </c>
      <c r="BC228" s="153">
        <f>IF(AZ228=3,#REF!,0)</f>
        <v>0</v>
      </c>
      <c r="BD228" s="153">
        <f>IF(AZ228=4,#REF!,0)</f>
        <v>0</v>
      </c>
      <c r="BE228" s="153">
        <f>IF(AZ228=5,#REF!,0)</f>
        <v>0</v>
      </c>
      <c r="CA228" s="203">
        <v>1</v>
      </c>
      <c r="CB228" s="203">
        <v>7</v>
      </c>
      <c r="CZ228" s="153">
        <v>0</v>
      </c>
    </row>
    <row r="229" spans="15:104" ht="12.75">
      <c r="O229" s="203">
        <v>2</v>
      </c>
      <c r="AA229" s="153">
        <v>1</v>
      </c>
      <c r="AB229" s="153">
        <v>7</v>
      </c>
      <c r="AC229" s="153">
        <v>7</v>
      </c>
      <c r="AZ229" s="153">
        <v>2</v>
      </c>
      <c r="BA229" s="153">
        <f>IF(AZ229=1,G81,0)</f>
        <v>0</v>
      </c>
      <c r="BB229" s="153">
        <f>IF(AZ229=2,G81,0)</f>
        <v>0</v>
      </c>
      <c r="BC229" s="153">
        <f>IF(AZ229=3,G81,0)</f>
        <v>0</v>
      </c>
      <c r="BD229" s="153">
        <f>IF(AZ229=4,G81,0)</f>
        <v>0</v>
      </c>
      <c r="BE229" s="153">
        <f>IF(AZ229=5,G81,0)</f>
        <v>0</v>
      </c>
      <c r="CA229" s="203">
        <v>1</v>
      </c>
      <c r="CB229" s="203">
        <v>7</v>
      </c>
      <c r="CZ229" s="153">
        <v>0</v>
      </c>
    </row>
    <row r="230" spans="15:57" ht="12.75">
      <c r="O230" s="203">
        <v>4</v>
      </c>
      <c r="BA230" s="211">
        <f>SUM(BA223:BA229)</f>
        <v>0</v>
      </c>
      <c r="BB230" s="211" t="e">
        <f>SUM(BB223:BB229)</f>
        <v>#REF!</v>
      </c>
      <c r="BC230" s="211">
        <f>SUM(BC223:BC229)</f>
        <v>0</v>
      </c>
      <c r="BD230" s="211">
        <f>SUM(BD223:BD229)</f>
        <v>0</v>
      </c>
      <c r="BE230" s="211">
        <f>SUM(BE223:BE229)</f>
        <v>0</v>
      </c>
    </row>
    <row r="231" spans="8:15" ht="12.75">
      <c r="H231" s="202"/>
      <c r="I231" s="202"/>
      <c r="O231" s="203">
        <v>1</v>
      </c>
    </row>
    <row r="232" spans="15:104" ht="12.75">
      <c r="O232" s="203">
        <v>2</v>
      </c>
      <c r="AA232" s="153">
        <v>1</v>
      </c>
      <c r="AB232" s="153">
        <v>0</v>
      </c>
      <c r="AC232" s="153">
        <v>0</v>
      </c>
      <c r="AZ232" s="153">
        <v>2</v>
      </c>
      <c r="BA232" s="153">
        <f>IF(AZ232=1,G84,0)</f>
        <v>0</v>
      </c>
      <c r="BB232" s="153">
        <f>IF(AZ232=2,G84,0)</f>
        <v>0</v>
      </c>
      <c r="BC232" s="153">
        <f>IF(AZ232=3,G84,0)</f>
        <v>0</v>
      </c>
      <c r="BD232" s="153">
        <f>IF(AZ232=4,G84,0)</f>
        <v>0</v>
      </c>
      <c r="BE232" s="153">
        <f>IF(AZ232=5,G84,0)</f>
        <v>0</v>
      </c>
      <c r="CA232" s="203">
        <v>1</v>
      </c>
      <c r="CB232" s="203">
        <v>0</v>
      </c>
      <c r="CZ232" s="153">
        <v>0.000129999999999963</v>
      </c>
    </row>
    <row r="233" spans="15:104" ht="12.75">
      <c r="O233" s="203">
        <v>2</v>
      </c>
      <c r="AA233" s="153">
        <v>1</v>
      </c>
      <c r="AB233" s="153">
        <v>7</v>
      </c>
      <c r="AC233" s="153">
        <v>7</v>
      </c>
      <c r="AZ233" s="153">
        <v>2</v>
      </c>
      <c r="BA233" s="153">
        <f>IF(AZ233=1,G85,0)</f>
        <v>0</v>
      </c>
      <c r="BB233" s="153">
        <f>IF(AZ233=2,G85,0)</f>
        <v>0</v>
      </c>
      <c r="BC233" s="153">
        <f>IF(AZ233=3,G85,0)</f>
        <v>0</v>
      </c>
      <c r="BD233" s="153">
        <f>IF(AZ233=4,G85,0)</f>
        <v>0</v>
      </c>
      <c r="BE233" s="153">
        <f>IF(AZ233=5,G85,0)</f>
        <v>0</v>
      </c>
      <c r="CA233" s="203">
        <v>1</v>
      </c>
      <c r="CB233" s="203">
        <v>7</v>
      </c>
      <c r="CZ233" s="153">
        <v>0</v>
      </c>
    </row>
    <row r="234" spans="15:57" ht="12.75">
      <c r="O234" s="203">
        <v>4</v>
      </c>
      <c r="BA234" s="211">
        <f>SUM(BA231:BA233)</f>
        <v>0</v>
      </c>
      <c r="BB234" s="211">
        <f>SUM(BB231:BB233)</f>
        <v>0</v>
      </c>
      <c r="BC234" s="211">
        <f>SUM(BC231:BC233)</f>
        <v>0</v>
      </c>
      <c r="BD234" s="211">
        <f>SUM(BD231:BD233)</f>
        <v>0</v>
      </c>
      <c r="BE234" s="211">
        <f>SUM(BE231:BE233)</f>
        <v>0</v>
      </c>
    </row>
    <row r="235" spans="8:15" ht="12.75">
      <c r="H235" s="202"/>
      <c r="I235" s="202"/>
      <c r="O235" s="203">
        <v>1</v>
      </c>
    </row>
    <row r="236" spans="15:104" ht="12.75">
      <c r="O236" s="203">
        <v>2</v>
      </c>
      <c r="AA236" s="153">
        <v>1</v>
      </c>
      <c r="AB236" s="153">
        <v>7</v>
      </c>
      <c r="AC236" s="153">
        <v>7</v>
      </c>
      <c r="AZ236" s="153">
        <v>2</v>
      </c>
      <c r="BA236" s="153">
        <f>IF(AZ236=1,G90,0)</f>
        <v>0</v>
      </c>
      <c r="BB236" s="153">
        <f>IF(AZ236=2,G90,0)</f>
        <v>0</v>
      </c>
      <c r="BC236" s="153">
        <f>IF(AZ236=3,G90,0)</f>
        <v>0</v>
      </c>
      <c r="BD236" s="153">
        <f>IF(AZ236=4,G90,0)</f>
        <v>0</v>
      </c>
      <c r="BE236" s="153">
        <f>IF(AZ236=5,G90,0)</f>
        <v>0</v>
      </c>
      <c r="CA236" s="203">
        <v>1</v>
      </c>
      <c r="CB236" s="203">
        <v>7</v>
      </c>
      <c r="CZ236" s="153">
        <v>1.99999999999922E-05</v>
      </c>
    </row>
    <row r="237" spans="15:104" ht="12.75">
      <c r="O237" s="203">
        <v>2</v>
      </c>
      <c r="AA237" s="153">
        <v>1</v>
      </c>
      <c r="AB237" s="153">
        <v>7</v>
      </c>
      <c r="AC237" s="153">
        <v>7</v>
      </c>
      <c r="AZ237" s="153">
        <v>2</v>
      </c>
      <c r="BA237" s="153">
        <f>IF(AZ237=1,G91,0)</f>
        <v>0</v>
      </c>
      <c r="BB237" s="153">
        <f>IF(AZ237=2,G91,0)</f>
        <v>0</v>
      </c>
      <c r="BC237" s="153">
        <f>IF(AZ237=3,G91,0)</f>
        <v>0</v>
      </c>
      <c r="BD237" s="153">
        <f>IF(AZ237=4,G91,0)</f>
        <v>0</v>
      </c>
      <c r="BE237" s="153">
        <f>IF(AZ237=5,G91,0)</f>
        <v>0</v>
      </c>
      <c r="CA237" s="203">
        <v>1</v>
      </c>
      <c r="CB237" s="203">
        <v>7</v>
      </c>
      <c r="CZ237" s="153">
        <v>1.99999999999922E-05</v>
      </c>
    </row>
    <row r="238" spans="15:104" ht="12.75">
      <c r="O238" s="203">
        <v>2</v>
      </c>
      <c r="AA238" s="153">
        <v>1</v>
      </c>
      <c r="AB238" s="153">
        <v>7</v>
      </c>
      <c r="AC238" s="153">
        <v>7</v>
      </c>
      <c r="AZ238" s="153">
        <v>2</v>
      </c>
      <c r="BA238" s="153">
        <f>IF(AZ238=1,#REF!,0)</f>
        <v>0</v>
      </c>
      <c r="BB238" s="153" t="e">
        <f>IF(AZ238=2,#REF!,0)</f>
        <v>#REF!</v>
      </c>
      <c r="BC238" s="153">
        <f>IF(AZ238=3,#REF!,0)</f>
        <v>0</v>
      </c>
      <c r="BD238" s="153">
        <f>IF(AZ238=4,#REF!,0)</f>
        <v>0</v>
      </c>
      <c r="BE238" s="153">
        <f>IF(AZ238=5,#REF!,0)</f>
        <v>0</v>
      </c>
      <c r="CA238" s="203">
        <v>1</v>
      </c>
      <c r="CB238" s="203">
        <v>7</v>
      </c>
      <c r="CZ238" s="153">
        <v>3.99999999999845E-05</v>
      </c>
    </row>
    <row r="239" spans="15:104" ht="12.75">
      <c r="O239" s="203">
        <v>2</v>
      </c>
      <c r="AA239" s="153">
        <v>1</v>
      </c>
      <c r="AB239" s="153">
        <v>7</v>
      </c>
      <c r="AC239" s="153">
        <v>7</v>
      </c>
      <c r="AZ239" s="153">
        <v>2</v>
      </c>
      <c r="BA239" s="153">
        <f>IF(AZ239=1,G92,0)</f>
        <v>0</v>
      </c>
      <c r="BB239" s="153">
        <f>IF(AZ239=2,G92,0)</f>
        <v>0</v>
      </c>
      <c r="BC239" s="153">
        <f>IF(AZ239=3,G92,0)</f>
        <v>0</v>
      </c>
      <c r="BD239" s="153">
        <f>IF(AZ239=4,G92,0)</f>
        <v>0</v>
      </c>
      <c r="BE239" s="153">
        <f>IF(AZ239=5,G92,0)</f>
        <v>0</v>
      </c>
      <c r="CA239" s="203">
        <v>1</v>
      </c>
      <c r="CB239" s="203">
        <v>7</v>
      </c>
      <c r="CZ239" s="153">
        <v>0</v>
      </c>
    </row>
    <row r="240" spans="15:57" ht="12.75">
      <c r="O240" s="203">
        <v>4</v>
      </c>
      <c r="BA240" s="211">
        <f>SUM(BA235:BA239)</f>
        <v>0</v>
      </c>
      <c r="BB240" s="211" t="e">
        <f>SUM(BB235:BB239)</f>
        <v>#REF!</v>
      </c>
      <c r="BC240" s="211">
        <f>SUM(BC235:BC239)</f>
        <v>0</v>
      </c>
      <c r="BD240" s="211">
        <f>SUM(BD235:BD239)</f>
        <v>0</v>
      </c>
      <c r="BE240" s="211">
        <f>SUM(BE235:BE239)</f>
        <v>0</v>
      </c>
    </row>
    <row r="241" spans="8:15" ht="12.75">
      <c r="H241" s="202"/>
      <c r="I241" s="202"/>
      <c r="O241" s="203">
        <v>1</v>
      </c>
    </row>
    <row r="242" spans="15:104" ht="12.75">
      <c r="O242" s="203">
        <v>2</v>
      </c>
      <c r="AA242" s="153">
        <v>1</v>
      </c>
      <c r="AB242" s="153">
        <v>10</v>
      </c>
      <c r="AC242" s="153">
        <v>10</v>
      </c>
      <c r="AZ242" s="153">
        <v>1</v>
      </c>
      <c r="BA242" s="153" t="e">
        <f>IF(AZ242=1,#REF!,0)</f>
        <v>#REF!</v>
      </c>
      <c r="BB242" s="153">
        <f>IF(AZ242=2,#REF!,0)</f>
        <v>0</v>
      </c>
      <c r="BC242" s="153">
        <f>IF(AZ242=3,#REF!,0)</f>
        <v>0</v>
      </c>
      <c r="BD242" s="153">
        <f>IF(AZ242=4,#REF!,0)</f>
        <v>0</v>
      </c>
      <c r="BE242" s="153">
        <f>IF(AZ242=5,#REF!,0)</f>
        <v>0</v>
      </c>
      <c r="CA242" s="203">
        <v>1</v>
      </c>
      <c r="CB242" s="203">
        <v>10</v>
      </c>
      <c r="CZ242" s="153">
        <v>0</v>
      </c>
    </row>
    <row r="243" spans="15:57" ht="12.75">
      <c r="O243" s="203">
        <v>4</v>
      </c>
      <c r="BA243" s="211" t="e">
        <f>SUM(BA241:BA242)</f>
        <v>#REF!</v>
      </c>
      <c r="BB243" s="211">
        <f>SUM(BB241:BB242)</f>
        <v>0</v>
      </c>
      <c r="BC243" s="211">
        <f>SUM(BC241:BC242)</f>
        <v>0</v>
      </c>
      <c r="BD243" s="211">
        <f>SUM(BD241:BD242)</f>
        <v>0</v>
      </c>
      <c r="BE243" s="211">
        <f>SUM(BE241:BE242)</f>
        <v>0</v>
      </c>
    </row>
  </sheetData>
  <sheetProtection selectLockedCells="1" selectUnlockedCells="1"/>
  <mergeCells count="26">
    <mergeCell ref="A1:G1"/>
    <mergeCell ref="A3:B3"/>
    <mergeCell ref="A4:B4"/>
    <mergeCell ref="E4:G4"/>
    <mergeCell ref="C9:D9"/>
    <mergeCell ref="C10:D10"/>
    <mergeCell ref="C11:D11"/>
    <mergeCell ref="C13:D13"/>
    <mergeCell ref="C14:D14"/>
    <mergeCell ref="C16:D16"/>
    <mergeCell ref="C17:D17"/>
    <mergeCell ref="C23:D23"/>
    <mergeCell ref="C29:D29"/>
    <mergeCell ref="C31:D31"/>
    <mergeCell ref="C35:D35"/>
    <mergeCell ref="C37:D37"/>
    <mergeCell ref="C39:D39"/>
    <mergeCell ref="C41:D41"/>
    <mergeCell ref="C45:D45"/>
    <mergeCell ref="C49:D49"/>
    <mergeCell ref="C51:D51"/>
    <mergeCell ref="C64:D64"/>
    <mergeCell ref="C66:D66"/>
    <mergeCell ref="C68:D68"/>
    <mergeCell ref="C104:D104"/>
    <mergeCell ref="C116:D116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a.s.&amp;R&amp;"Arial,Běžné"Strana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2014-05-16T11:17:07Z</dcterms:created>
  <cp:category/>
  <cp:version/>
  <cp:contentType/>
  <cp:contentStatus/>
  <cp:revision>1</cp:revision>
</cp:coreProperties>
</file>