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2 2 Naklady" sheetId="12" r:id="rId4"/>
    <sheet name="SO0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1 Pol'!$1:$7</definedName>
    <definedName name="_xlnm.Print_Titles" localSheetId="3">'SO02 2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1 Pol'!$A$1:$X$141</definedName>
    <definedName name="_xlnm.Print_Area" localSheetId="3">'SO02 2 Naklady'!$A$1:$X$12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17" i="1" s="1"/>
  <c r="I57" i="1"/>
  <c r="I56" i="1"/>
  <c r="I55" i="1"/>
  <c r="I54" i="1"/>
  <c r="I53" i="1"/>
  <c r="I52" i="1"/>
  <c r="I51" i="1"/>
  <c r="G43" i="1"/>
  <c r="F43" i="1"/>
  <c r="H43" i="1" s="1"/>
  <c r="I43" i="1" s="1"/>
  <c r="G42" i="1"/>
  <c r="F42" i="1"/>
  <c r="G41" i="1"/>
  <c r="F41" i="1"/>
  <c r="G40" i="1"/>
  <c r="F40" i="1"/>
  <c r="G39" i="1"/>
  <c r="F39" i="1"/>
  <c r="G140" i="13"/>
  <c r="BA3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I13" i="13" s="1"/>
  <c r="K14" i="13"/>
  <c r="M14" i="13"/>
  <c r="O14" i="13"/>
  <c r="Q14" i="13"/>
  <c r="Q13" i="13" s="1"/>
  <c r="V14" i="13"/>
  <c r="G18" i="13"/>
  <c r="M18" i="13" s="1"/>
  <c r="I18" i="13"/>
  <c r="K18" i="13"/>
  <c r="O18" i="13"/>
  <c r="O13" i="13" s="1"/>
  <c r="Q18" i="13"/>
  <c r="V18" i="13"/>
  <c r="G27" i="13"/>
  <c r="I27" i="13"/>
  <c r="K27" i="13"/>
  <c r="M27" i="13"/>
  <c r="O27" i="13"/>
  <c r="Q27" i="13"/>
  <c r="V27" i="13"/>
  <c r="G31" i="13"/>
  <c r="M31" i="13" s="1"/>
  <c r="I31" i="13"/>
  <c r="K31" i="13"/>
  <c r="K13" i="13" s="1"/>
  <c r="O31" i="13"/>
  <c r="Q31" i="13"/>
  <c r="V31" i="13"/>
  <c r="V13" i="13" s="1"/>
  <c r="G36" i="13"/>
  <c r="M36" i="13" s="1"/>
  <c r="I36" i="13"/>
  <c r="K36" i="13"/>
  <c r="K35" i="13" s="1"/>
  <c r="O36" i="13"/>
  <c r="O35" i="13" s="1"/>
  <c r="Q36" i="13"/>
  <c r="V36" i="13"/>
  <c r="V35" i="13" s="1"/>
  <c r="G38" i="13"/>
  <c r="I38" i="13"/>
  <c r="I35" i="13" s="1"/>
  <c r="K38" i="13"/>
  <c r="M38" i="13"/>
  <c r="O38" i="13"/>
  <c r="Q38" i="13"/>
  <c r="Q35" i="13" s="1"/>
  <c r="V38" i="13"/>
  <c r="G41" i="13"/>
  <c r="M41" i="13" s="1"/>
  <c r="I41" i="13"/>
  <c r="K41" i="13"/>
  <c r="O41" i="13"/>
  <c r="Q41" i="13"/>
  <c r="V41" i="13"/>
  <c r="G43" i="13"/>
  <c r="I43" i="13"/>
  <c r="K43" i="13"/>
  <c r="M43" i="13"/>
  <c r="O43" i="13"/>
  <c r="Q43" i="13"/>
  <c r="V43" i="13"/>
  <c r="G46" i="13"/>
  <c r="M46" i="13" s="1"/>
  <c r="I46" i="13"/>
  <c r="K46" i="13"/>
  <c r="O46" i="13"/>
  <c r="Q46" i="13"/>
  <c r="V46" i="13"/>
  <c r="G54" i="13"/>
  <c r="I54" i="13"/>
  <c r="K54" i="13"/>
  <c r="M54" i="13"/>
  <c r="O54" i="13"/>
  <c r="Q54" i="13"/>
  <c r="V54" i="13"/>
  <c r="G62" i="13"/>
  <c r="M62" i="13" s="1"/>
  <c r="I62" i="13"/>
  <c r="K62" i="13"/>
  <c r="O62" i="13"/>
  <c r="Q62" i="13"/>
  <c r="V62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6" i="13"/>
  <c r="I76" i="13"/>
  <c r="I75" i="13" s="1"/>
  <c r="K76" i="13"/>
  <c r="M76" i="13"/>
  <c r="O76" i="13"/>
  <c r="Q76" i="13"/>
  <c r="Q75" i="13" s="1"/>
  <c r="V76" i="13"/>
  <c r="G78" i="13"/>
  <c r="M78" i="13" s="1"/>
  <c r="I78" i="13"/>
  <c r="K78" i="13"/>
  <c r="O78" i="13"/>
  <c r="O75" i="13" s="1"/>
  <c r="Q78" i="13"/>
  <c r="V78" i="13"/>
  <c r="G81" i="13"/>
  <c r="I81" i="13"/>
  <c r="K81" i="13"/>
  <c r="M81" i="13"/>
  <c r="O81" i="13"/>
  <c r="Q81" i="13"/>
  <c r="V81" i="13"/>
  <c r="G83" i="13"/>
  <c r="M83" i="13" s="1"/>
  <c r="I83" i="13"/>
  <c r="K83" i="13"/>
  <c r="K75" i="13" s="1"/>
  <c r="O83" i="13"/>
  <c r="Q83" i="13"/>
  <c r="V83" i="13"/>
  <c r="V75" i="13" s="1"/>
  <c r="G86" i="13"/>
  <c r="M86" i="13" s="1"/>
  <c r="I86" i="13"/>
  <c r="K86" i="13"/>
  <c r="K85" i="13" s="1"/>
  <c r="O86" i="13"/>
  <c r="O85" i="13" s="1"/>
  <c r="Q86" i="13"/>
  <c r="V86" i="13"/>
  <c r="V85" i="13" s="1"/>
  <c r="G88" i="13"/>
  <c r="I88" i="13"/>
  <c r="I85" i="13" s="1"/>
  <c r="K88" i="13"/>
  <c r="M88" i="13"/>
  <c r="O88" i="13"/>
  <c r="Q88" i="13"/>
  <c r="Q85" i="13" s="1"/>
  <c r="V88" i="13"/>
  <c r="G90" i="13"/>
  <c r="M90" i="13" s="1"/>
  <c r="I90" i="13"/>
  <c r="K90" i="13"/>
  <c r="O90" i="13"/>
  <c r="Q90" i="13"/>
  <c r="V90" i="13"/>
  <c r="G93" i="13"/>
  <c r="M93" i="13" s="1"/>
  <c r="M92" i="13" s="1"/>
  <c r="I93" i="13"/>
  <c r="K93" i="13"/>
  <c r="K92" i="13" s="1"/>
  <c r="O93" i="13"/>
  <c r="O92" i="13" s="1"/>
  <c r="Q93" i="13"/>
  <c r="V93" i="13"/>
  <c r="V92" i="13" s="1"/>
  <c r="G94" i="13"/>
  <c r="I94" i="13"/>
  <c r="I92" i="13" s="1"/>
  <c r="K94" i="13"/>
  <c r="M94" i="13"/>
  <c r="O94" i="13"/>
  <c r="Q94" i="13"/>
  <c r="Q92" i="13" s="1"/>
  <c r="V94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9" i="13"/>
  <c r="G98" i="13" s="1"/>
  <c r="I99" i="13"/>
  <c r="K99" i="13"/>
  <c r="K98" i="13" s="1"/>
  <c r="O99" i="13"/>
  <c r="O98" i="13" s="1"/>
  <c r="Q99" i="13"/>
  <c r="V99" i="13"/>
  <c r="V98" i="13" s="1"/>
  <c r="G102" i="13"/>
  <c r="I102" i="13"/>
  <c r="I98" i="13" s="1"/>
  <c r="K102" i="13"/>
  <c r="M102" i="13"/>
  <c r="O102" i="13"/>
  <c r="Q102" i="13"/>
  <c r="Q98" i="13" s="1"/>
  <c r="V102" i="13"/>
  <c r="G103" i="13"/>
  <c r="M103" i="13" s="1"/>
  <c r="I103" i="13"/>
  <c r="K103" i="13"/>
  <c r="O103" i="13"/>
  <c r="Q103" i="13"/>
  <c r="V103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I113" i="13"/>
  <c r="K113" i="13"/>
  <c r="M113" i="13"/>
  <c r="O113" i="13"/>
  <c r="Q113" i="13"/>
  <c r="V113" i="13"/>
  <c r="G115" i="13"/>
  <c r="M115" i="13" s="1"/>
  <c r="I115" i="13"/>
  <c r="K115" i="13"/>
  <c r="O115" i="13"/>
  <c r="Q115" i="13"/>
  <c r="V115" i="13"/>
  <c r="G118" i="13"/>
  <c r="M118" i="13" s="1"/>
  <c r="I118" i="13"/>
  <c r="K118" i="13"/>
  <c r="K117" i="13" s="1"/>
  <c r="O118" i="13"/>
  <c r="O117" i="13" s="1"/>
  <c r="Q118" i="13"/>
  <c r="V118" i="13"/>
  <c r="V117" i="13" s="1"/>
  <c r="G119" i="13"/>
  <c r="I119" i="13"/>
  <c r="I117" i="13" s="1"/>
  <c r="K119" i="13"/>
  <c r="M119" i="13"/>
  <c r="O119" i="13"/>
  <c r="Q119" i="13"/>
  <c r="Q117" i="13" s="1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8" i="13"/>
  <c r="M128" i="13" s="1"/>
  <c r="I128" i="13"/>
  <c r="K128" i="13"/>
  <c r="O128" i="13"/>
  <c r="Q128" i="13"/>
  <c r="V128" i="13"/>
  <c r="G129" i="13"/>
  <c r="I129" i="13"/>
  <c r="K129" i="13"/>
  <c r="M129" i="13"/>
  <c r="O129" i="13"/>
  <c r="Q129" i="13"/>
  <c r="V129" i="13"/>
  <c r="G132" i="13"/>
  <c r="I132" i="13"/>
  <c r="I131" i="13" s="1"/>
  <c r="K132" i="13"/>
  <c r="M132" i="13"/>
  <c r="O132" i="13"/>
  <c r="Q132" i="13"/>
  <c r="Q131" i="13" s="1"/>
  <c r="V132" i="13"/>
  <c r="G134" i="13"/>
  <c r="M134" i="13" s="1"/>
  <c r="I134" i="13"/>
  <c r="K134" i="13"/>
  <c r="K131" i="13" s="1"/>
  <c r="O134" i="13"/>
  <c r="Q134" i="13"/>
  <c r="V134" i="13"/>
  <c r="V131" i="13" s="1"/>
  <c r="G136" i="13"/>
  <c r="I136" i="13"/>
  <c r="K136" i="13"/>
  <c r="M136" i="13"/>
  <c r="O136" i="13"/>
  <c r="Q136" i="13"/>
  <c r="V136" i="13"/>
  <c r="G138" i="13"/>
  <c r="M138" i="13" s="1"/>
  <c r="I138" i="13"/>
  <c r="K138" i="13"/>
  <c r="O138" i="13"/>
  <c r="O131" i="13" s="1"/>
  <c r="Q138" i="13"/>
  <c r="V138" i="13"/>
  <c r="AE140" i="13"/>
  <c r="AF140" i="13"/>
  <c r="G11" i="12"/>
  <c r="G8" i="12"/>
  <c r="I8" i="12"/>
  <c r="O8" i="12"/>
  <c r="Q8" i="12"/>
  <c r="G9" i="12"/>
  <c r="M9" i="12" s="1"/>
  <c r="M8" i="12" s="1"/>
  <c r="I9" i="12"/>
  <c r="K9" i="12"/>
  <c r="K8" i="12" s="1"/>
  <c r="O9" i="12"/>
  <c r="Q9" i="12"/>
  <c r="V9" i="12"/>
  <c r="V8" i="12" s="1"/>
  <c r="AE11" i="12"/>
  <c r="AF11" i="12"/>
  <c r="I20" i="1"/>
  <c r="I19" i="1"/>
  <c r="I18" i="1"/>
  <c r="I16" i="1"/>
  <c r="F44" i="1"/>
  <c r="G23" i="1" s="1"/>
  <c r="G44" i="1"/>
  <c r="G25" i="1" s="1"/>
  <c r="A25" i="1" s="1"/>
  <c r="A26" i="1" s="1"/>
  <c r="G26" i="1" s="1"/>
  <c r="H42" i="1"/>
  <c r="I42" i="1" s="1"/>
  <c r="H41" i="1"/>
  <c r="I41" i="1" s="1"/>
  <c r="H40" i="1"/>
  <c r="I40" i="1" s="1"/>
  <c r="H39" i="1"/>
  <c r="I39" i="1" s="1"/>
  <c r="I44" i="1" s="1"/>
  <c r="I61" i="1" l="1"/>
  <c r="J60" i="1" s="1"/>
  <c r="J53" i="1"/>
  <c r="A23" i="1"/>
  <c r="A24" i="1" s="1"/>
  <c r="G24" i="1" s="1"/>
  <c r="A27" i="1" s="1"/>
  <c r="A29" i="1" s="1"/>
  <c r="G29" i="1" s="1"/>
  <c r="G27" i="1" s="1"/>
  <c r="G28" i="1"/>
  <c r="M117" i="13"/>
  <c r="M75" i="13"/>
  <c r="M35" i="13"/>
  <c r="M131" i="13"/>
  <c r="M13" i="13"/>
  <c r="M85" i="13"/>
  <c r="G131" i="13"/>
  <c r="G75" i="13"/>
  <c r="G13" i="13"/>
  <c r="G117" i="13"/>
  <c r="M99" i="13"/>
  <c r="M98" i="13" s="1"/>
  <c r="G92" i="13"/>
  <c r="G85" i="13"/>
  <c r="G35" i="13"/>
  <c r="J56" i="1"/>
  <c r="J43" i="1"/>
  <c r="J39" i="1"/>
  <c r="J44" i="1" s="1"/>
  <c r="J40" i="1"/>
  <c r="J42" i="1"/>
  <c r="J41" i="1"/>
  <c r="H44" i="1"/>
  <c r="I21" i="1"/>
  <c r="J28" i="1"/>
  <c r="J26" i="1"/>
  <c r="G38" i="1"/>
  <c r="F38" i="1"/>
  <c r="H32" i="1"/>
  <c r="J23" i="1"/>
  <c r="J24" i="1"/>
  <c r="J25" i="1"/>
  <c r="J27" i="1"/>
  <c r="E24" i="1"/>
  <c r="E26" i="1"/>
  <c r="J54" i="1" l="1"/>
  <c r="J59" i="1"/>
  <c r="J57" i="1"/>
  <c r="J55" i="1"/>
  <c r="J58" i="1"/>
  <c r="J51" i="1"/>
  <c r="J52" i="1"/>
  <c r="J6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<sst xmlns="http://schemas.openxmlformats.org/spreadsheetml/2006/main" count="759" uniqueCount="285">
  <si>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</si>
  <si>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</si>
  <si>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</si>
  <si>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</si>
  <si>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</si>
  <si>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</si>
  <si>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</si>
  <si>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</si>
  <si>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</si>
  <si>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</si>
  <si>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</si>
  <si>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</si>
  <si>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</si>
  <si>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</si>
  <si>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</si>
  <si>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</si>
  <si>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</si>
  <si>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</si>
  <si>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</si>
  <si>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</si>
  <si>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</si>
  <si>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</si>
  <si>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</si>
  <si>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</si>
  <si>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</si>
  <si>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</si>
  <si>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</si>
  <si>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</si>
  <si>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</si>
  <si>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</si>
  <si>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</si>
  <si>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</si>
  <si>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</si>
  <si>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</si>
  <si>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</si>
  <si>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</si>
  <si>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</si>
  <si>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</si>
  <si>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</si>
  <si>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</si>
  <si>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</si>
  <si>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</si>
  <si>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</si>
  <si>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2018007</t>
  </si>
  <si>
    <t>ÚSP Anenská Studánka - rekonstrukce podlah</t>
  </si>
  <si>
    <t>Domov u studánky</t>
  </si>
  <si>
    <t>41</t>
  </si>
  <si>
    <t>Anenská Studánka</t>
  </si>
  <si>
    <t>56301</t>
  </si>
  <si>
    <t>00854310</t>
  </si>
  <si>
    <t>MILLICH, s.r.o.</t>
  </si>
  <si>
    <t>Dolní Sloupnice  49</t>
  </si>
  <si>
    <t>Sloupnice-Dolní Sloupnice</t>
  </si>
  <si>
    <t>56553</t>
  </si>
  <si>
    <t>24757977</t>
  </si>
  <si>
    <t>Stavba</t>
  </si>
  <si>
    <t>SO01</t>
  </si>
  <si>
    <t>1</t>
  </si>
  <si>
    <t>SO02</t>
  </si>
  <si>
    <t>VRN</t>
  </si>
  <si>
    <t>2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</si>
  <si>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</si>
  <si>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</si>
  <si>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</si>
  <si>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</si>
  <si>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</si>
  <si>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</si>
  <si>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</si>
  <si>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</si>
  <si>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711</t>
  </si>
  <si>
    <t>Izolace proti vodě</t>
  </si>
  <si>
    <t>713</t>
  </si>
  <si>
    <t>Izolace tepelné</t>
  </si>
  <si>
    <t>714</t>
  </si>
  <si>
    <t>Izolace akustické a protiotřesové</t>
  </si>
  <si>
    <t>725</t>
  </si>
  <si>
    <t>Zařizovací předměty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</si>
  <si>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</si>
  <si>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</si>
  <si>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</si>
  <si>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</si>
  <si>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</si>
  <si>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</si>
  <si>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</si>
  <si>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</si>
  <si>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</si>
  <si>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</si>
  <si>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</si>
  <si>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</si>
  <si>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</si>
  <si>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</si>
  <si>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</si>
  <si>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</si>
  <si>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</si>
  <si>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</si>
  <si>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</si>
  <si>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</si>
  <si>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</si>
  <si>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</si>
  <si>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</si>
  <si>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</si>
  <si>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</si>
  <si>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</si>
  <si>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</si>
  <si>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</si>
  <si>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</si>
  <si>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</si>
  <si>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</si>
  <si>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</si>
  <si>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</si>
  <si>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</si>
  <si>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</si>
  <si>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</si>
  <si>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</si>
  <si>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</si>
  <si>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</si>
  <si>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</si>
  <si>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</si>
  <si>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19/ I</t>
  </si>
  <si>
    <t>Indiv</t>
  </si>
  <si>
    <t>POL99_8</t>
  </si>
  <si>
    <t>SUM</t>
  </si>
  <si>
    <t>END</t>
  </si>
  <si>
    <t>Položkový soupis prací a dodávek</t>
  </si>
  <si>
    <t>632411240RT1</t>
  </si>
  <si>
    <t>Potěr ze suchých směsí anhydritový samonivelační, tloušťky 40 mm, bez penetrace</t>
  </si>
  <si>
    <t>m2</t>
  </si>
  <si>
    <t>801-1</t>
  </si>
  <si>
    <t>RTS 18/ I</t>
  </si>
  <si>
    <t>Práce</t>
  </si>
  <si>
    <t>POL1_</t>
  </si>
  <si>
    <t>s rozprostřením a uhlazením</t>
  </si>
  <si>
    <t>SPI</t>
  </si>
  <si>
    <t>1NP-104,108,112,113,114,115,116 : 9,79+12,24+10,97+3,46+1,64+2,57+86</t>
  </si>
  <si>
    <t>VV</t>
  </si>
  <si>
    <t>2NP-230,231 : 6,75+1,3</t>
  </si>
  <si>
    <t>965081702R00</t>
  </si>
  <si>
    <t>Soklíků z dlažeb keramických tloušťky do 10 mm, výšky do 100 mm</t>
  </si>
  <si>
    <t>m</t>
  </si>
  <si>
    <t>801-3</t>
  </si>
  <si>
    <t>108 : 6,85*2</t>
  </si>
  <si>
    <t>-(0,9*2*4+0,8*2+0,7*2)</t>
  </si>
  <si>
    <t>112 : 1,85+4,5+2,25+3,8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</si>
  <si>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</si>
  <si>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</si>
  <si>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</si>
  <si>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104 : (0,825+3,6+2,125+4,5+0,4)*0,33</t>
  </si>
  <si>
    <t>113 : (1+1+1,1+1,3+1,7+0,9+1,1)*0,33</t>
  </si>
  <si>
    <t>114 : (0,9+1,7+0,9+1)*0,33</t>
  </si>
  <si>
    <t>115 : (1,25+1,7+1,25+1)*0,33</t>
  </si>
  <si>
    <t>116 : (0,6+0,3+1+4,5+3,025+4,3+0,2+4,3+6,2+4,5+0,55+0,3+1+0,3+1+0,3+0,55+3,75+2,1+0,15+2,1+0,5+0,3+0,3+0,45+3,7+1,1+1,25+0,5+0,15+0,5+1,15+3,5+2,65+2,8+0,6+1,9+1+0,9)*0,33</t>
  </si>
  <si>
    <t>230 : (1,7+1,5+0,7+1,1+2,65+1+1,6+1,6)*0,33</t>
  </si>
  <si>
    <t>231 : (1+1,3+1+0,6)*0,33</t>
  </si>
  <si>
    <t>965100032RA0</t>
  </si>
  <si>
    <t>Bourání dlažeb z půdních a keramických dlaždic dlažeb keramických, bez podkladních vrstev, tloušťka do 10 mm</t>
  </si>
  <si>
    <t>AP-HSV</t>
  </si>
  <si>
    <t>Agregovaná položka</t>
  </si>
  <si>
    <t>POL2_</t>
  </si>
  <si>
    <t>bez podkladního lože, s jakoukoliv výplní spár. Svislá a vodorovná doprava suti, odvoz do 10 km.</t>
  </si>
  <si>
    <t>965200013RA0</t>
  </si>
  <si>
    <t>Bourání mazanin betonových s potěrem nebo teracem</t>
  </si>
  <si>
    <t>m3</t>
  </si>
  <si>
    <t>bourání podkladů pod dlažby nebo litých celistvých dlažeb a mazanin. Svislá a vodorovná doprava suti, odvoz do 10 km.</t>
  </si>
  <si>
    <t>104,108,112,113,114,115,116 : (10,97+3,46+1,64+2,57+12,24+9,79)*0,12</t>
  </si>
  <si>
    <t>230,231 : (6,75+1,3)*0,08</t>
  </si>
  <si>
    <t>711141559RT2</t>
  </si>
  <si>
    <t xml:space="preserve">Provedení izolace proti zemní vlhkosti pásy přitavením vodorovná, 2 vrstvy, bez dodávky izolačních pásů,  </t>
  </si>
  <si>
    <t>800-711</t>
  </si>
  <si>
    <t>104 : 9,79</t>
  </si>
  <si>
    <t>711212000RT1</t>
  </si>
  <si>
    <t>Izolace proti netlakové vodě - nátěry a stěrky nátěr podkladní pod hydroizolační stěrky</t>
  </si>
  <si>
    <t>711212111RT1</t>
  </si>
  <si>
    <t>711212002RT1</t>
  </si>
  <si>
    <t>Izolace proti netlakové vodě - nátěry a stěrky stěrka hydroizolační  proti vlhkosti</t>
  </si>
  <si>
    <t>vodorovná 104,108,112,113,114,115,116 : 9,79+12,24+10,97+3,46+1,64+2,57+86</t>
  </si>
  <si>
    <t>vodorovná 230,231 : 6,75+1,3</t>
  </si>
  <si>
    <t>711212601RT1</t>
  </si>
  <si>
    <t>Izolace proti netlakové vodě - nátěry a stěrky doplňky_x000D_
 těsnicí pás do spoje podlaha stěna š 120 mm</t>
  </si>
  <si>
    <t>104 : (0,825+3,6+2,125+4,5+0,4)</t>
  </si>
  <si>
    <t>113 : (1+1+1,1+1,3+1,7+0,9+1,1)</t>
  </si>
  <si>
    <t>114 : (0,9+1,7+0,9+1)</t>
  </si>
  <si>
    <t>115 : (1,25+1,7+1,25+1)</t>
  </si>
  <si>
    <t>116 : (0,6+0,3+1+4,5+3,025+4,3+0,2+4,3+6,2+4,5+0,55+0,3+1+0,3+1+0,3+0,55+3,75+2,1+0,15+2,1+0,5+0,3+0,3+0,45+3,7+1,1+1,25+0,5+0,15+0,5+1,15+3,5+2,65+2,8+0,6+1,9+1+0,9)</t>
  </si>
  <si>
    <t>230 : (1,7+1,5+0,7+1,1+2,65+1+1,6+1,6)</t>
  </si>
  <si>
    <t>231 : (1+1,3+1+0,6)</t>
  </si>
  <si>
    <t>711212611RT1</t>
  </si>
  <si>
    <t>Izolace proti netlakové vodě - nátěry a stěrky doplňky_x000D_
 těsnicí pás do spoje stěna - stěna š 120 mm</t>
  </si>
  <si>
    <t>104 : 9*0,3</t>
  </si>
  <si>
    <t>113 : 8*0,3</t>
  </si>
  <si>
    <t>114 : 7*0,3</t>
  </si>
  <si>
    <t>115 : 6*0,3</t>
  </si>
  <si>
    <t>116 : 54*0,3</t>
  </si>
  <si>
    <t>230 : 8*0,3</t>
  </si>
  <si>
    <t>231 : 4*0,3</t>
  </si>
  <si>
    <t>711212621RT1</t>
  </si>
  <si>
    <t>Izolace proti netlakové vodě - nátěry a stěrky doplňky_x000D_
 těsnění prostupů těsnicí manžetou</t>
  </si>
  <si>
    <t>kus</t>
  </si>
  <si>
    <t>998711201R00</t>
  </si>
  <si>
    <t>Přesun hmot pro izolace proti vodě svisle do 6 m</t>
  </si>
  <si>
    <t>50 m vodorovně měřeno od těžiště půdorysné plochy skládky do těžiště půdorysné plochy objektu</t>
  </si>
  <si>
    <t>62852265R</t>
  </si>
  <si>
    <t>pás izolační z modifikovaného asfaltu natavitelný, mechanicky kotvený; nosná vložka skelná tkanina; horní strana jemný minerální posyp; spodní strana PE fólie; tl. 4,0 mm</t>
  </si>
  <si>
    <t>SPCM</t>
  </si>
  <si>
    <t>Specifikace</t>
  </si>
  <si>
    <t>POL3_</t>
  </si>
  <si>
    <t>104 : 9,79*2*1,03</t>
  </si>
  <si>
    <t>713121111RT1</t>
  </si>
  <si>
    <t>Montáž tepelné izolace podlah  jednovrstvá, bez dodávky materiálu</t>
  </si>
  <si>
    <t>800-713</t>
  </si>
  <si>
    <t>104,108,112,113,114,115,116 : 9,79+12,24+10,97+3,46+1,64+2,57+86</t>
  </si>
  <si>
    <t>713191100RT9</t>
  </si>
  <si>
    <t>Izolace tepelné běžných konstrukcí - doplňky položení izolační fólie, včetně dodávky materiálu</t>
  </si>
  <si>
    <t>998713201R00</t>
  </si>
  <si>
    <t>Přesun hmot pro izolace tepelné v objektech výšky do 6 m</t>
  </si>
  <si>
    <t>50 m vodorovně</t>
  </si>
  <si>
    <t>713001</t>
  </si>
  <si>
    <t>Dodávka EPS 150 S 80</t>
  </si>
  <si>
    <t>Vlastní</t>
  </si>
  <si>
    <t>126,67*1,03</t>
  </si>
  <si>
    <t>714181001R00</t>
  </si>
  <si>
    <t>Montáž pohltivých a konstrukčních součástí protiprašných vložek do lamel nebo kazet_x000D_
 volným uložením v jedné vrstvě</t>
  </si>
  <si>
    <t>800-714</t>
  </si>
  <si>
    <t>998714201R00</t>
  </si>
  <si>
    <t>Přesun hmot v objektech výšky do 6 m</t>
  </si>
  <si>
    <t>28375605R</t>
  </si>
  <si>
    <t>deska izolační kročejová, elastifikovaný EPS; pěnový polystyren; rovná hrana; tl. 40,0 mm; tl. po zatížení 37,0 mm; součinitel tepelné vodivosti 0,045 W/mK; R = 0,890 m2K/W; obj. hmotnost 10,00 kg/m3</t>
  </si>
  <si>
    <t>230,231 : 8,05*1,03</t>
  </si>
  <si>
    <t>725001</t>
  </si>
  <si>
    <t>demontáž zařizovacích předmětů</t>
  </si>
  <si>
    <t>kpl</t>
  </si>
  <si>
    <t>725002</t>
  </si>
  <si>
    <t>demontáž technologie - kuchyně</t>
  </si>
  <si>
    <t>725003</t>
  </si>
  <si>
    <t>zpětná montáž zařizovacích předmětů</t>
  </si>
  <si>
    <t>725004</t>
  </si>
  <si>
    <t>zpětná montáž technologie kuchyně</t>
  </si>
  <si>
    <t>725005</t>
  </si>
  <si>
    <t>dodávka a montáž nových podlahových vpustí - odhad, v případě poničení stávajících při dmt</t>
  </si>
  <si>
    <t>771101210RT1</t>
  </si>
  <si>
    <t>Příprava podkladu pod dlažby penetrace podkladu pod dlažby</t>
  </si>
  <si>
    <t>800-771</t>
  </si>
  <si>
    <t>771475014R00</t>
  </si>
  <si>
    <t>Montáž soklíků z dlaždic keramických výšky 100 mm, soklíků vodorovných, kladených do flexibilního tmele</t>
  </si>
  <si>
    <t>771575206R00</t>
  </si>
  <si>
    <t>Montáž podlah z dlaždic keramických 200 x 100 mm, režných nebo glazovaných, protiskluzných nebo reliéfovaných, kladených do flexibilního tmele</t>
  </si>
  <si>
    <t>771579791R00</t>
  </si>
  <si>
    <t>Příplatky k položkám montáže podlah keramických příplatek za plochu podlah keramických do 5 m2 jednotlivě</t>
  </si>
  <si>
    <t>113,114,115 : 3,46+1,64+2,57</t>
  </si>
  <si>
    <t>771579795RT2</t>
  </si>
  <si>
    <t>Příplatky k položkám montáže podlah keramických příplatek za spárování vodotěsnou hmotou - plošně</t>
  </si>
  <si>
    <t>597642032R</t>
  </si>
  <si>
    <t>dlažba keramická š = 300 mm; l = 300 mm; h = 9,0 mm; protiskluzová úprava; pro interiér i exteriér</t>
  </si>
  <si>
    <t>597642410R</t>
  </si>
  <si>
    <t>dlažba keramická sokl; š = 80 mm; l = 300 mm; h = 9,0 mm; povrch matný; pro interiér i exteriér</t>
  </si>
  <si>
    <t>15,9/0,3*1,03</t>
  </si>
  <si>
    <t>597642420R</t>
  </si>
  <si>
    <t>dlažba keramická sokl s požlábkem; š = 90 mm; l = 200 mm; h = 9,0 mm; povrch matný; pro interiér i exteriér</t>
  </si>
  <si>
    <t>116 : (0,6+0,3+1+4,5+3,025+4,3+0,2+4,3+6,2+4,5+0,55+0,3+1+0,3+1+0,3+0,55+3,75+2,1+0,15+2,1+0,5+0,3+0,3+0,45+3,7+1,1+1,25+0,5+0,15+0,5+1,15+3,5+2,65+2,8+0,6+1,9+1+0,9)/0,2*1,03</t>
  </si>
  <si>
    <t>59764401R</t>
  </si>
  <si>
    <t>dlažba keramická š = 298 mm; l = 298 mm; h = 9,0 mm; povrch standardní; pro interiér i exteriér; úhel kluzu 10 až 19 °; protiskluznost skupina A; µ (za sucha) od 0,6</t>
  </si>
  <si>
    <t>781101210RT1</t>
  </si>
  <si>
    <t>Příprava podkladu pod obklady penetrace podkladu pod obklady</t>
  </si>
  <si>
    <t>781415016R00</t>
  </si>
  <si>
    <t>Montáž obkladů vnitřních z obkládaček pórovinových  , nad 200 x 250 mm , lepených do flexibilního tmele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</si>
  <si>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</si>
  <si>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</si>
  <si>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</si>
  <si>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</si>
  <si>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998781201R00</t>
  </si>
  <si>
    <t>Přesun hmot pro obklady keramické v objektech výšky do 6 m</t>
  </si>
  <si>
    <t>597813712R</t>
  </si>
  <si>
    <t>obklad keramický š = 250 mm; l = 330 mm; h = 7,0 mm; pro interiér; barva béžová; mat</t>
  </si>
  <si>
    <t>(36,06075-5,958)*1,03</t>
  </si>
  <si>
    <t>979011211R00</t>
  </si>
  <si>
    <t>Svislá doprava suti a vybouraných hmot nošením Svislá doprava suti a vybour. hmot za 2.NP nošením</t>
  </si>
  <si>
    <t>t</t>
  </si>
  <si>
    <t>0,644+8,05+0,27</t>
  </si>
  <si>
    <t>979081111R00</t>
  </si>
  <si>
    <t>Odvoz suti a vybouraných hmot na skládku Odvoz suti a vybour. hmot na skládku do 1 km</t>
  </si>
  <si>
    <t>4*17,30657</t>
  </si>
  <si>
    <t>979082111R00</t>
  </si>
  <si>
    <t>Vnitrostaveništní doprava suti a vybouraných hmot Vnitrostaveništní doprava suti do 10 m</t>
  </si>
  <si>
    <t>2*17,30657</t>
  </si>
  <si>
    <t>979990001R1</t>
  </si>
  <si>
    <t>stavební suti - směsný, skládka Třebovice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</si>
</sst>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3" t="s">
        <v>38</v>
      </c>
    </row>
    <row r="2" spans="1:7" ht="57.75" customHeight="1" x14ac:dyDescent="0.25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iExB4xaRgm+VoD9xTJylqXZ+HcInTCS+5ZqNX6hPfUwbwT/vL4Y281F9zbvzpo6FVZ4iIMPIwpuBflZyds/lfg==" saltValue="QYsyBRLkwpu5cboLb8M5S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8" t="s">
        <v>36</v>
      </c>
      <c r="B1" s="203" t="s">
        <v>41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5">
      <c r="A2" s="3"/>
      <c r="B2" s="74" t="s">
        <v>22</v>
      </c>
      <c r="C2" s="75"/>
      <c r="D2" s="76" t="s">
        <v>43</v>
      </c>
      <c r="E2" s="212" t="s">
        <v>44</v>
      </c>
      <c r="F2" s="213"/>
      <c r="G2" s="213"/>
      <c r="H2" s="213"/>
      <c r="I2" s="213"/>
      <c r="J2" s="214"/>
      <c r="O2" s="2"/>
    </row>
    <row r="3" spans="1:15" ht="27" hidden="1" customHeight="1" x14ac:dyDescent="0.25">
      <c r="A3" s="3"/>
      <c r="B3" s="77"/>
      <c r="C3" s="75"/>
      <c r="D3" s="78"/>
      <c r="E3" s="215"/>
      <c r="F3" s="216"/>
      <c r="G3" s="216"/>
      <c r="H3" s="216"/>
      <c r="I3" s="216"/>
      <c r="J3" s="217"/>
    </row>
    <row r="4" spans="1:15" ht="23.25" customHeight="1" x14ac:dyDescent="0.25">
      <c r="A4" s="3"/>
      <c r="B4" s="79"/>
      <c r="C4" s="80"/>
      <c r="D4" s="81"/>
      <c r="E4" s="225"/>
      <c r="F4" s="225"/>
      <c r="G4" s="225"/>
      <c r="H4" s="225"/>
      <c r="I4" s="225"/>
      <c r="J4" s="226"/>
    </row>
    <row r="5" spans="1:15" ht="24" customHeight="1" x14ac:dyDescent="0.25">
      <c r="A5" s="3"/>
      <c r="B5" s="42" t="s">
        <v>42</v>
      </c>
      <c r="C5" s="4"/>
      <c r="D5" s="82" t="s">
        <v>45</v>
      </c>
      <c r="E5" s="24"/>
      <c r="F5" s="24"/>
      <c r="G5" s="24"/>
      <c r="H5" s="26" t="s">
        <v>40</v>
      </c>
      <c r="I5" s="82" t="s">
        <v>49</v>
      </c>
      <c r="J5" s="10"/>
    </row>
    <row r="6" spans="1:15" ht="15.75" customHeight="1" x14ac:dyDescent="0.25">
      <c r="A6" s="3"/>
      <c r="B6" s="37"/>
      <c r="C6" s="24"/>
      <c r="D6" s="82" t="s">
        <v>46</v>
      </c>
      <c r="E6" s="24"/>
      <c r="F6" s="24"/>
      <c r="G6" s="24"/>
      <c r="H6" s="26" t="s">
        <v>34</v>
      </c>
      <c r="I6" s="30"/>
      <c r="J6" s="10"/>
    </row>
    <row r="7" spans="1:15" ht="15.75" customHeight="1" x14ac:dyDescent="0.25">
      <c r="A7" s="3"/>
      <c r="B7" s="38"/>
      <c r="C7" s="25"/>
      <c r="D7" s="84" t="s">
        <v>48</v>
      </c>
      <c r="E7" s="83" t="s">
        <v>47</v>
      </c>
      <c r="F7" s="31"/>
      <c r="G7" s="31"/>
      <c r="H7" s="32"/>
      <c r="I7" s="31"/>
      <c r="J7" s="46"/>
    </row>
    <row r="8" spans="1:15" ht="24" hidden="1" customHeight="1" x14ac:dyDescent="0.25">
      <c r="A8" s="3"/>
      <c r="B8" s="42" t="s">
        <v>20</v>
      </c>
      <c r="C8" s="4"/>
      <c r="D8" s="85" t="s">
        <v>50</v>
      </c>
      <c r="E8" s="4"/>
      <c r="F8" s="4"/>
      <c r="G8" s="41"/>
      <c r="H8" s="26" t="s">
        <v>40</v>
      </c>
      <c r="I8" s="82" t="s">
        <v>54</v>
      </c>
      <c r="J8" s="10"/>
    </row>
    <row r="9" spans="1:15" ht="15.75" hidden="1" customHeight="1" x14ac:dyDescent="0.25">
      <c r="A9" s="3"/>
      <c r="B9" s="3"/>
      <c r="C9" s="4"/>
      <c r="D9" s="85" t="s">
        <v>51</v>
      </c>
      <c r="E9" s="4"/>
      <c r="F9" s="4"/>
      <c r="G9" s="41"/>
      <c r="H9" s="26" t="s">
        <v>34</v>
      </c>
      <c r="I9" s="30"/>
      <c r="J9" s="10"/>
    </row>
    <row r="10" spans="1:15" ht="15.75" hidden="1" customHeight="1" x14ac:dyDescent="0.25">
      <c r="A10" s="3"/>
      <c r="B10" s="47"/>
      <c r="C10" s="25"/>
      <c r="D10" s="87" t="s">
        <v>53</v>
      </c>
      <c r="E10" s="86" t="s">
        <v>52</v>
      </c>
      <c r="F10" s="50"/>
      <c r="G10" s="48"/>
      <c r="H10" s="48"/>
      <c r="I10" s="49"/>
      <c r="J10" s="46"/>
    </row>
    <row r="11" spans="1:15" ht="24" customHeight="1" x14ac:dyDescent="0.25">
      <c r="A11" s="3"/>
      <c r="B11" s="42" t="s">
        <v>19</v>
      </c>
      <c r="C11" s="4"/>
      <c r="D11" s="219"/>
      <c r="E11" s="219"/>
      <c r="F11" s="219"/>
      <c r="G11" s="219"/>
      <c r="H11" s="26" t="s">
        <v>40</v>
      </c>
      <c r="I11" s="89"/>
      <c r="J11" s="10"/>
    </row>
    <row r="12" spans="1:15" ht="15.75" customHeight="1" x14ac:dyDescent="0.25">
      <c r="A12" s="3"/>
      <c r="B12" s="37"/>
      <c r="C12" s="24"/>
      <c r="D12" s="224"/>
      <c r="E12" s="224"/>
      <c r="F12" s="224"/>
      <c r="G12" s="224"/>
      <c r="H12" s="26" t="s">
        <v>34</v>
      </c>
      <c r="I12" s="89"/>
      <c r="J12" s="10"/>
    </row>
    <row r="13" spans="1:15" ht="15.75" customHeight="1" x14ac:dyDescent="0.25">
      <c r="A13" s="3"/>
      <c r="B13" s="38"/>
      <c r="C13" s="25"/>
      <c r="D13" s="88"/>
      <c r="E13" s="227"/>
      <c r="F13" s="228"/>
      <c r="G13" s="228"/>
      <c r="H13" s="27"/>
      <c r="I13" s="31"/>
      <c r="J13" s="46"/>
    </row>
    <row r="14" spans="1:15" ht="24" customHeight="1" x14ac:dyDescent="0.25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5">
      <c r="A15" s="3"/>
      <c r="B15" s="47" t="s">
        <v>32</v>
      </c>
      <c r="C15" s="67"/>
      <c r="D15" s="48"/>
      <c r="E15" s="218"/>
      <c r="F15" s="218"/>
      <c r="G15" s="220"/>
      <c r="H15" s="220"/>
      <c r="I15" s="220" t="s">
        <v>29</v>
      </c>
      <c r="J15" s="221"/>
    </row>
    <row r="16" spans="1:15" ht="23.25" customHeight="1" x14ac:dyDescent="0.25">
      <c r="A16" s="141" t="s">
        <v>24</v>
      </c>
      <c r="B16" s="52" t="s">
        <v>24</v>
      </c>
      <c r="C16" s="53"/>
      <c r="D16" s="54"/>
      <c r="E16" s="209"/>
      <c r="F16" s="210"/>
      <c r="G16" s="209"/>
      <c r="H16" s="210"/>
      <c r="I16" s="209">
        <f>SUMIF(F51:F60,A16,I51:I60)+SUMIF(F51:F60,"PSU",I51:I60)</f>
        <v>0</v>
      </c>
      <c r="J16" s="211"/>
    </row>
    <row r="17" spans="1:10" ht="23.25" customHeight="1" x14ac:dyDescent="0.25">
      <c r="A17" s="141" t="s">
        <v>25</v>
      </c>
      <c r="B17" s="52" t="s">
        <v>25</v>
      </c>
      <c r="C17" s="53"/>
      <c r="D17" s="54"/>
      <c r="E17" s="209"/>
      <c r="F17" s="210"/>
      <c r="G17" s="209"/>
      <c r="H17" s="210"/>
      <c r="I17" s="209">
        <f>SUMIF(F51:F60,A17,I51:I60)</f>
        <v>0</v>
      </c>
      <c r="J17" s="211"/>
    </row>
    <row r="18" spans="1:10" ht="23.25" customHeight="1" x14ac:dyDescent="0.25">
      <c r="A18" s="141" t="s">
        <v>26</v>
      </c>
      <c r="B18" s="52" t="s">
        <v>26</v>
      </c>
      <c r="C18" s="53"/>
      <c r="D18" s="54"/>
      <c r="E18" s="209"/>
      <c r="F18" s="210"/>
      <c r="G18" s="209"/>
      <c r="H18" s="210"/>
      <c r="I18" s="209">
        <f>SUMIF(F51:F60,A18,I51:I60)</f>
        <v>0</v>
      </c>
      <c r="J18" s="211"/>
    </row>
    <row r="19" spans="1:10" ht="23.25" customHeight="1" x14ac:dyDescent="0.25">
      <c r="A19" s="141" t="s">
        <v>84</v>
      </c>
      <c r="B19" s="52" t="s">
        <v>27</v>
      </c>
      <c r="C19" s="53"/>
      <c r="D19" s="54"/>
      <c r="E19" s="209"/>
      <c r="F19" s="210"/>
      <c r="G19" s="209"/>
      <c r="H19" s="210"/>
      <c r="I19" s="209">
        <f>SUMIF(F51:F60,A19,I51:I60)</f>
        <v>0</v>
      </c>
      <c r="J19" s="211"/>
    </row>
    <row r="20" spans="1:10" ht="23.25" customHeight="1" x14ac:dyDescent="0.25">
      <c r="A20" s="141" t="s">
        <v>85</v>
      </c>
      <c r="B20" s="52" t="s">
        <v>28</v>
      </c>
      <c r="C20" s="53"/>
      <c r="D20" s="54"/>
      <c r="E20" s="209"/>
      <c r="F20" s="210"/>
      <c r="G20" s="209"/>
      <c r="H20" s="210"/>
      <c r="I20" s="209">
        <f>SUMIF(F51:F60,A20,I51:I60)</f>
        <v>0</v>
      </c>
      <c r="J20" s="211"/>
    </row>
    <row r="21" spans="1:10" ht="23.25" customHeight="1" x14ac:dyDescent="0.25">
      <c r="A21" s="3"/>
      <c r="B21" s="69" t="s">
        <v>29</v>
      </c>
      <c r="C21" s="70"/>
      <c r="D21" s="71"/>
      <c r="E21" s="222"/>
      <c r="F21" s="223"/>
      <c r="G21" s="222"/>
      <c r="H21" s="223"/>
      <c r="I21" s="222">
        <f>SUM(I16:J20)</f>
        <v>0</v>
      </c>
      <c r="J21" s="234"/>
    </row>
    <row r="22" spans="1:10" ht="33" customHeight="1" x14ac:dyDescent="0.25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5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32">
        <f>ZakladDPHSniVypocet</f>
        <v>0</v>
      </c>
      <c r="H23" s="233"/>
      <c r="I23" s="233"/>
      <c r="J23" s="57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30">
        <f>IF(A24&gt;50, ROUNDUP(A23, 0), ROUNDDOWN(A23, 0))</f>
        <v>0</v>
      </c>
      <c r="H24" s="231"/>
      <c r="I24" s="231"/>
      <c r="J24" s="57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32">
        <f>ZakladDPHZaklVypocet</f>
        <v>0</v>
      </c>
      <c r="H25" s="233"/>
      <c r="I25" s="233"/>
      <c r="J25" s="57" t="str">
        <f t="shared" si="0"/>
        <v>CZK</v>
      </c>
    </row>
    <row r="26" spans="1:10" ht="23.25" customHeight="1" x14ac:dyDescent="0.25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06">
        <f>IF(A26&gt;50, ROUNDUP(A25, 0), ROUNDDOWN(A25, 0))</f>
        <v>0</v>
      </c>
      <c r="H26" s="207"/>
      <c r="I26" s="207"/>
      <c r="J26" s="51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08">
        <f>CenaCelkem-(ZakladDPHSni+DPHSni+ZakladDPHZakl+DPHZakl)</f>
        <v>0</v>
      </c>
      <c r="H27" s="208"/>
      <c r="I27" s="208"/>
      <c r="J27" s="58" t="str">
        <f t="shared" si="0"/>
        <v>CZK</v>
      </c>
    </row>
    <row r="28" spans="1:10" ht="27.75" hidden="1" customHeight="1" thickBot="1" x14ac:dyDescent="0.3">
      <c r="A28" s="3"/>
      <c r="B28" s="118" t="s">
        <v>23</v>
      </c>
      <c r="C28" s="119"/>
      <c r="D28" s="119"/>
      <c r="E28" s="120"/>
      <c r="F28" s="121"/>
      <c r="G28" s="236">
        <f>ZakladDPHSniVypocet+ZakladDPHZaklVypocet</f>
        <v>0</v>
      </c>
      <c r="H28" s="236"/>
      <c r="I28" s="236"/>
      <c r="J28" s="122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8" t="s">
        <v>35</v>
      </c>
      <c r="C29" s="123"/>
      <c r="D29" s="123"/>
      <c r="E29" s="123"/>
      <c r="F29" s="123"/>
      <c r="G29" s="235">
        <f>IF(A29&gt;50, ROUNDUP(A27, 0), ROUNDDOWN(A27, 0))</f>
        <v>0</v>
      </c>
      <c r="H29" s="235"/>
      <c r="I29" s="235"/>
      <c r="J29" s="124" t="s">
        <v>62</v>
      </c>
    </row>
    <row r="30" spans="1:10" ht="12.75" customHeight="1" x14ac:dyDescent="0.25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5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43551</v>
      </c>
      <c r="I32" s="35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5">
      <c r="A34" s="28"/>
      <c r="B34" s="28"/>
      <c r="C34" s="29"/>
      <c r="D34" s="237"/>
      <c r="E34" s="238"/>
      <c r="F34" s="29"/>
      <c r="G34" s="237"/>
      <c r="H34" s="238"/>
      <c r="I34" s="238"/>
      <c r="J34" s="34"/>
    </row>
    <row r="35" spans="1:10" ht="12.75" customHeight="1" x14ac:dyDescent="0.25">
      <c r="A35" s="3"/>
      <c r="B35" s="3"/>
      <c r="C35" s="4"/>
      <c r="D35" s="229" t="s">
        <v>2</v>
      </c>
      <c r="E35" s="229"/>
      <c r="F35" s="4"/>
      <c r="G35" s="41"/>
      <c r="H35" s="12" t="s">
        <v>3</v>
      </c>
      <c r="I35" s="41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5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5">
      <c r="A39" s="94">
        <v>1</v>
      </c>
      <c r="B39" s="104" t="s">
        <v>55</v>
      </c>
      <c r="C39" s="199"/>
      <c r="D39" s="200"/>
      <c r="E39" s="200"/>
      <c r="F39" s="105">
        <f>'SO01 1 Pol'!AE140+'SO02 2 Naklady'!AE11</f>
        <v>0</v>
      </c>
      <c r="G39" s="106">
        <f>'SO01 1 Pol'!AF140+'SO02 2 Naklady'!AF11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customHeight="1" x14ac:dyDescent="0.25">
      <c r="A40" s="94">
        <v>2</v>
      </c>
      <c r="B40" s="109" t="s">
        <v>56</v>
      </c>
      <c r="C40" s="201" t="s">
        <v>55</v>
      </c>
      <c r="D40" s="202"/>
      <c r="E40" s="202"/>
      <c r="F40" s="110">
        <f>'SO01 1 Pol'!AE140</f>
        <v>0</v>
      </c>
      <c r="G40" s="111">
        <f>'SO01 1 Pol'!AF140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customHeight="1" x14ac:dyDescent="0.25">
      <c r="A41" s="94">
        <v>3</v>
      </c>
      <c r="B41" s="113" t="s">
        <v>57</v>
      </c>
      <c r="C41" s="199" t="s">
        <v>55</v>
      </c>
      <c r="D41" s="200"/>
      <c r="E41" s="200"/>
      <c r="F41" s="114">
        <f>'SO01 1 Pol'!AE140</f>
        <v>0</v>
      </c>
      <c r="G41" s="107">
        <f>'SO01 1 Pol'!AF140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customHeight="1" x14ac:dyDescent="0.25">
      <c r="A42" s="94">
        <v>2</v>
      </c>
      <c r="B42" s="109" t="s">
        <v>58</v>
      </c>
      <c r="C42" s="201" t="s">
        <v>59</v>
      </c>
      <c r="D42" s="202"/>
      <c r="E42" s="202"/>
      <c r="F42" s="110">
        <f>'SO02 2 Naklady'!AE11</f>
        <v>0</v>
      </c>
      <c r="G42" s="111">
        <f>'SO02 2 Naklady'!AF11</f>
        <v>0</v>
      </c>
      <c r="H42" s="111">
        <f>(F42*SazbaDPH1/100)+(G42*SazbaDPH2/100)</f>
        <v>0</v>
      </c>
      <c r="I42" s="111">
        <f>F42+G42+H42</f>
        <v>0</v>
      </c>
      <c r="J42" s="112" t="str">
        <f>IF(CenaCelkemVypocet=0,"",I42/CenaCelkemVypocet*100)</f>
        <v/>
      </c>
    </row>
    <row r="43" spans="1:10" ht="25.5" customHeight="1" x14ac:dyDescent="0.25">
      <c r="A43" s="94">
        <v>3</v>
      </c>
      <c r="B43" s="113" t="s">
        <v>60</v>
      </c>
      <c r="C43" s="199" t="s">
        <v>59</v>
      </c>
      <c r="D43" s="200"/>
      <c r="E43" s="200"/>
      <c r="F43" s="114">
        <f>'SO02 2 Naklady'!AE11</f>
        <v>0</v>
      </c>
      <c r="G43" s="107">
        <f>'SO02 2 Naklady'!AF11</f>
        <v>0</v>
      </c>
      <c r="H43" s="107">
        <f>(F43*SazbaDPH1/100)+(G43*SazbaDPH2/100)</f>
        <v>0</v>
      </c>
      <c r="I43" s="107">
        <f>F43+G43+H43</f>
        <v>0</v>
      </c>
      <c r="J43" s="108" t="str">
        <f>IF(CenaCelkemVypocet=0,"",I43/CenaCelkemVypocet*100)</f>
        <v/>
      </c>
    </row>
    <row r="44" spans="1:10" ht="25.5" customHeight="1" x14ac:dyDescent="0.25">
      <c r="A44" s="94"/>
      <c r="B44" s="196" t="s">
        <v>61</v>
      </c>
      <c r="C44" s="197"/>
      <c r="D44" s="197"/>
      <c r="E44" s="198"/>
      <c r="F44" s="115">
        <f>SUMIF(A39:A43,"=1",F39:F43)</f>
        <v>0</v>
      </c>
      <c r="G44" s="116">
        <f>SUMIF(A39:A43,"=1",G39:G43)</f>
        <v>0</v>
      </c>
      <c r="H44" s="116">
        <f>SUMIF(A39:A43,"=1",H39:H43)</f>
        <v>0</v>
      </c>
      <c r="I44" s="116">
        <f>SUMIF(A39:A43,"=1",I39:I43)</f>
        <v>0</v>
      </c>
      <c r="J44" s="117">
        <f>SUMIF(A39:A43,"=1",J39:J43)</f>
        <v>0</v>
      </c>
    </row>
    <row r="48" spans="1:10" ht="15.6" x14ac:dyDescent="0.3">
      <c r="B48" s="125" t="s">
        <v>63</v>
      </c>
    </row>
    <row r="50" spans="1:10" ht="25.5" customHeight="1" x14ac:dyDescent="0.25">
      <c r="A50" s="126"/>
      <c r="B50" s="129" t="s">
        <v>17</v>
      </c>
      <c r="C50" s="129" t="s">
        <v>5</v>
      </c>
      <c r="D50" s="130"/>
      <c r="E50" s="130"/>
      <c r="F50" s="131" t="s">
        <v>64</v>
      </c>
      <c r="G50" s="131"/>
      <c r="H50" s="131"/>
      <c r="I50" s="131" t="s">
        <v>29</v>
      </c>
      <c r="J50" s="131" t="s">
        <v>0</v>
      </c>
    </row>
    <row r="51" spans="1:10" ht="25.5" customHeight="1" x14ac:dyDescent="0.25">
      <c r="A51" s="127"/>
      <c r="B51" s="132" t="s">
        <v>65</v>
      </c>
      <c r="C51" s="194" t="s">
        <v>66</v>
      </c>
      <c r="D51" s="195"/>
      <c r="E51" s="195"/>
      <c r="F51" s="137" t="s">
        <v>24</v>
      </c>
      <c r="G51" s="138"/>
      <c r="H51" s="138"/>
      <c r="I51" s="138">
        <f>'SO01 1 Pol'!G8</f>
        <v>0</v>
      </c>
      <c r="J51" s="135" t="str">
        <f>IF(I61=0,"",I51/I61*100)</f>
        <v/>
      </c>
    </row>
    <row r="52" spans="1:10" ht="25.5" customHeight="1" x14ac:dyDescent="0.25">
      <c r="A52" s="127"/>
      <c r="B52" s="132" t="s">
        <v>67</v>
      </c>
      <c r="C52" s="194" t="s">
        <v>68</v>
      </c>
      <c r="D52" s="195"/>
      <c r="E52" s="195"/>
      <c r="F52" s="137" t="s">
        <v>24</v>
      </c>
      <c r="G52" s="138"/>
      <c r="H52" s="138"/>
      <c r="I52" s="138">
        <f>'SO01 1 Pol'!G13</f>
        <v>0</v>
      </c>
      <c r="J52" s="135" t="str">
        <f>IF(I61=0,"",I52/I61*100)</f>
        <v/>
      </c>
    </row>
    <row r="53" spans="1:10" ht="25.5" customHeight="1" x14ac:dyDescent="0.25">
      <c r="A53" s="127"/>
      <c r="B53" s="132" t="s">
        <v>69</v>
      </c>
      <c r="C53" s="194" t="s">
        <v>70</v>
      </c>
      <c r="D53" s="195"/>
      <c r="E53" s="195"/>
      <c r="F53" s="137" t="s">
        <v>25</v>
      </c>
      <c r="G53" s="138"/>
      <c r="H53" s="138"/>
      <c r="I53" s="138">
        <f>'SO01 1 Pol'!G35</f>
        <v>0</v>
      </c>
      <c r="J53" s="135" t="str">
        <f>IF(I61=0,"",I53/I61*100)</f>
        <v/>
      </c>
    </row>
    <row r="54" spans="1:10" ht="25.5" customHeight="1" x14ac:dyDescent="0.25">
      <c r="A54" s="127"/>
      <c r="B54" s="132" t="s">
        <v>71</v>
      </c>
      <c r="C54" s="194" t="s">
        <v>72</v>
      </c>
      <c r="D54" s="195"/>
      <c r="E54" s="195"/>
      <c r="F54" s="137" t="s">
        <v>25</v>
      </c>
      <c r="G54" s="138"/>
      <c r="H54" s="138"/>
      <c r="I54" s="138">
        <f>'SO01 1 Pol'!G75</f>
        <v>0</v>
      </c>
      <c r="J54" s="135" t="str">
        <f>IF(I61=0,"",I54/I61*100)</f>
        <v/>
      </c>
    </row>
    <row r="55" spans="1:10" ht="25.5" customHeight="1" x14ac:dyDescent="0.25">
      <c r="A55" s="127"/>
      <c r="B55" s="132" t="s">
        <v>73</v>
      </c>
      <c r="C55" s="194" t="s">
        <v>74</v>
      </c>
      <c r="D55" s="195"/>
      <c r="E55" s="195"/>
      <c r="F55" s="137" t="s">
        <v>25</v>
      </c>
      <c r="G55" s="138"/>
      <c r="H55" s="138"/>
      <c r="I55" s="138">
        <f>'SO01 1 Pol'!G85</f>
        <v>0</v>
      </c>
      <c r="J55" s="135" t="str">
        <f>IF(I61=0,"",I55/I61*100)</f>
        <v/>
      </c>
    </row>
    <row r="56" spans="1:10" ht="25.5" customHeight="1" x14ac:dyDescent="0.25">
      <c r="A56" s="127"/>
      <c r="B56" s="132" t="s">
        <v>75</v>
      </c>
      <c r="C56" s="194" t="s">
        <v>76</v>
      </c>
      <c r="D56" s="195"/>
      <c r="E56" s="195"/>
      <c r="F56" s="137" t="s">
        <v>25</v>
      </c>
      <c r="G56" s="138"/>
      <c r="H56" s="138"/>
      <c r="I56" s="138">
        <f>'SO01 1 Pol'!G92</f>
        <v>0</v>
      </c>
      <c r="J56" s="135" t="str">
        <f>IF(I61=0,"",I56/I61*100)</f>
        <v/>
      </c>
    </row>
    <row r="57" spans="1:10" ht="25.5" customHeight="1" x14ac:dyDescent="0.25">
      <c r="A57" s="127"/>
      <c r="B57" s="132" t="s">
        <v>77</v>
      </c>
      <c r="C57" s="194" t="s">
        <v>78</v>
      </c>
      <c r="D57" s="195"/>
      <c r="E57" s="195"/>
      <c r="F57" s="137" t="s">
        <v>25</v>
      </c>
      <c r="G57" s="138"/>
      <c r="H57" s="138"/>
      <c r="I57" s="138">
        <f>'SO01 1 Pol'!G98</f>
        <v>0</v>
      </c>
      <c r="J57" s="135" t="str">
        <f>IF(I61=0,"",I57/I61*100)</f>
        <v/>
      </c>
    </row>
    <row r="58" spans="1:10" ht="25.5" customHeight="1" x14ac:dyDescent="0.25">
      <c r="A58" s="127"/>
      <c r="B58" s="132" t="s">
        <v>79</v>
      </c>
      <c r="C58" s="194" t="s">
        <v>80</v>
      </c>
      <c r="D58" s="195"/>
      <c r="E58" s="195"/>
      <c r="F58" s="137" t="s">
        <v>25</v>
      </c>
      <c r="G58" s="138"/>
      <c r="H58" s="138"/>
      <c r="I58" s="138">
        <f>'SO01 1 Pol'!G117</f>
        <v>0</v>
      </c>
      <c r="J58" s="135" t="str">
        <f>IF(I61=0,"",I58/I61*100)</f>
        <v/>
      </c>
    </row>
    <row r="59" spans="1:10" ht="25.5" customHeight="1" x14ac:dyDescent="0.25">
      <c r="A59" s="127"/>
      <c r="B59" s="132" t="s">
        <v>81</v>
      </c>
      <c r="C59" s="194" t="s">
        <v>82</v>
      </c>
      <c r="D59" s="195"/>
      <c r="E59" s="195"/>
      <c r="F59" s="137" t="s">
        <v>83</v>
      </c>
      <c r="G59" s="138"/>
      <c r="H59" s="138"/>
      <c r="I59" s="138">
        <f>'SO01 1 Pol'!G131</f>
        <v>0</v>
      </c>
      <c r="J59" s="135" t="str">
        <f>IF(I61=0,"",I59/I61*100)</f>
        <v/>
      </c>
    </row>
    <row r="60" spans="1:10" ht="25.5" customHeight="1" x14ac:dyDescent="0.25">
      <c r="A60" s="127"/>
      <c r="B60" s="132" t="s">
        <v>84</v>
      </c>
      <c r="C60" s="194" t="s">
        <v>27</v>
      </c>
      <c r="D60" s="195"/>
      <c r="E60" s="195"/>
      <c r="F60" s="137" t="s">
        <v>84</v>
      </c>
      <c r="G60" s="138"/>
      <c r="H60" s="138"/>
      <c r="I60" s="138">
        <f>'SO02 2 Naklady'!G8</f>
        <v>0</v>
      </c>
      <c r="J60" s="135" t="str">
        <f>IF(I61=0,"",I60/I61*100)</f>
        <v/>
      </c>
    </row>
    <row r="61" spans="1:10" ht="25.5" customHeight="1" x14ac:dyDescent="0.25">
      <c r="A61" s="128"/>
      <c r="B61" s="133" t="s">
        <v>1</v>
      </c>
      <c r="C61" s="133"/>
      <c r="D61" s="134"/>
      <c r="E61" s="134"/>
      <c r="F61" s="139"/>
      <c r="G61" s="140"/>
      <c r="H61" s="140"/>
      <c r="I61" s="140">
        <f>SUM(I51:I60)</f>
        <v>0</v>
      </c>
      <c r="J61" s="136">
        <f>SUM(J51:J60)</f>
        <v>0</v>
      </c>
    </row>
    <row r="62" spans="1:10" x14ac:dyDescent="0.25">
      <c r="F62" s="92"/>
      <c r="G62" s="91"/>
      <c r="H62" s="92"/>
      <c r="I62" s="91"/>
      <c r="J62" s="93"/>
    </row>
    <row r="63" spans="1:10" x14ac:dyDescent="0.25">
      <c r="F63" s="92"/>
      <c r="G63" s="91"/>
      <c r="H63" s="92"/>
      <c r="I63" s="91"/>
      <c r="J63" s="93"/>
    </row>
    <row r="64" spans="1:10" x14ac:dyDescent="0.25">
      <c r="F64" s="92"/>
      <c r="G64" s="91"/>
      <c r="H64" s="92"/>
      <c r="I64" s="91"/>
      <c r="J64" s="93"/>
    </row>
  </sheetData>
  <sheetProtection algorithmName="SHA-512" hashValue="3iUg7zCqMShP4RgQahyJcfAa0TdpoS/q6pwMJsI+AdnxbAuaLsoPfh4qMZvVp4k8wE5Rm4Zvac7y5kYRf1Q+bA==" saltValue="UKxgOavEvuRqdIvSc12lD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39" t="s">
        <v>6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73" t="s">
        <v>7</v>
      </c>
      <c r="B2" s="72"/>
      <c r="C2" s="241"/>
      <c r="D2" s="241"/>
      <c r="E2" s="241"/>
      <c r="F2" s="241"/>
      <c r="G2" s="242"/>
    </row>
    <row r="3" spans="1:7" ht="24.9" customHeight="1" x14ac:dyDescent="0.25">
      <c r="A3" s="73" t="s">
        <v>8</v>
      </c>
      <c r="B3" s="72"/>
      <c r="C3" s="241"/>
      <c r="D3" s="241"/>
      <c r="E3" s="241"/>
      <c r="F3" s="241"/>
      <c r="G3" s="242"/>
    </row>
    <row r="4" spans="1:7" ht="24.9" customHeight="1" x14ac:dyDescent="0.25">
      <c r="A4" s="73" t="s">
        <v>9</v>
      </c>
      <c r="B4" s="72"/>
      <c r="C4" s="241"/>
      <c r="D4" s="241"/>
      <c r="E4" s="241"/>
      <c r="F4" s="241"/>
      <c r="G4" s="242"/>
    </row>
    <row r="5" spans="1:7" x14ac:dyDescent="0.25">
      <c r="B5" s="6"/>
      <c r="C5" s="7"/>
      <c r="D5" s="8"/>
    </row>
  </sheetData>
  <sheetProtection algorithmName="SHA-512" hashValue="03brvRs5rcYAZFss8edY/0O+Pnnx/rCcqX7tfd4EIMPeJVTJzpRecyl9ppbe2PBoa7b/7+t4ESoTNcHavWf8gA==" saltValue="shZrk7UR4PGlBnrTATPnn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63.33203125" style="9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86</v>
      </c>
      <c r="B1" s="243"/>
      <c r="C1" s="243"/>
      <c r="D1" s="243"/>
      <c r="E1" s="243"/>
      <c r="F1" s="243"/>
      <c r="G1" s="243"/>
      <c r="AG1" t="s">
        <v>87</v>
      </c>
    </row>
    <row r="2" spans="1:60" ht="24.9" customHeight="1" x14ac:dyDescent="0.25">
      <c r="A2" s="143" t="s">
        <v>7</v>
      </c>
      <c r="B2" s="72" t="s">
        <v>43</v>
      </c>
      <c r="C2" s="244" t="s">
        <v>44</v>
      </c>
      <c r="D2" s="245"/>
      <c r="E2" s="245"/>
      <c r="F2" s="245"/>
      <c r="G2" s="246"/>
      <c r="AG2" t="s">
        <v>88</v>
      </c>
    </row>
    <row r="3" spans="1:60" ht="24.9" customHeight="1" x14ac:dyDescent="0.25">
      <c r="A3" s="143" t="s">
        <v>8</v>
      </c>
      <c r="B3" s="72" t="s">
        <v>58</v>
      </c>
      <c r="C3" s="244" t="s">
        <v>59</v>
      </c>
      <c r="D3" s="245"/>
      <c r="E3" s="245"/>
      <c r="F3" s="245"/>
      <c r="G3" s="246"/>
      <c r="AC3" s="90" t="s">
        <v>89</v>
      </c>
      <c r="AG3" t="s">
        <v>90</v>
      </c>
    </row>
    <row r="4" spans="1:60" ht="24.9" customHeight="1" x14ac:dyDescent="0.25">
      <c r="A4" s="144" t="s">
        <v>9</v>
      </c>
      <c r="B4" s="145" t="s">
        <v>60</v>
      </c>
      <c r="C4" s="247" t="s">
        <v>59</v>
      </c>
      <c r="D4" s="248"/>
      <c r="E4" s="248"/>
      <c r="F4" s="248"/>
      <c r="G4" s="249"/>
      <c r="AG4" t="s">
        <v>91</v>
      </c>
    </row>
    <row r="5" spans="1:60" x14ac:dyDescent="0.25">
      <c r="D5" s="142"/>
    </row>
    <row r="6" spans="1:60" ht="39.6" x14ac:dyDescent="0.25">
      <c r="A6" s="147" t="s">
        <v>92</v>
      </c>
      <c r="B6" s="149" t="s">
        <v>93</v>
      </c>
      <c r="C6" s="149" t="s">
        <v>94</v>
      </c>
      <c r="D6" s="148" t="s">
        <v>95</v>
      </c>
      <c r="E6" s="147" t="s">
        <v>96</v>
      </c>
      <c r="F6" s="146" t="s">
        <v>97</v>
      </c>
      <c r="G6" s="147" t="s">
        <v>29</v>
      </c>
      <c r="H6" s="150" t="s">
        <v>30</v>
      </c>
      <c r="I6" s="150" t="s">
        <v>98</v>
      </c>
      <c r="J6" s="150" t="s">
        <v>31</v>
      </c>
      <c r="K6" s="150" t="s">
        <v>99</v>
      </c>
      <c r="L6" s="150" t="s">
        <v>100</v>
      </c>
      <c r="M6" s="150" t="s">
        <v>101</v>
      </c>
      <c r="N6" s="150" t="s">
        <v>102</v>
      </c>
      <c r="O6" s="150" t="s">
        <v>103</v>
      </c>
      <c r="P6" s="150" t="s">
        <v>104</v>
      </c>
      <c r="Q6" s="150" t="s">
        <v>105</v>
      </c>
      <c r="R6" s="150" t="s">
        <v>106</v>
      </c>
      <c r="S6" s="150" t="s">
        <v>107</v>
      </c>
      <c r="T6" s="150" t="s">
        <v>108</v>
      </c>
      <c r="U6" s="150" t="s">
        <v>109</v>
      </c>
      <c r="V6" s="150" t="s">
        <v>110</v>
      </c>
      <c r="W6" s="150" t="s">
        <v>111</v>
      </c>
      <c r="X6" s="150" t="s">
        <v>112</v>
      </c>
    </row>
    <row r="7" spans="1:60" hidden="1" x14ac:dyDescent="0.25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113</v>
      </c>
      <c r="B8" s="163" t="s">
        <v>84</v>
      </c>
      <c r="C8" s="176" t="s">
        <v>27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6"/>
      <c r="O8" s="166">
        <f>SUM(O9:O9)</f>
        <v>0</v>
      </c>
      <c r="P8" s="166"/>
      <c r="Q8" s="166">
        <f>SUM(Q9:Q9)</f>
        <v>0</v>
      </c>
      <c r="R8" s="166"/>
      <c r="S8" s="166"/>
      <c r="T8" s="167"/>
      <c r="U8" s="161"/>
      <c r="V8" s="161">
        <f>SUM(V9:V9)</f>
        <v>0</v>
      </c>
      <c r="W8" s="161"/>
      <c r="X8" s="161"/>
      <c r="AG8" t="s">
        <v>114</v>
      </c>
    </row>
    <row r="9" spans="1:60" outlineLevel="1" x14ac:dyDescent="0.25">
      <c r="A9" s="168">
        <v>1</v>
      </c>
      <c r="B9" s="169" t="s">
        <v>115</v>
      </c>
      <c r="C9" s="177" t="s">
        <v>116</v>
      </c>
      <c r="D9" s="170" t="s">
        <v>117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118</v>
      </c>
      <c r="T9" s="174" t="s">
        <v>119</v>
      </c>
      <c r="U9" s="160">
        <v>0</v>
      </c>
      <c r="V9" s="160">
        <f>ROUND(E9*U9,2)</f>
        <v>0</v>
      </c>
      <c r="W9" s="160"/>
      <c r="X9" s="160" t="s">
        <v>59</v>
      </c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5">
      <c r="A10" s="5"/>
      <c r="B10" s="6"/>
      <c r="C10" s="178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AE10">
        <v>15</v>
      </c>
      <c r="AF10">
        <v>21</v>
      </c>
    </row>
    <row r="11" spans="1:60" x14ac:dyDescent="0.25">
      <c r="A11" s="154"/>
      <c r="B11" s="155" t="s">
        <v>29</v>
      </c>
      <c r="C11" s="179"/>
      <c r="D11" s="156"/>
      <c r="E11" s="157"/>
      <c r="F11" s="157"/>
      <c r="G11" s="175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E11">
        <f>SUMIF(L7:L9,AE10,G7:G9)</f>
        <v>0</v>
      </c>
      <c r="AF11">
        <f>SUMIF(L7:L9,AF10,G7:G9)</f>
        <v>0</v>
      </c>
      <c r="AG11" t="s">
        <v>121</v>
      </c>
    </row>
    <row r="12" spans="1:60" x14ac:dyDescent="0.25">
      <c r="C12" s="180"/>
      <c r="D12" s="142"/>
      <c r="AG12" t="s">
        <v>122</v>
      </c>
    </row>
    <row r="13" spans="1:60" x14ac:dyDescent="0.25">
      <c r="D13" s="142"/>
    </row>
    <row r="14" spans="1:60" x14ac:dyDescent="0.25">
      <c r="D14" s="142"/>
    </row>
    <row r="15" spans="1:60" x14ac:dyDescent="0.25">
      <c r="D15" s="142"/>
    </row>
    <row r="16" spans="1:60" x14ac:dyDescent="0.25">
      <c r="D16" s="142"/>
    </row>
    <row r="17" spans="4:4" x14ac:dyDescent="0.25">
      <c r="D17" s="142"/>
    </row>
    <row r="18" spans="4:4" x14ac:dyDescent="0.25">
      <c r="D18" s="142"/>
    </row>
    <row r="19" spans="4:4" x14ac:dyDescent="0.25">
      <c r="D19" s="142"/>
    </row>
    <row r="20" spans="4:4" x14ac:dyDescent="0.25">
      <c r="D20" s="142"/>
    </row>
    <row r="21" spans="4:4" x14ac:dyDescent="0.25">
      <c r="D21" s="142"/>
    </row>
    <row r="22" spans="4:4" x14ac:dyDescent="0.25">
      <c r="D22" s="142"/>
    </row>
    <row r="23" spans="4:4" x14ac:dyDescent="0.25">
      <c r="D23" s="142"/>
    </row>
    <row r="24" spans="4:4" x14ac:dyDescent="0.25">
      <c r="D24" s="142"/>
    </row>
    <row r="25" spans="4:4" x14ac:dyDescent="0.25">
      <c r="D25" s="142"/>
    </row>
    <row r="26" spans="4:4" x14ac:dyDescent="0.25">
      <c r="D26" s="142"/>
    </row>
    <row r="27" spans="4:4" x14ac:dyDescent="0.25">
      <c r="D27" s="142"/>
    </row>
    <row r="28" spans="4:4" x14ac:dyDescent="0.25">
      <c r="D28" s="142"/>
    </row>
    <row r="29" spans="4:4" x14ac:dyDescent="0.25">
      <c r="D29" s="142"/>
    </row>
    <row r="30" spans="4:4" x14ac:dyDescent="0.25">
      <c r="D30" s="142"/>
    </row>
    <row r="31" spans="4:4" x14ac:dyDescent="0.25">
      <c r="D31" s="142"/>
    </row>
    <row r="32" spans="4:4" x14ac:dyDescent="0.25">
      <c r="D32" s="142"/>
    </row>
    <row r="33" spans="4:4" x14ac:dyDescent="0.25">
      <c r="D33" s="142"/>
    </row>
    <row r="34" spans="4:4" x14ac:dyDescent="0.25">
      <c r="D34" s="142"/>
    </row>
    <row r="35" spans="4:4" x14ac:dyDescent="0.25">
      <c r="D35" s="142"/>
    </row>
    <row r="36" spans="4:4" x14ac:dyDescent="0.25">
      <c r="D36" s="142"/>
    </row>
    <row r="37" spans="4:4" x14ac:dyDescent="0.25">
      <c r="D37" s="142"/>
    </row>
    <row r="38" spans="4:4" x14ac:dyDescent="0.25">
      <c r="D38" s="142"/>
    </row>
    <row r="39" spans="4:4" x14ac:dyDescent="0.25">
      <c r="D39" s="142"/>
    </row>
    <row r="40" spans="4:4" x14ac:dyDescent="0.25">
      <c r="D40" s="142"/>
    </row>
    <row r="41" spans="4:4" x14ac:dyDescent="0.25">
      <c r="D41" s="142"/>
    </row>
    <row r="42" spans="4:4" x14ac:dyDescent="0.25">
      <c r="D42" s="142"/>
    </row>
    <row r="43" spans="4:4" x14ac:dyDescent="0.25">
      <c r="D43" s="142"/>
    </row>
    <row r="44" spans="4:4" x14ac:dyDescent="0.25">
      <c r="D44" s="142"/>
    </row>
    <row r="45" spans="4:4" x14ac:dyDescent="0.25">
      <c r="D45" s="142"/>
    </row>
    <row r="46" spans="4:4" x14ac:dyDescent="0.25">
      <c r="D46" s="142"/>
    </row>
    <row r="47" spans="4:4" x14ac:dyDescent="0.25">
      <c r="D47" s="142"/>
    </row>
    <row r="48" spans="4:4" x14ac:dyDescent="0.25">
      <c r="D48" s="142"/>
    </row>
    <row r="49" spans="4:4" x14ac:dyDescent="0.25">
      <c r="D49" s="142"/>
    </row>
    <row r="50" spans="4:4" x14ac:dyDescent="0.25">
      <c r="D50" s="142"/>
    </row>
    <row r="51" spans="4:4" x14ac:dyDescent="0.25">
      <c r="D51" s="142"/>
    </row>
    <row r="52" spans="4:4" x14ac:dyDescent="0.25">
      <c r="D52" s="142"/>
    </row>
    <row r="53" spans="4:4" x14ac:dyDescent="0.25">
      <c r="D53" s="142"/>
    </row>
    <row r="54" spans="4:4" x14ac:dyDescent="0.25">
      <c r="D54" s="142"/>
    </row>
    <row r="55" spans="4:4" x14ac:dyDescent="0.25">
      <c r="D55" s="142"/>
    </row>
    <row r="56" spans="4:4" x14ac:dyDescent="0.25">
      <c r="D56" s="142"/>
    </row>
    <row r="57" spans="4:4" x14ac:dyDescent="0.25">
      <c r="D57" s="142"/>
    </row>
    <row r="58" spans="4:4" x14ac:dyDescent="0.25">
      <c r="D58" s="142"/>
    </row>
    <row r="59" spans="4:4" x14ac:dyDescent="0.25">
      <c r="D59" s="142"/>
    </row>
    <row r="60" spans="4:4" x14ac:dyDescent="0.25">
      <c r="D60" s="142"/>
    </row>
    <row r="61" spans="4:4" x14ac:dyDescent="0.25">
      <c r="D61" s="142"/>
    </row>
    <row r="62" spans="4:4" x14ac:dyDescent="0.25">
      <c r="D62" s="142"/>
    </row>
    <row r="63" spans="4:4" x14ac:dyDescent="0.25">
      <c r="D63" s="142"/>
    </row>
    <row r="64" spans="4:4" x14ac:dyDescent="0.25">
      <c r="D64" s="142"/>
    </row>
    <row r="65" spans="4:4" x14ac:dyDescent="0.25">
      <c r="D65" s="142"/>
    </row>
    <row r="66" spans="4:4" x14ac:dyDescent="0.25">
      <c r="D66" s="142"/>
    </row>
    <row r="67" spans="4:4" x14ac:dyDescent="0.25">
      <c r="D67" s="142"/>
    </row>
    <row r="68" spans="4:4" x14ac:dyDescent="0.25">
      <c r="D68" s="142"/>
    </row>
    <row r="69" spans="4:4" x14ac:dyDescent="0.25">
      <c r="D69" s="142"/>
    </row>
    <row r="70" spans="4:4" x14ac:dyDescent="0.25">
      <c r="D70" s="142"/>
    </row>
    <row r="71" spans="4:4" x14ac:dyDescent="0.25">
      <c r="D71" s="142"/>
    </row>
    <row r="72" spans="4:4" x14ac:dyDescent="0.25">
      <c r="D72" s="142"/>
    </row>
    <row r="73" spans="4:4" x14ac:dyDescent="0.25">
      <c r="D73" s="142"/>
    </row>
    <row r="74" spans="4:4" x14ac:dyDescent="0.25">
      <c r="D74" s="142"/>
    </row>
    <row r="75" spans="4:4" x14ac:dyDescent="0.25">
      <c r="D75" s="142"/>
    </row>
    <row r="76" spans="4:4" x14ac:dyDescent="0.25">
      <c r="D76" s="142"/>
    </row>
    <row r="77" spans="4:4" x14ac:dyDescent="0.25">
      <c r="D77" s="142"/>
    </row>
    <row r="78" spans="4:4" x14ac:dyDescent="0.25">
      <c r="D78" s="142"/>
    </row>
    <row r="79" spans="4:4" x14ac:dyDescent="0.25">
      <c r="D79" s="142"/>
    </row>
    <row r="80" spans="4:4" x14ac:dyDescent="0.25">
      <c r="D80" s="142"/>
    </row>
    <row r="81" spans="4:4" x14ac:dyDescent="0.25">
      <c r="D81" s="142"/>
    </row>
    <row r="82" spans="4:4" x14ac:dyDescent="0.25">
      <c r="D82" s="142"/>
    </row>
    <row r="83" spans="4:4" x14ac:dyDescent="0.25">
      <c r="D83" s="142"/>
    </row>
    <row r="84" spans="4:4" x14ac:dyDescent="0.25">
      <c r="D84" s="142"/>
    </row>
    <row r="85" spans="4:4" x14ac:dyDescent="0.25">
      <c r="D85" s="142"/>
    </row>
    <row r="86" spans="4:4" x14ac:dyDescent="0.25">
      <c r="D86" s="142"/>
    </row>
    <row r="87" spans="4:4" x14ac:dyDescent="0.25">
      <c r="D87" s="142"/>
    </row>
    <row r="88" spans="4:4" x14ac:dyDescent="0.25">
      <c r="D88" s="142"/>
    </row>
    <row r="89" spans="4:4" x14ac:dyDescent="0.25">
      <c r="D89" s="142"/>
    </row>
    <row r="90" spans="4:4" x14ac:dyDescent="0.25">
      <c r="D90" s="142"/>
    </row>
    <row r="91" spans="4:4" x14ac:dyDescent="0.25">
      <c r="D91" s="142"/>
    </row>
    <row r="92" spans="4:4" x14ac:dyDescent="0.25">
      <c r="D92" s="142"/>
    </row>
    <row r="93" spans="4:4" x14ac:dyDescent="0.25">
      <c r="D93" s="142"/>
    </row>
    <row r="94" spans="4:4" x14ac:dyDescent="0.25">
      <c r="D94" s="142"/>
    </row>
    <row r="95" spans="4:4" x14ac:dyDescent="0.25">
      <c r="D95" s="142"/>
    </row>
    <row r="96" spans="4:4" x14ac:dyDescent="0.25">
      <c r="D96" s="142"/>
    </row>
    <row r="97" spans="4:4" x14ac:dyDescent="0.25">
      <c r="D97" s="142"/>
    </row>
    <row r="98" spans="4:4" x14ac:dyDescent="0.25">
      <c r="D98" s="142"/>
    </row>
    <row r="99" spans="4:4" x14ac:dyDescent="0.25">
      <c r="D99" s="142"/>
    </row>
    <row r="100" spans="4:4" x14ac:dyDescent="0.25">
      <c r="D100" s="142"/>
    </row>
    <row r="101" spans="4:4" x14ac:dyDescent="0.25">
      <c r="D101" s="142"/>
    </row>
    <row r="102" spans="4:4" x14ac:dyDescent="0.25">
      <c r="D102" s="142"/>
    </row>
    <row r="103" spans="4:4" x14ac:dyDescent="0.25">
      <c r="D103" s="142"/>
    </row>
    <row r="104" spans="4:4" x14ac:dyDescent="0.25">
      <c r="D104" s="142"/>
    </row>
    <row r="105" spans="4:4" x14ac:dyDescent="0.25">
      <c r="D105" s="142"/>
    </row>
    <row r="106" spans="4:4" x14ac:dyDescent="0.25">
      <c r="D106" s="142"/>
    </row>
    <row r="107" spans="4:4" x14ac:dyDescent="0.25">
      <c r="D107" s="142"/>
    </row>
    <row r="108" spans="4:4" x14ac:dyDescent="0.25">
      <c r="D108" s="142"/>
    </row>
    <row r="109" spans="4:4" x14ac:dyDescent="0.25">
      <c r="D109" s="142"/>
    </row>
    <row r="110" spans="4:4" x14ac:dyDescent="0.25">
      <c r="D110" s="142"/>
    </row>
    <row r="111" spans="4:4" x14ac:dyDescent="0.25">
      <c r="D111" s="142"/>
    </row>
    <row r="112" spans="4:4" x14ac:dyDescent="0.25">
      <c r="D112" s="142"/>
    </row>
    <row r="113" spans="4:4" x14ac:dyDescent="0.25">
      <c r="D113" s="142"/>
    </row>
    <row r="114" spans="4:4" x14ac:dyDescent="0.25">
      <c r="D114" s="142"/>
    </row>
    <row r="115" spans="4:4" x14ac:dyDescent="0.25">
      <c r="D115" s="142"/>
    </row>
    <row r="116" spans="4:4" x14ac:dyDescent="0.25">
      <c r="D116" s="142"/>
    </row>
    <row r="117" spans="4:4" x14ac:dyDescent="0.25">
      <c r="D117" s="142"/>
    </row>
    <row r="118" spans="4:4" x14ac:dyDescent="0.25">
      <c r="D118" s="142"/>
    </row>
    <row r="119" spans="4:4" x14ac:dyDescent="0.25">
      <c r="D119" s="142"/>
    </row>
    <row r="120" spans="4:4" x14ac:dyDescent="0.25">
      <c r="D120" s="142"/>
    </row>
    <row r="121" spans="4:4" x14ac:dyDescent="0.25">
      <c r="D121" s="142"/>
    </row>
    <row r="122" spans="4:4" x14ac:dyDescent="0.25">
      <c r="D122" s="142"/>
    </row>
    <row r="123" spans="4:4" x14ac:dyDescent="0.25">
      <c r="D123" s="142"/>
    </row>
    <row r="124" spans="4:4" x14ac:dyDescent="0.25">
      <c r="D124" s="142"/>
    </row>
    <row r="125" spans="4:4" x14ac:dyDescent="0.25">
      <c r="D125" s="142"/>
    </row>
    <row r="126" spans="4:4" x14ac:dyDescent="0.25">
      <c r="D126" s="142"/>
    </row>
    <row r="127" spans="4:4" x14ac:dyDescent="0.25">
      <c r="D127" s="142"/>
    </row>
    <row r="128" spans="4:4" x14ac:dyDescent="0.25">
      <c r="D128" s="142"/>
    </row>
    <row r="129" spans="4:4" x14ac:dyDescent="0.25">
      <c r="D129" s="142"/>
    </row>
    <row r="130" spans="4:4" x14ac:dyDescent="0.25">
      <c r="D130" s="142"/>
    </row>
    <row r="131" spans="4:4" x14ac:dyDescent="0.25">
      <c r="D131" s="142"/>
    </row>
    <row r="132" spans="4:4" x14ac:dyDescent="0.25">
      <c r="D132" s="142"/>
    </row>
    <row r="133" spans="4:4" x14ac:dyDescent="0.25">
      <c r="D133" s="142"/>
    </row>
    <row r="134" spans="4:4" x14ac:dyDescent="0.25">
      <c r="D134" s="142"/>
    </row>
    <row r="135" spans="4:4" x14ac:dyDescent="0.25">
      <c r="D135" s="142"/>
    </row>
    <row r="136" spans="4:4" x14ac:dyDescent="0.25">
      <c r="D136" s="142"/>
    </row>
    <row r="137" spans="4:4" x14ac:dyDescent="0.25">
      <c r="D137" s="142"/>
    </row>
    <row r="138" spans="4:4" x14ac:dyDescent="0.25">
      <c r="D138" s="142"/>
    </row>
    <row r="139" spans="4:4" x14ac:dyDescent="0.25">
      <c r="D139" s="142"/>
    </row>
    <row r="140" spans="4:4" x14ac:dyDescent="0.25">
      <c r="D140" s="142"/>
    </row>
    <row r="141" spans="4:4" x14ac:dyDescent="0.25">
      <c r="D141" s="142"/>
    </row>
    <row r="142" spans="4:4" x14ac:dyDescent="0.25">
      <c r="D142" s="142"/>
    </row>
    <row r="143" spans="4:4" x14ac:dyDescent="0.25">
      <c r="D143" s="142"/>
    </row>
    <row r="144" spans="4:4" x14ac:dyDescent="0.25">
      <c r="D144" s="142"/>
    </row>
    <row r="145" spans="4:4" x14ac:dyDescent="0.25">
      <c r="D145" s="142"/>
    </row>
    <row r="146" spans="4:4" x14ac:dyDescent="0.25">
      <c r="D146" s="142"/>
    </row>
    <row r="147" spans="4:4" x14ac:dyDescent="0.25">
      <c r="D147" s="142"/>
    </row>
    <row r="148" spans="4:4" x14ac:dyDescent="0.25">
      <c r="D148" s="142"/>
    </row>
    <row r="149" spans="4:4" x14ac:dyDescent="0.25">
      <c r="D149" s="142"/>
    </row>
    <row r="150" spans="4:4" x14ac:dyDescent="0.25">
      <c r="D150" s="142"/>
    </row>
    <row r="151" spans="4:4" x14ac:dyDescent="0.25">
      <c r="D151" s="142"/>
    </row>
    <row r="152" spans="4:4" x14ac:dyDescent="0.25">
      <c r="D152" s="142"/>
    </row>
    <row r="153" spans="4:4" x14ac:dyDescent="0.25">
      <c r="D153" s="142"/>
    </row>
    <row r="154" spans="4:4" x14ac:dyDescent="0.25">
      <c r="D154" s="142"/>
    </row>
    <row r="155" spans="4:4" x14ac:dyDescent="0.25">
      <c r="D155" s="142"/>
    </row>
    <row r="156" spans="4:4" x14ac:dyDescent="0.25">
      <c r="D156" s="142"/>
    </row>
    <row r="157" spans="4:4" x14ac:dyDescent="0.25">
      <c r="D157" s="142"/>
    </row>
    <row r="158" spans="4:4" x14ac:dyDescent="0.25">
      <c r="D158" s="142"/>
    </row>
    <row r="159" spans="4:4" x14ac:dyDescent="0.25">
      <c r="D159" s="142"/>
    </row>
    <row r="160" spans="4:4" x14ac:dyDescent="0.25">
      <c r="D160" s="142"/>
    </row>
    <row r="161" spans="4:4" x14ac:dyDescent="0.25">
      <c r="D161" s="142"/>
    </row>
    <row r="162" spans="4:4" x14ac:dyDescent="0.25">
      <c r="D162" s="142"/>
    </row>
    <row r="163" spans="4:4" x14ac:dyDescent="0.25">
      <c r="D163" s="142"/>
    </row>
    <row r="164" spans="4:4" x14ac:dyDescent="0.25">
      <c r="D164" s="142"/>
    </row>
    <row r="165" spans="4:4" x14ac:dyDescent="0.25">
      <c r="D165" s="142"/>
    </row>
    <row r="166" spans="4:4" x14ac:dyDescent="0.25">
      <c r="D166" s="142"/>
    </row>
    <row r="167" spans="4:4" x14ac:dyDescent="0.25">
      <c r="D167" s="142"/>
    </row>
    <row r="168" spans="4:4" x14ac:dyDescent="0.25">
      <c r="D168" s="142"/>
    </row>
    <row r="169" spans="4:4" x14ac:dyDescent="0.25">
      <c r="D169" s="142"/>
    </row>
    <row r="170" spans="4:4" x14ac:dyDescent="0.25">
      <c r="D170" s="142"/>
    </row>
    <row r="171" spans="4:4" x14ac:dyDescent="0.25">
      <c r="D171" s="142"/>
    </row>
    <row r="172" spans="4:4" x14ac:dyDescent="0.25">
      <c r="D172" s="142"/>
    </row>
    <row r="173" spans="4:4" x14ac:dyDescent="0.25">
      <c r="D173" s="142"/>
    </row>
    <row r="174" spans="4:4" x14ac:dyDescent="0.25">
      <c r="D174" s="142"/>
    </row>
    <row r="175" spans="4:4" x14ac:dyDescent="0.25">
      <c r="D175" s="142"/>
    </row>
    <row r="176" spans="4:4" x14ac:dyDescent="0.25">
      <c r="D176" s="142"/>
    </row>
    <row r="177" spans="4:4" x14ac:dyDescent="0.25">
      <c r="D177" s="142"/>
    </row>
    <row r="178" spans="4:4" x14ac:dyDescent="0.25">
      <c r="D178" s="142"/>
    </row>
    <row r="179" spans="4:4" x14ac:dyDescent="0.25">
      <c r="D179" s="142"/>
    </row>
    <row r="180" spans="4:4" x14ac:dyDescent="0.25">
      <c r="D180" s="142"/>
    </row>
    <row r="181" spans="4:4" x14ac:dyDescent="0.25">
      <c r="D181" s="142"/>
    </row>
    <row r="182" spans="4:4" x14ac:dyDescent="0.25">
      <c r="D182" s="142"/>
    </row>
    <row r="183" spans="4:4" x14ac:dyDescent="0.25">
      <c r="D183" s="142"/>
    </row>
    <row r="184" spans="4:4" x14ac:dyDescent="0.25">
      <c r="D184" s="142"/>
    </row>
    <row r="185" spans="4:4" x14ac:dyDescent="0.25">
      <c r="D185" s="142"/>
    </row>
    <row r="186" spans="4:4" x14ac:dyDescent="0.25">
      <c r="D186" s="142"/>
    </row>
    <row r="187" spans="4:4" x14ac:dyDescent="0.25">
      <c r="D187" s="142"/>
    </row>
    <row r="188" spans="4:4" x14ac:dyDescent="0.25">
      <c r="D188" s="142"/>
    </row>
    <row r="189" spans="4:4" x14ac:dyDescent="0.25">
      <c r="D189" s="142"/>
    </row>
    <row r="190" spans="4:4" x14ac:dyDescent="0.25">
      <c r="D190" s="142"/>
    </row>
    <row r="191" spans="4:4" x14ac:dyDescent="0.25">
      <c r="D191" s="142"/>
    </row>
    <row r="192" spans="4:4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sheetProtection algorithmName="SHA-512" hashValue="0NI45TtTLK3610/JLNp/msIbamuSK5CS/utvrm6of1lv16PswkbJymAfKPGMBfV3Bw+f/6w0MGSuDyuvnqzWyQ==" saltValue="mhaGIsaaZr12diUZAxz8s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63.33203125" style="9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123</v>
      </c>
      <c r="B1" s="243"/>
      <c r="C1" s="243"/>
      <c r="D1" s="243"/>
      <c r="E1" s="243"/>
      <c r="F1" s="243"/>
      <c r="G1" s="243"/>
      <c r="AG1" t="s">
        <v>87</v>
      </c>
    </row>
    <row r="2" spans="1:60" ht="24.9" customHeight="1" x14ac:dyDescent="0.25">
      <c r="A2" s="143" t="s">
        <v>7</v>
      </c>
      <c r="B2" s="72" t="s">
        <v>43</v>
      </c>
      <c r="C2" s="244" t="s">
        <v>44</v>
      </c>
      <c r="D2" s="245"/>
      <c r="E2" s="245"/>
      <c r="F2" s="245"/>
      <c r="G2" s="246"/>
      <c r="AG2" t="s">
        <v>88</v>
      </c>
    </row>
    <row r="3" spans="1:60" ht="24.9" customHeight="1" x14ac:dyDescent="0.25">
      <c r="A3" s="143" t="s">
        <v>8</v>
      </c>
      <c r="B3" s="72" t="s">
        <v>56</v>
      </c>
      <c r="C3" s="244" t="s">
        <v>55</v>
      </c>
      <c r="D3" s="245"/>
      <c r="E3" s="245"/>
      <c r="F3" s="245"/>
      <c r="G3" s="246"/>
      <c r="AC3" s="90" t="s">
        <v>88</v>
      </c>
      <c r="AG3" t="s">
        <v>90</v>
      </c>
    </row>
    <row r="4" spans="1:60" ht="24.9" customHeight="1" x14ac:dyDescent="0.25">
      <c r="A4" s="144" t="s">
        <v>9</v>
      </c>
      <c r="B4" s="145" t="s">
        <v>57</v>
      </c>
      <c r="C4" s="247" t="s">
        <v>55</v>
      </c>
      <c r="D4" s="248"/>
      <c r="E4" s="248"/>
      <c r="F4" s="248"/>
      <c r="G4" s="249"/>
      <c r="AG4" t="s">
        <v>91</v>
      </c>
    </row>
    <row r="5" spans="1:60" x14ac:dyDescent="0.25">
      <c r="D5" s="142"/>
    </row>
    <row r="6" spans="1:60" ht="39.6" x14ac:dyDescent="0.25">
      <c r="A6" s="147" t="s">
        <v>92</v>
      </c>
      <c r="B6" s="149" t="s">
        <v>93</v>
      </c>
      <c r="C6" s="149" t="s">
        <v>94</v>
      </c>
      <c r="D6" s="148" t="s">
        <v>95</v>
      </c>
      <c r="E6" s="147" t="s">
        <v>96</v>
      </c>
      <c r="F6" s="146" t="s">
        <v>97</v>
      </c>
      <c r="G6" s="147" t="s">
        <v>29</v>
      </c>
      <c r="H6" s="150" t="s">
        <v>30</v>
      </c>
      <c r="I6" s="150" t="s">
        <v>98</v>
      </c>
      <c r="J6" s="150" t="s">
        <v>31</v>
      </c>
      <c r="K6" s="150" t="s">
        <v>99</v>
      </c>
      <c r="L6" s="150" t="s">
        <v>100</v>
      </c>
      <c r="M6" s="150" t="s">
        <v>101</v>
      </c>
      <c r="N6" s="150" t="s">
        <v>102</v>
      </c>
      <c r="O6" s="150" t="s">
        <v>103</v>
      </c>
      <c r="P6" s="150" t="s">
        <v>104</v>
      </c>
      <c r="Q6" s="150" t="s">
        <v>105</v>
      </c>
      <c r="R6" s="150" t="s">
        <v>106</v>
      </c>
      <c r="S6" s="150" t="s">
        <v>107</v>
      </c>
      <c r="T6" s="150" t="s">
        <v>108</v>
      </c>
      <c r="U6" s="150" t="s">
        <v>109</v>
      </c>
      <c r="V6" s="150" t="s">
        <v>110</v>
      </c>
      <c r="W6" s="150" t="s">
        <v>111</v>
      </c>
      <c r="X6" s="150" t="s">
        <v>112</v>
      </c>
    </row>
    <row r="7" spans="1:60" hidden="1" x14ac:dyDescent="0.25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113</v>
      </c>
      <c r="B8" s="163" t="s">
        <v>65</v>
      </c>
      <c r="C8" s="176" t="s">
        <v>66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6"/>
      <c r="O8" s="166">
        <f>SUM(O9:O12)</f>
        <v>10.18</v>
      </c>
      <c r="P8" s="166"/>
      <c r="Q8" s="166">
        <f>SUM(Q9:Q12)</f>
        <v>0</v>
      </c>
      <c r="R8" s="166"/>
      <c r="S8" s="166"/>
      <c r="T8" s="167"/>
      <c r="U8" s="161"/>
      <c r="V8" s="161">
        <f>SUM(V9:V12)</f>
        <v>19.260000000000002</v>
      </c>
      <c r="W8" s="161"/>
      <c r="X8" s="161"/>
      <c r="AG8" t="s">
        <v>114</v>
      </c>
    </row>
    <row r="9" spans="1:60" outlineLevel="1" x14ac:dyDescent="0.25">
      <c r="A9" s="168">
        <v>1</v>
      </c>
      <c r="B9" s="169" t="s">
        <v>124</v>
      </c>
      <c r="C9" s="177" t="s">
        <v>125</v>
      </c>
      <c r="D9" s="170" t="s">
        <v>126</v>
      </c>
      <c r="E9" s="171">
        <v>134.72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7.5600000000000001E-2</v>
      </c>
      <c r="O9" s="173">
        <f>ROUND(E9*N9,2)</f>
        <v>10.18</v>
      </c>
      <c r="P9" s="173">
        <v>0</v>
      </c>
      <c r="Q9" s="173">
        <f>ROUND(E9*P9,2)</f>
        <v>0</v>
      </c>
      <c r="R9" s="173" t="s">
        <v>127</v>
      </c>
      <c r="S9" s="173" t="s">
        <v>118</v>
      </c>
      <c r="T9" s="174" t="s">
        <v>128</v>
      </c>
      <c r="U9" s="160">
        <v>0.14299999999999999</v>
      </c>
      <c r="V9" s="160">
        <f>ROUND(E9*U9,2)</f>
        <v>19.260000000000002</v>
      </c>
      <c r="W9" s="160"/>
      <c r="X9" s="160" t="s">
        <v>129</v>
      </c>
      <c r="Y9" s="151"/>
      <c r="Z9" s="151"/>
      <c r="AA9" s="151"/>
      <c r="AB9" s="151"/>
      <c r="AC9" s="151"/>
      <c r="AD9" s="151"/>
      <c r="AE9" s="151"/>
      <c r="AF9" s="151"/>
      <c r="AG9" s="151" t="s">
        <v>130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50" t="s">
        <v>131</v>
      </c>
      <c r="D10" s="251"/>
      <c r="E10" s="251"/>
      <c r="F10" s="251"/>
      <c r="G10" s="25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1" t="s">
        <v>133</v>
      </c>
      <c r="D11" s="181"/>
      <c r="E11" s="182">
        <v>126.67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1" t="s">
        <v>135</v>
      </c>
      <c r="D12" s="181"/>
      <c r="E12" s="182">
        <v>8.0500000000000007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5">
      <c r="A13" s="162" t="s">
        <v>113</v>
      </c>
      <c r="B13" s="163" t="s">
        <v>67</v>
      </c>
      <c r="C13" s="176" t="s">
        <v>68</v>
      </c>
      <c r="D13" s="164"/>
      <c r="E13" s="165"/>
      <c r="F13" s="166"/>
      <c r="G13" s="166">
        <f>SUMIF(AG14:AG34,"&lt;&gt;NOR",G14:G34)</f>
        <v>0</v>
      </c>
      <c r="H13" s="166"/>
      <c r="I13" s="166">
        <f>SUM(I14:I34)</f>
        <v>0</v>
      </c>
      <c r="J13" s="166"/>
      <c r="K13" s="166">
        <f>SUM(K14:K34)</f>
        <v>0</v>
      </c>
      <c r="L13" s="166"/>
      <c r="M13" s="166">
        <f>SUM(M14:M34)</f>
        <v>0</v>
      </c>
      <c r="N13" s="166"/>
      <c r="O13" s="166">
        <f>SUM(O14:O34)</f>
        <v>0</v>
      </c>
      <c r="P13" s="166"/>
      <c r="Q13" s="166">
        <f>SUM(Q14:Q34)</f>
        <v>17.3</v>
      </c>
      <c r="R13" s="166"/>
      <c r="S13" s="166"/>
      <c r="T13" s="167"/>
      <c r="U13" s="161"/>
      <c r="V13" s="161">
        <f>SUM(V14:V34)</f>
        <v>11.93</v>
      </c>
      <c r="W13" s="161"/>
      <c r="X13" s="161"/>
      <c r="AG13" t="s">
        <v>114</v>
      </c>
    </row>
    <row r="14" spans="1:60" outlineLevel="1" x14ac:dyDescent="0.25">
      <c r="A14" s="168">
        <v>2</v>
      </c>
      <c r="B14" s="169" t="s">
        <v>136</v>
      </c>
      <c r="C14" s="177" t="s">
        <v>137</v>
      </c>
      <c r="D14" s="170" t="s">
        <v>138</v>
      </c>
      <c r="E14" s="171">
        <v>15.9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4.0000000000000002E-4</v>
      </c>
      <c r="Q14" s="173">
        <f>ROUND(E14*P14,2)</f>
        <v>0.01</v>
      </c>
      <c r="R14" s="173" t="s">
        <v>139</v>
      </c>
      <c r="S14" s="173" t="s">
        <v>118</v>
      </c>
      <c r="T14" s="174" t="s">
        <v>128</v>
      </c>
      <c r="U14" s="160">
        <v>7.0000000000000007E-2</v>
      </c>
      <c r="V14" s="160">
        <f>ROUND(E14*U14,2)</f>
        <v>1.1100000000000001</v>
      </c>
      <c r="W14" s="160"/>
      <c r="X14" s="160" t="s">
        <v>129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1" t="s">
        <v>140</v>
      </c>
      <c r="D15" s="181"/>
      <c r="E15" s="182">
        <v>13.7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134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1" t="s">
        <v>141</v>
      </c>
      <c r="D16" s="181"/>
      <c r="E16" s="182">
        <v>-10.199999999999999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1" t="s">
        <v>142</v>
      </c>
      <c r="D17" s="181"/>
      <c r="E17" s="182">
        <v>12.4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134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0.399999999999999" outlineLevel="1" x14ac:dyDescent="0.25">
      <c r="A18" s="168">
        <v>3</v>
      </c>
      <c r="B18" s="169" t="s">
        <v>143</v>
      </c>
      <c r="C18" s="177" t="s">
        <v>144</v>
      </c>
      <c r="D18" s="170" t="s">
        <v>126</v>
      </c>
      <c r="E18" s="171">
        <v>36.060749999999999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6.8000000000000005E-2</v>
      </c>
      <c r="Q18" s="173">
        <f>ROUND(E18*P18,2)</f>
        <v>2.4500000000000002</v>
      </c>
      <c r="R18" s="173" t="s">
        <v>139</v>
      </c>
      <c r="S18" s="173" t="s">
        <v>118</v>
      </c>
      <c r="T18" s="174" t="s">
        <v>128</v>
      </c>
      <c r="U18" s="160">
        <v>0.3</v>
      </c>
      <c r="V18" s="160">
        <f>ROUND(E18*U18,2)</f>
        <v>10.82</v>
      </c>
      <c r="W18" s="160"/>
      <c r="X18" s="160" t="s">
        <v>129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50" t="s">
        <v>145</v>
      </c>
      <c r="D19" s="251"/>
      <c r="E19" s="251"/>
      <c r="F19" s="251"/>
      <c r="G19" s="25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132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91" t="s">
        <v>146</v>
      </c>
      <c r="D20" s="181"/>
      <c r="E20" s="182">
        <v>3.7785000000000002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1" t="s">
        <v>147</v>
      </c>
      <c r="D21" s="181"/>
      <c r="E21" s="182">
        <v>2.673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134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1" t="s">
        <v>148</v>
      </c>
      <c r="D22" s="181"/>
      <c r="E22" s="182">
        <v>1.4850000000000001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1" t="s">
        <v>149</v>
      </c>
      <c r="D23" s="181"/>
      <c r="E23" s="182">
        <v>1.716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0.6" outlineLevel="1" x14ac:dyDescent="0.25">
      <c r="A24" s="158"/>
      <c r="B24" s="159"/>
      <c r="C24" s="191" t="s">
        <v>150</v>
      </c>
      <c r="D24" s="181"/>
      <c r="E24" s="182">
        <v>21.210750000000001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1" t="s">
        <v>151</v>
      </c>
      <c r="D25" s="181"/>
      <c r="E25" s="182">
        <v>3.9104999999999999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1" t="s">
        <v>152</v>
      </c>
      <c r="D26" s="181"/>
      <c r="E26" s="182">
        <v>1.2869999999999999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0.399999999999999" outlineLevel="1" x14ac:dyDescent="0.25">
      <c r="A27" s="168">
        <v>4</v>
      </c>
      <c r="B27" s="169" t="s">
        <v>153</v>
      </c>
      <c r="C27" s="177" t="s">
        <v>154</v>
      </c>
      <c r="D27" s="170" t="s">
        <v>126</v>
      </c>
      <c r="E27" s="171">
        <v>134.72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0.02</v>
      </c>
      <c r="Q27" s="173">
        <f>ROUND(E27*P27,2)</f>
        <v>2.69</v>
      </c>
      <c r="R27" s="173" t="s">
        <v>155</v>
      </c>
      <c r="S27" s="173" t="s">
        <v>118</v>
      </c>
      <c r="T27" s="174" t="s">
        <v>128</v>
      </c>
      <c r="U27" s="160">
        <v>0</v>
      </c>
      <c r="V27" s="160">
        <f>ROUND(E27*U27,2)</f>
        <v>0</v>
      </c>
      <c r="W27" s="160"/>
      <c r="X27" s="160" t="s">
        <v>156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250" t="s">
        <v>158</v>
      </c>
      <c r="D28" s="251"/>
      <c r="E28" s="251"/>
      <c r="F28" s="251"/>
      <c r="G28" s="25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1" t="s">
        <v>133</v>
      </c>
      <c r="D29" s="181"/>
      <c r="E29" s="182">
        <v>126.67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134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91" t="s">
        <v>135</v>
      </c>
      <c r="D30" s="181"/>
      <c r="E30" s="182">
        <v>8.0500000000000007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134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68">
        <v>5</v>
      </c>
      <c r="B31" s="169" t="s">
        <v>159</v>
      </c>
      <c r="C31" s="177" t="s">
        <v>160</v>
      </c>
      <c r="D31" s="170" t="s">
        <v>161</v>
      </c>
      <c r="E31" s="171">
        <v>5.5244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2.2000000000000002</v>
      </c>
      <c r="Q31" s="173">
        <f>ROUND(E31*P31,2)</f>
        <v>12.15</v>
      </c>
      <c r="R31" s="173" t="s">
        <v>155</v>
      </c>
      <c r="S31" s="173" t="s">
        <v>118</v>
      </c>
      <c r="T31" s="174" t="s">
        <v>128</v>
      </c>
      <c r="U31" s="160">
        <v>0</v>
      </c>
      <c r="V31" s="160">
        <f>ROUND(E31*U31,2)</f>
        <v>0</v>
      </c>
      <c r="W31" s="160"/>
      <c r="X31" s="160" t="s">
        <v>156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250" t="s">
        <v>162</v>
      </c>
      <c r="D32" s="251"/>
      <c r="E32" s="251"/>
      <c r="F32" s="251"/>
      <c r="G32" s="25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132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83" t="str">
        <f>C32</f>
        <v>bourání podkladů pod dlažby nebo litých celistvých dlažeb a mazanin. Svislá a vodorovná doprava suti, odvoz do 10 km.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1" t="s">
        <v>163</v>
      </c>
      <c r="D33" s="181"/>
      <c r="E33" s="182">
        <v>4.8803999999999998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1" t="s">
        <v>164</v>
      </c>
      <c r="D34" s="181"/>
      <c r="E34" s="182">
        <v>0.64400000000000002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5">
      <c r="A35" s="162" t="s">
        <v>113</v>
      </c>
      <c r="B35" s="163" t="s">
        <v>69</v>
      </c>
      <c r="C35" s="176" t="s">
        <v>70</v>
      </c>
      <c r="D35" s="164"/>
      <c r="E35" s="165"/>
      <c r="F35" s="166"/>
      <c r="G35" s="166">
        <f>SUMIF(AG36:AG74,"&lt;&gt;NOR",G36:G74)</f>
        <v>0</v>
      </c>
      <c r="H35" s="166"/>
      <c r="I35" s="166">
        <f>SUM(I36:I74)</f>
        <v>0</v>
      </c>
      <c r="J35" s="166"/>
      <c r="K35" s="166">
        <f>SUM(K36:K74)</f>
        <v>0</v>
      </c>
      <c r="L35" s="166"/>
      <c r="M35" s="166">
        <f>SUM(M36:M74)</f>
        <v>0</v>
      </c>
      <c r="N35" s="166"/>
      <c r="O35" s="166">
        <f>SUM(O36:O74)</f>
        <v>0.81</v>
      </c>
      <c r="P35" s="166"/>
      <c r="Q35" s="166">
        <f>SUM(Q36:Q74)</f>
        <v>0</v>
      </c>
      <c r="R35" s="166"/>
      <c r="S35" s="166"/>
      <c r="T35" s="167"/>
      <c r="U35" s="161"/>
      <c r="V35" s="161">
        <f>SUM(V36:V74)</f>
        <v>100.92999999999999</v>
      </c>
      <c r="W35" s="161"/>
      <c r="X35" s="161"/>
      <c r="AG35" t="s">
        <v>114</v>
      </c>
    </row>
    <row r="36" spans="1:60" ht="20.399999999999999" outlineLevel="1" x14ac:dyDescent="0.25">
      <c r="A36" s="168">
        <v>6</v>
      </c>
      <c r="B36" s="169" t="s">
        <v>165</v>
      </c>
      <c r="C36" s="177" t="s">
        <v>166</v>
      </c>
      <c r="D36" s="170" t="s">
        <v>126</v>
      </c>
      <c r="E36" s="171">
        <v>9.7899999999999991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8.1999999999999998E-4</v>
      </c>
      <c r="O36" s="173">
        <f>ROUND(E36*N36,2)</f>
        <v>0.01</v>
      </c>
      <c r="P36" s="173">
        <v>0</v>
      </c>
      <c r="Q36" s="173">
        <f>ROUND(E36*P36,2)</f>
        <v>0</v>
      </c>
      <c r="R36" s="173" t="s">
        <v>167</v>
      </c>
      <c r="S36" s="173" t="s">
        <v>118</v>
      </c>
      <c r="T36" s="174" t="s">
        <v>128</v>
      </c>
      <c r="U36" s="160">
        <v>0.45982000000000001</v>
      </c>
      <c r="V36" s="160">
        <f>ROUND(E36*U36,2)</f>
        <v>4.5</v>
      </c>
      <c r="W36" s="160"/>
      <c r="X36" s="160" t="s">
        <v>129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130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1" t="s">
        <v>168</v>
      </c>
      <c r="D37" s="181"/>
      <c r="E37" s="182">
        <v>9.7899999999999991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68">
        <v>7</v>
      </c>
      <c r="B38" s="169" t="s">
        <v>169</v>
      </c>
      <c r="C38" s="177" t="s">
        <v>170</v>
      </c>
      <c r="D38" s="170" t="s">
        <v>126</v>
      </c>
      <c r="E38" s="171">
        <v>134.72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2.1000000000000001E-4</v>
      </c>
      <c r="O38" s="173">
        <f>ROUND(E38*N38,2)</f>
        <v>0.03</v>
      </c>
      <c r="P38" s="173">
        <v>0</v>
      </c>
      <c r="Q38" s="173">
        <f>ROUND(E38*P38,2)</f>
        <v>0</v>
      </c>
      <c r="R38" s="173" t="s">
        <v>167</v>
      </c>
      <c r="S38" s="173" t="s">
        <v>118</v>
      </c>
      <c r="T38" s="174" t="s">
        <v>128</v>
      </c>
      <c r="U38" s="160">
        <v>9.5000000000000001E-2</v>
      </c>
      <c r="V38" s="160">
        <f>ROUND(E38*U38,2)</f>
        <v>12.8</v>
      </c>
      <c r="W38" s="160"/>
      <c r="X38" s="160" t="s">
        <v>129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130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1" t="s">
        <v>133</v>
      </c>
      <c r="D39" s="181"/>
      <c r="E39" s="182">
        <v>126.67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1" t="s">
        <v>135</v>
      </c>
      <c r="D40" s="181"/>
      <c r="E40" s="182">
        <v>8.0500000000000007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134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68">
        <v>8</v>
      </c>
      <c r="B41" s="169" t="s">
        <v>171</v>
      </c>
      <c r="C41" s="177" t="s">
        <v>170</v>
      </c>
      <c r="D41" s="170" t="s">
        <v>126</v>
      </c>
      <c r="E41" s="171">
        <v>9.7899999999999991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2.2000000000000001E-4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167</v>
      </c>
      <c r="S41" s="173" t="s">
        <v>118</v>
      </c>
      <c r="T41" s="174" t="s">
        <v>128</v>
      </c>
      <c r="U41" s="160">
        <v>9.5000000000000001E-2</v>
      </c>
      <c r="V41" s="160">
        <f>ROUND(E41*U41,2)</f>
        <v>0.93</v>
      </c>
      <c r="W41" s="160"/>
      <c r="X41" s="160" t="s">
        <v>129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1" t="s">
        <v>168</v>
      </c>
      <c r="D42" s="181"/>
      <c r="E42" s="182">
        <v>9.7899999999999991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68">
        <v>9</v>
      </c>
      <c r="B43" s="169" t="s">
        <v>172</v>
      </c>
      <c r="C43" s="177" t="s">
        <v>173</v>
      </c>
      <c r="D43" s="170" t="s">
        <v>126</v>
      </c>
      <c r="E43" s="171">
        <v>134.72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3.6800000000000001E-3</v>
      </c>
      <c r="O43" s="173">
        <f>ROUND(E43*N43,2)</f>
        <v>0.5</v>
      </c>
      <c r="P43" s="173">
        <v>0</v>
      </c>
      <c r="Q43" s="173">
        <f>ROUND(E43*P43,2)</f>
        <v>0</v>
      </c>
      <c r="R43" s="173" t="s">
        <v>167</v>
      </c>
      <c r="S43" s="173" t="s">
        <v>118</v>
      </c>
      <c r="T43" s="174" t="s">
        <v>128</v>
      </c>
      <c r="U43" s="160">
        <v>0.38500000000000001</v>
      </c>
      <c r="V43" s="160">
        <f>ROUND(E43*U43,2)</f>
        <v>51.87</v>
      </c>
      <c r="W43" s="160"/>
      <c r="X43" s="160" t="s">
        <v>129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1" t="s">
        <v>174</v>
      </c>
      <c r="D44" s="181"/>
      <c r="E44" s="182">
        <v>126.67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134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1" t="s">
        <v>175</v>
      </c>
      <c r="D45" s="181"/>
      <c r="E45" s="182">
        <v>8.0500000000000007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134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68">
        <v>10</v>
      </c>
      <c r="B46" s="169" t="s">
        <v>172</v>
      </c>
      <c r="C46" s="177" t="s">
        <v>173</v>
      </c>
      <c r="D46" s="170" t="s">
        <v>126</v>
      </c>
      <c r="E46" s="171">
        <v>36.060749999999999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3.6800000000000001E-3</v>
      </c>
      <c r="O46" s="173">
        <f>ROUND(E46*N46,2)</f>
        <v>0.13</v>
      </c>
      <c r="P46" s="173">
        <v>0</v>
      </c>
      <c r="Q46" s="173">
        <f>ROUND(E46*P46,2)</f>
        <v>0</v>
      </c>
      <c r="R46" s="173" t="s">
        <v>167</v>
      </c>
      <c r="S46" s="173" t="s">
        <v>118</v>
      </c>
      <c r="T46" s="174" t="s">
        <v>128</v>
      </c>
      <c r="U46" s="160">
        <v>0.38500000000000001</v>
      </c>
      <c r="V46" s="160">
        <f>ROUND(E46*U46,2)</f>
        <v>13.88</v>
      </c>
      <c r="W46" s="160"/>
      <c r="X46" s="160" t="s">
        <v>129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130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1" t="s">
        <v>146</v>
      </c>
      <c r="D47" s="181"/>
      <c r="E47" s="182">
        <v>3.7785000000000002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134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91" t="s">
        <v>147</v>
      </c>
      <c r="D48" s="181"/>
      <c r="E48" s="182">
        <v>2.673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91" t="s">
        <v>148</v>
      </c>
      <c r="D49" s="181"/>
      <c r="E49" s="182">
        <v>1.4850000000000001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134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91" t="s">
        <v>149</v>
      </c>
      <c r="D50" s="181"/>
      <c r="E50" s="182">
        <v>1.716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134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30.6" outlineLevel="1" x14ac:dyDescent="0.25">
      <c r="A51" s="158"/>
      <c r="B51" s="159"/>
      <c r="C51" s="191" t="s">
        <v>150</v>
      </c>
      <c r="D51" s="181"/>
      <c r="E51" s="182">
        <v>21.210750000000001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134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91" t="s">
        <v>151</v>
      </c>
      <c r="D52" s="181"/>
      <c r="E52" s="182">
        <v>3.9104999999999999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134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1" t="s">
        <v>152</v>
      </c>
      <c r="D53" s="181"/>
      <c r="E53" s="182">
        <v>1.2869999999999999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134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0.399999999999999" outlineLevel="1" x14ac:dyDescent="0.25">
      <c r="A54" s="168">
        <v>11</v>
      </c>
      <c r="B54" s="169" t="s">
        <v>176</v>
      </c>
      <c r="C54" s="177" t="s">
        <v>177</v>
      </c>
      <c r="D54" s="170" t="s">
        <v>138</v>
      </c>
      <c r="E54" s="171">
        <v>109.27500000000001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3.2000000000000003E-4</v>
      </c>
      <c r="O54" s="173">
        <f>ROUND(E54*N54,2)</f>
        <v>0.03</v>
      </c>
      <c r="P54" s="173">
        <v>0</v>
      </c>
      <c r="Q54" s="173">
        <f>ROUND(E54*P54,2)</f>
        <v>0</v>
      </c>
      <c r="R54" s="173" t="s">
        <v>167</v>
      </c>
      <c r="S54" s="173" t="s">
        <v>118</v>
      </c>
      <c r="T54" s="174" t="s">
        <v>128</v>
      </c>
      <c r="U54" s="160">
        <v>0.11</v>
      </c>
      <c r="V54" s="160">
        <f>ROUND(E54*U54,2)</f>
        <v>12.02</v>
      </c>
      <c r="W54" s="160"/>
      <c r="X54" s="160" t="s">
        <v>129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130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1" t="s">
        <v>178</v>
      </c>
      <c r="D55" s="181"/>
      <c r="E55" s="182">
        <v>11.45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191" t="s">
        <v>179</v>
      </c>
      <c r="D56" s="181"/>
      <c r="E56" s="182">
        <v>8.1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1" t="s">
        <v>180</v>
      </c>
      <c r="D57" s="181"/>
      <c r="E57" s="182">
        <v>4.5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1" t="s">
        <v>181</v>
      </c>
      <c r="D58" s="181"/>
      <c r="E58" s="182">
        <v>5.2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134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0.6" outlineLevel="1" x14ac:dyDescent="0.25">
      <c r="A59" s="158"/>
      <c r="B59" s="159"/>
      <c r="C59" s="191" t="s">
        <v>182</v>
      </c>
      <c r="D59" s="181"/>
      <c r="E59" s="182">
        <v>64.275000000000006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1" t="s">
        <v>183</v>
      </c>
      <c r="D60" s="181"/>
      <c r="E60" s="182">
        <v>11.85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134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91" t="s">
        <v>184</v>
      </c>
      <c r="D61" s="181"/>
      <c r="E61" s="182">
        <v>3.9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0.399999999999999" outlineLevel="1" x14ac:dyDescent="0.25">
      <c r="A62" s="168">
        <v>12</v>
      </c>
      <c r="B62" s="169" t="s">
        <v>185</v>
      </c>
      <c r="C62" s="177" t="s">
        <v>186</v>
      </c>
      <c r="D62" s="170" t="s">
        <v>138</v>
      </c>
      <c r="E62" s="171">
        <v>28.8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3.2000000000000003E-4</v>
      </c>
      <c r="O62" s="173">
        <f>ROUND(E62*N62,2)</f>
        <v>0.01</v>
      </c>
      <c r="P62" s="173">
        <v>0</v>
      </c>
      <c r="Q62" s="173">
        <f>ROUND(E62*P62,2)</f>
        <v>0</v>
      </c>
      <c r="R62" s="173" t="s">
        <v>167</v>
      </c>
      <c r="S62" s="173" t="s">
        <v>118</v>
      </c>
      <c r="T62" s="174" t="s">
        <v>128</v>
      </c>
      <c r="U62" s="160">
        <v>0.14000000000000001</v>
      </c>
      <c r="V62" s="160">
        <f>ROUND(E62*U62,2)</f>
        <v>4.03</v>
      </c>
      <c r="W62" s="160"/>
      <c r="X62" s="160" t="s">
        <v>129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130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1" t="s">
        <v>187</v>
      </c>
      <c r="D63" s="181"/>
      <c r="E63" s="182">
        <v>2.7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134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1" t="s">
        <v>188</v>
      </c>
      <c r="D64" s="181"/>
      <c r="E64" s="182">
        <v>2.4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134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1" t="s">
        <v>189</v>
      </c>
      <c r="D65" s="181"/>
      <c r="E65" s="182">
        <v>2.1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134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1" t="s">
        <v>190</v>
      </c>
      <c r="D66" s="181"/>
      <c r="E66" s="182">
        <v>1.8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134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91" t="s">
        <v>191</v>
      </c>
      <c r="D67" s="181"/>
      <c r="E67" s="182">
        <v>16.2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91" t="s">
        <v>192</v>
      </c>
      <c r="D68" s="181"/>
      <c r="E68" s="182">
        <v>2.4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1" t="s">
        <v>193</v>
      </c>
      <c r="D69" s="181"/>
      <c r="E69" s="182">
        <v>1.2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134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0.399999999999999" outlineLevel="1" x14ac:dyDescent="0.25">
      <c r="A70" s="184">
        <v>13</v>
      </c>
      <c r="B70" s="185" t="s">
        <v>194</v>
      </c>
      <c r="C70" s="192" t="s">
        <v>195</v>
      </c>
      <c r="D70" s="186" t="s">
        <v>196</v>
      </c>
      <c r="E70" s="187">
        <v>10</v>
      </c>
      <c r="F70" s="188"/>
      <c r="G70" s="189">
        <f>ROUND(E70*F70,2)</f>
        <v>0</v>
      </c>
      <c r="H70" s="188"/>
      <c r="I70" s="189">
        <f>ROUND(E70*H70,2)</f>
        <v>0</v>
      </c>
      <c r="J70" s="188"/>
      <c r="K70" s="189">
        <f>ROUND(E70*J70,2)</f>
        <v>0</v>
      </c>
      <c r="L70" s="189">
        <v>21</v>
      </c>
      <c r="M70" s="189">
        <f>G70*(1+L70/100)</f>
        <v>0</v>
      </c>
      <c r="N70" s="189">
        <v>5.4000000000000001E-4</v>
      </c>
      <c r="O70" s="189">
        <f>ROUND(E70*N70,2)</f>
        <v>0.01</v>
      </c>
      <c r="P70" s="189">
        <v>0</v>
      </c>
      <c r="Q70" s="189">
        <f>ROUND(E70*P70,2)</f>
        <v>0</v>
      </c>
      <c r="R70" s="189" t="s">
        <v>167</v>
      </c>
      <c r="S70" s="189" t="s">
        <v>118</v>
      </c>
      <c r="T70" s="190" t="s">
        <v>128</v>
      </c>
      <c r="U70" s="160">
        <v>0.09</v>
      </c>
      <c r="V70" s="160">
        <f>ROUND(E70*U70,2)</f>
        <v>0.9</v>
      </c>
      <c r="W70" s="160"/>
      <c r="X70" s="160" t="s">
        <v>129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68">
        <v>14</v>
      </c>
      <c r="B71" s="169" t="s">
        <v>197</v>
      </c>
      <c r="C71" s="177" t="s">
        <v>198</v>
      </c>
      <c r="D71" s="170" t="s">
        <v>0</v>
      </c>
      <c r="E71" s="171">
        <v>1032.1117999999999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3" t="s">
        <v>167</v>
      </c>
      <c r="S71" s="173" t="s">
        <v>118</v>
      </c>
      <c r="T71" s="174" t="s">
        <v>128</v>
      </c>
      <c r="U71" s="160">
        <v>0</v>
      </c>
      <c r="V71" s="160">
        <f>ROUND(E71*U71,2)</f>
        <v>0</v>
      </c>
      <c r="W71" s="160"/>
      <c r="X71" s="160" t="s">
        <v>129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250" t="s">
        <v>199</v>
      </c>
      <c r="D72" s="251"/>
      <c r="E72" s="251"/>
      <c r="F72" s="251"/>
      <c r="G72" s="251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0.399999999999999" outlineLevel="1" x14ac:dyDescent="0.25">
      <c r="A73" s="168">
        <v>15</v>
      </c>
      <c r="B73" s="169" t="s">
        <v>200</v>
      </c>
      <c r="C73" s="177" t="s">
        <v>201</v>
      </c>
      <c r="D73" s="170" t="s">
        <v>126</v>
      </c>
      <c r="E73" s="171">
        <v>20.167400000000001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3">
        <v>4.4999999999999997E-3</v>
      </c>
      <c r="O73" s="173">
        <f>ROUND(E73*N73,2)</f>
        <v>0.09</v>
      </c>
      <c r="P73" s="173">
        <v>0</v>
      </c>
      <c r="Q73" s="173">
        <f>ROUND(E73*P73,2)</f>
        <v>0</v>
      </c>
      <c r="R73" s="173" t="s">
        <v>202</v>
      </c>
      <c r="S73" s="173" t="s">
        <v>118</v>
      </c>
      <c r="T73" s="174" t="s">
        <v>128</v>
      </c>
      <c r="U73" s="160">
        <v>0</v>
      </c>
      <c r="V73" s="160">
        <f>ROUND(E73*U73,2)</f>
        <v>0</v>
      </c>
      <c r="W73" s="160"/>
      <c r="X73" s="160" t="s">
        <v>203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204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1" t="s">
        <v>205</v>
      </c>
      <c r="D74" s="181"/>
      <c r="E74" s="182">
        <v>20.167400000000001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134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5">
      <c r="A75" s="162" t="s">
        <v>113</v>
      </c>
      <c r="B75" s="163" t="s">
        <v>71</v>
      </c>
      <c r="C75" s="176" t="s">
        <v>72</v>
      </c>
      <c r="D75" s="164"/>
      <c r="E75" s="165"/>
      <c r="F75" s="166"/>
      <c r="G75" s="166">
        <f>SUMIF(AG76:AG84,"&lt;&gt;NOR",G76:G84)</f>
        <v>0</v>
      </c>
      <c r="H75" s="166"/>
      <c r="I75" s="166">
        <f>SUM(I76:I84)</f>
        <v>0</v>
      </c>
      <c r="J75" s="166"/>
      <c r="K75" s="166">
        <f>SUM(K76:K84)</f>
        <v>0</v>
      </c>
      <c r="L75" s="166"/>
      <c r="M75" s="166">
        <f>SUM(M76:M84)</f>
        <v>0</v>
      </c>
      <c r="N75" s="166"/>
      <c r="O75" s="166">
        <f>SUM(O76:O84)</f>
        <v>0</v>
      </c>
      <c r="P75" s="166"/>
      <c r="Q75" s="166">
        <f>SUM(Q76:Q84)</f>
        <v>0</v>
      </c>
      <c r="R75" s="166"/>
      <c r="S75" s="166"/>
      <c r="T75" s="167"/>
      <c r="U75" s="161"/>
      <c r="V75" s="161">
        <f>SUM(V76:V84)</f>
        <v>19.560000000000002</v>
      </c>
      <c r="W75" s="161"/>
      <c r="X75" s="161"/>
      <c r="AG75" t="s">
        <v>114</v>
      </c>
    </row>
    <row r="76" spans="1:60" outlineLevel="1" x14ac:dyDescent="0.25">
      <c r="A76" s="168">
        <v>16</v>
      </c>
      <c r="B76" s="169" t="s">
        <v>206</v>
      </c>
      <c r="C76" s="177" t="s">
        <v>207</v>
      </c>
      <c r="D76" s="170" t="s">
        <v>126</v>
      </c>
      <c r="E76" s="171">
        <v>126.67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 t="s">
        <v>208</v>
      </c>
      <c r="S76" s="173" t="s">
        <v>118</v>
      </c>
      <c r="T76" s="174" t="s">
        <v>128</v>
      </c>
      <c r="U76" s="160">
        <v>0.08</v>
      </c>
      <c r="V76" s="160">
        <f>ROUND(E76*U76,2)</f>
        <v>10.130000000000001</v>
      </c>
      <c r="W76" s="160"/>
      <c r="X76" s="160" t="s">
        <v>129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91" t="s">
        <v>209</v>
      </c>
      <c r="D77" s="181"/>
      <c r="E77" s="182">
        <v>126.67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134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68">
        <v>17</v>
      </c>
      <c r="B78" s="169" t="s">
        <v>210</v>
      </c>
      <c r="C78" s="177" t="s">
        <v>211</v>
      </c>
      <c r="D78" s="170" t="s">
        <v>126</v>
      </c>
      <c r="E78" s="171">
        <v>134.72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1.0000000000000001E-5</v>
      </c>
      <c r="O78" s="173">
        <f>ROUND(E78*N78,2)</f>
        <v>0</v>
      </c>
      <c r="P78" s="173">
        <v>0</v>
      </c>
      <c r="Q78" s="173">
        <f>ROUND(E78*P78,2)</f>
        <v>0</v>
      </c>
      <c r="R78" s="173" t="s">
        <v>208</v>
      </c>
      <c r="S78" s="173" t="s">
        <v>118</v>
      </c>
      <c r="T78" s="174" t="s">
        <v>119</v>
      </c>
      <c r="U78" s="160">
        <v>7.0000000000000007E-2</v>
      </c>
      <c r="V78" s="160">
        <f>ROUND(E78*U78,2)</f>
        <v>9.43</v>
      </c>
      <c r="W78" s="160"/>
      <c r="X78" s="160" t="s">
        <v>129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91" t="s">
        <v>133</v>
      </c>
      <c r="D79" s="181"/>
      <c r="E79" s="182">
        <v>126.67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134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1" t="s">
        <v>135</v>
      </c>
      <c r="D80" s="181"/>
      <c r="E80" s="182">
        <v>8.0500000000000007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68">
        <v>18</v>
      </c>
      <c r="B81" s="169" t="s">
        <v>212</v>
      </c>
      <c r="C81" s="177" t="s">
        <v>213</v>
      </c>
      <c r="D81" s="170" t="s">
        <v>0</v>
      </c>
      <c r="E81" s="171">
        <v>292.9948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 t="s">
        <v>208</v>
      </c>
      <c r="S81" s="173" t="s">
        <v>118</v>
      </c>
      <c r="T81" s="174" t="s">
        <v>128</v>
      </c>
      <c r="U81" s="160">
        <v>0</v>
      </c>
      <c r="V81" s="160">
        <f>ROUND(E81*U81,2)</f>
        <v>0</v>
      </c>
      <c r="W81" s="160"/>
      <c r="X81" s="160" t="s">
        <v>129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130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250" t="s">
        <v>214</v>
      </c>
      <c r="D82" s="251"/>
      <c r="E82" s="251"/>
      <c r="F82" s="251"/>
      <c r="G82" s="251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132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68">
        <v>19</v>
      </c>
      <c r="B83" s="169" t="s">
        <v>215</v>
      </c>
      <c r="C83" s="177" t="s">
        <v>216</v>
      </c>
      <c r="D83" s="170" t="s">
        <v>126</v>
      </c>
      <c r="E83" s="171">
        <v>130.4701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217</v>
      </c>
      <c r="T83" s="174" t="s">
        <v>119</v>
      </c>
      <c r="U83" s="160">
        <v>0</v>
      </c>
      <c r="V83" s="160">
        <f>ROUND(E83*U83,2)</f>
        <v>0</v>
      </c>
      <c r="W83" s="160"/>
      <c r="X83" s="160" t="s">
        <v>203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204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91" t="s">
        <v>218</v>
      </c>
      <c r="D84" s="181"/>
      <c r="E84" s="182">
        <v>130.4701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134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5">
      <c r="A85" s="162" t="s">
        <v>113</v>
      </c>
      <c r="B85" s="163" t="s">
        <v>73</v>
      </c>
      <c r="C85" s="176" t="s">
        <v>74</v>
      </c>
      <c r="D85" s="164"/>
      <c r="E85" s="165"/>
      <c r="F85" s="166"/>
      <c r="G85" s="166">
        <f>SUMIF(AG86:AG91,"&lt;&gt;NOR",G86:G91)</f>
        <v>0</v>
      </c>
      <c r="H85" s="166"/>
      <c r="I85" s="166">
        <f>SUM(I86:I91)</f>
        <v>0</v>
      </c>
      <c r="J85" s="166"/>
      <c r="K85" s="166">
        <f>SUM(K86:K91)</f>
        <v>0</v>
      </c>
      <c r="L85" s="166"/>
      <c r="M85" s="166">
        <f>SUM(M86:M91)</f>
        <v>0</v>
      </c>
      <c r="N85" s="166"/>
      <c r="O85" s="166">
        <f>SUM(O86:O91)</f>
        <v>0</v>
      </c>
      <c r="P85" s="166"/>
      <c r="Q85" s="166">
        <f>SUM(Q86:Q91)</f>
        <v>0</v>
      </c>
      <c r="R85" s="166"/>
      <c r="S85" s="166"/>
      <c r="T85" s="167"/>
      <c r="U85" s="161"/>
      <c r="V85" s="161">
        <f>SUM(V86:V91)</f>
        <v>0.81</v>
      </c>
      <c r="W85" s="161"/>
      <c r="X85" s="161"/>
      <c r="AG85" t="s">
        <v>114</v>
      </c>
    </row>
    <row r="86" spans="1:60" ht="20.399999999999999" outlineLevel="1" x14ac:dyDescent="0.25">
      <c r="A86" s="168">
        <v>20</v>
      </c>
      <c r="B86" s="169" t="s">
        <v>219</v>
      </c>
      <c r="C86" s="177" t="s">
        <v>220</v>
      </c>
      <c r="D86" s="170" t="s">
        <v>126</v>
      </c>
      <c r="E86" s="171">
        <v>8.0500000000000007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 t="s">
        <v>221</v>
      </c>
      <c r="S86" s="173" t="s">
        <v>118</v>
      </c>
      <c r="T86" s="174" t="s">
        <v>128</v>
      </c>
      <c r="U86" s="160">
        <v>0.1</v>
      </c>
      <c r="V86" s="160">
        <f>ROUND(E86*U86,2)</f>
        <v>0.81</v>
      </c>
      <c r="W86" s="160"/>
      <c r="X86" s="160" t="s">
        <v>129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130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1" t="s">
        <v>135</v>
      </c>
      <c r="D87" s="181"/>
      <c r="E87" s="182">
        <v>8.0500000000000007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134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68">
        <v>21</v>
      </c>
      <c r="B88" s="169" t="s">
        <v>222</v>
      </c>
      <c r="C88" s="177" t="s">
        <v>223</v>
      </c>
      <c r="D88" s="170" t="s">
        <v>0</v>
      </c>
      <c r="E88" s="171">
        <v>8.8796999999999997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 t="s">
        <v>221</v>
      </c>
      <c r="S88" s="173" t="s">
        <v>118</v>
      </c>
      <c r="T88" s="174" t="s">
        <v>128</v>
      </c>
      <c r="U88" s="160">
        <v>0</v>
      </c>
      <c r="V88" s="160">
        <f>ROUND(E88*U88,2)</f>
        <v>0</v>
      </c>
      <c r="W88" s="160"/>
      <c r="X88" s="160" t="s">
        <v>129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130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250" t="s">
        <v>199</v>
      </c>
      <c r="D89" s="251"/>
      <c r="E89" s="251"/>
      <c r="F89" s="251"/>
      <c r="G89" s="251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30.6" outlineLevel="1" x14ac:dyDescent="0.25">
      <c r="A90" s="168">
        <v>22</v>
      </c>
      <c r="B90" s="169" t="s">
        <v>224</v>
      </c>
      <c r="C90" s="177" t="s">
        <v>225</v>
      </c>
      <c r="D90" s="170" t="s">
        <v>126</v>
      </c>
      <c r="E90" s="171">
        <v>8.2914999999999992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4.0000000000000002E-4</v>
      </c>
      <c r="O90" s="173">
        <f>ROUND(E90*N90,2)</f>
        <v>0</v>
      </c>
      <c r="P90" s="173">
        <v>0</v>
      </c>
      <c r="Q90" s="173">
        <f>ROUND(E90*P90,2)</f>
        <v>0</v>
      </c>
      <c r="R90" s="173" t="s">
        <v>202</v>
      </c>
      <c r="S90" s="173" t="s">
        <v>118</v>
      </c>
      <c r="T90" s="174" t="s">
        <v>128</v>
      </c>
      <c r="U90" s="160">
        <v>0</v>
      </c>
      <c r="V90" s="160">
        <f>ROUND(E90*U90,2)</f>
        <v>0</v>
      </c>
      <c r="W90" s="160"/>
      <c r="X90" s="160" t="s">
        <v>203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204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1" t="s">
        <v>226</v>
      </c>
      <c r="D91" s="181"/>
      <c r="E91" s="182">
        <v>8.2914999999999992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5">
      <c r="A92" s="162" t="s">
        <v>113</v>
      </c>
      <c r="B92" s="163" t="s">
        <v>75</v>
      </c>
      <c r="C92" s="176" t="s">
        <v>76</v>
      </c>
      <c r="D92" s="164"/>
      <c r="E92" s="165"/>
      <c r="F92" s="166"/>
      <c r="G92" s="166">
        <f>SUMIF(AG93:AG97,"&lt;&gt;NOR",G93:G97)</f>
        <v>0</v>
      </c>
      <c r="H92" s="166"/>
      <c r="I92" s="166">
        <f>SUM(I93:I97)</f>
        <v>0</v>
      </c>
      <c r="J92" s="166"/>
      <c r="K92" s="166">
        <f>SUM(K93:K97)</f>
        <v>0</v>
      </c>
      <c r="L92" s="166"/>
      <c r="M92" s="166">
        <f>SUM(M93:M97)</f>
        <v>0</v>
      </c>
      <c r="N92" s="166"/>
      <c r="O92" s="166">
        <f>SUM(O93:O97)</f>
        <v>0</v>
      </c>
      <c r="P92" s="166"/>
      <c r="Q92" s="166">
        <f>SUM(Q93:Q97)</f>
        <v>0</v>
      </c>
      <c r="R92" s="166"/>
      <c r="S92" s="166"/>
      <c r="T92" s="167"/>
      <c r="U92" s="161"/>
      <c r="V92" s="161">
        <f>SUM(V93:V97)</f>
        <v>0</v>
      </c>
      <c r="W92" s="161"/>
      <c r="X92" s="161"/>
      <c r="AG92" t="s">
        <v>114</v>
      </c>
    </row>
    <row r="93" spans="1:60" outlineLevel="1" x14ac:dyDescent="0.25">
      <c r="A93" s="184">
        <v>23</v>
      </c>
      <c r="B93" s="185" t="s">
        <v>227</v>
      </c>
      <c r="C93" s="192" t="s">
        <v>228</v>
      </c>
      <c r="D93" s="186" t="s">
        <v>229</v>
      </c>
      <c r="E93" s="187">
        <v>1</v>
      </c>
      <c r="F93" s="188"/>
      <c r="G93" s="189">
        <f>ROUND(E93*F93,2)</f>
        <v>0</v>
      </c>
      <c r="H93" s="188"/>
      <c r="I93" s="189">
        <f>ROUND(E93*H93,2)</f>
        <v>0</v>
      </c>
      <c r="J93" s="188"/>
      <c r="K93" s="189">
        <f>ROUND(E93*J93,2)</f>
        <v>0</v>
      </c>
      <c r="L93" s="189">
        <v>21</v>
      </c>
      <c r="M93" s="189">
        <f>G93*(1+L93/100)</f>
        <v>0</v>
      </c>
      <c r="N93" s="189">
        <v>0</v>
      </c>
      <c r="O93" s="189">
        <f>ROUND(E93*N93,2)</f>
        <v>0</v>
      </c>
      <c r="P93" s="189">
        <v>0</v>
      </c>
      <c r="Q93" s="189">
        <f>ROUND(E93*P93,2)</f>
        <v>0</v>
      </c>
      <c r="R93" s="189"/>
      <c r="S93" s="189" t="s">
        <v>217</v>
      </c>
      <c r="T93" s="190" t="s">
        <v>119</v>
      </c>
      <c r="U93" s="160">
        <v>0</v>
      </c>
      <c r="V93" s="160">
        <f>ROUND(E93*U93,2)</f>
        <v>0</v>
      </c>
      <c r="W93" s="160"/>
      <c r="X93" s="160" t="s">
        <v>129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130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84">
        <v>24</v>
      </c>
      <c r="B94" s="185" t="s">
        <v>230</v>
      </c>
      <c r="C94" s="192" t="s">
        <v>231</v>
      </c>
      <c r="D94" s="186" t="s">
        <v>229</v>
      </c>
      <c r="E94" s="187">
        <v>1</v>
      </c>
      <c r="F94" s="188"/>
      <c r="G94" s="189">
        <f>ROUND(E94*F94,2)</f>
        <v>0</v>
      </c>
      <c r="H94" s="188"/>
      <c r="I94" s="189">
        <f>ROUND(E94*H94,2)</f>
        <v>0</v>
      </c>
      <c r="J94" s="188"/>
      <c r="K94" s="189">
        <f>ROUND(E94*J94,2)</f>
        <v>0</v>
      </c>
      <c r="L94" s="189">
        <v>21</v>
      </c>
      <c r="M94" s="189">
        <f>G94*(1+L94/100)</f>
        <v>0</v>
      </c>
      <c r="N94" s="189">
        <v>0</v>
      </c>
      <c r="O94" s="189">
        <f>ROUND(E94*N94,2)</f>
        <v>0</v>
      </c>
      <c r="P94" s="189">
        <v>0</v>
      </c>
      <c r="Q94" s="189">
        <f>ROUND(E94*P94,2)</f>
        <v>0</v>
      </c>
      <c r="R94" s="189"/>
      <c r="S94" s="189" t="s">
        <v>217</v>
      </c>
      <c r="T94" s="190" t="s">
        <v>119</v>
      </c>
      <c r="U94" s="160">
        <v>0</v>
      </c>
      <c r="V94" s="160">
        <f>ROUND(E94*U94,2)</f>
        <v>0</v>
      </c>
      <c r="W94" s="160"/>
      <c r="X94" s="160" t="s">
        <v>129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130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84">
        <v>25</v>
      </c>
      <c r="B95" s="185" t="s">
        <v>232</v>
      </c>
      <c r="C95" s="192" t="s">
        <v>233</v>
      </c>
      <c r="D95" s="186" t="s">
        <v>229</v>
      </c>
      <c r="E95" s="187">
        <v>1</v>
      </c>
      <c r="F95" s="188"/>
      <c r="G95" s="189">
        <f>ROUND(E95*F95,2)</f>
        <v>0</v>
      </c>
      <c r="H95" s="188"/>
      <c r="I95" s="189">
        <f>ROUND(E95*H95,2)</f>
        <v>0</v>
      </c>
      <c r="J95" s="188"/>
      <c r="K95" s="189">
        <f>ROUND(E95*J95,2)</f>
        <v>0</v>
      </c>
      <c r="L95" s="189">
        <v>21</v>
      </c>
      <c r="M95" s="189">
        <f>G95*(1+L95/100)</f>
        <v>0</v>
      </c>
      <c r="N95" s="189">
        <v>0</v>
      </c>
      <c r="O95" s="189">
        <f>ROUND(E95*N95,2)</f>
        <v>0</v>
      </c>
      <c r="P95" s="189">
        <v>0</v>
      </c>
      <c r="Q95" s="189">
        <f>ROUND(E95*P95,2)</f>
        <v>0</v>
      </c>
      <c r="R95" s="189"/>
      <c r="S95" s="189" t="s">
        <v>217</v>
      </c>
      <c r="T95" s="190" t="s">
        <v>119</v>
      </c>
      <c r="U95" s="160">
        <v>0</v>
      </c>
      <c r="V95" s="160">
        <f>ROUND(E95*U95,2)</f>
        <v>0</v>
      </c>
      <c r="W95" s="160"/>
      <c r="X95" s="160" t="s">
        <v>129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130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84">
        <v>26</v>
      </c>
      <c r="B96" s="185" t="s">
        <v>234</v>
      </c>
      <c r="C96" s="192" t="s">
        <v>235</v>
      </c>
      <c r="D96" s="186" t="s">
        <v>229</v>
      </c>
      <c r="E96" s="187">
        <v>1</v>
      </c>
      <c r="F96" s="188"/>
      <c r="G96" s="189">
        <f>ROUND(E96*F96,2)</f>
        <v>0</v>
      </c>
      <c r="H96" s="188"/>
      <c r="I96" s="189">
        <f>ROUND(E96*H96,2)</f>
        <v>0</v>
      </c>
      <c r="J96" s="188"/>
      <c r="K96" s="189">
        <f>ROUND(E96*J96,2)</f>
        <v>0</v>
      </c>
      <c r="L96" s="189">
        <v>21</v>
      </c>
      <c r="M96" s="189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89"/>
      <c r="S96" s="189" t="s">
        <v>217</v>
      </c>
      <c r="T96" s="190" t="s">
        <v>119</v>
      </c>
      <c r="U96" s="160">
        <v>0</v>
      </c>
      <c r="V96" s="160">
        <f>ROUND(E96*U96,2)</f>
        <v>0</v>
      </c>
      <c r="W96" s="160"/>
      <c r="X96" s="160" t="s">
        <v>129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130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84">
        <v>27</v>
      </c>
      <c r="B97" s="185" t="s">
        <v>236</v>
      </c>
      <c r="C97" s="192" t="s">
        <v>237</v>
      </c>
      <c r="D97" s="186" t="s">
        <v>229</v>
      </c>
      <c r="E97" s="187">
        <v>5</v>
      </c>
      <c r="F97" s="188"/>
      <c r="G97" s="189">
        <f>ROUND(E97*F97,2)</f>
        <v>0</v>
      </c>
      <c r="H97" s="188"/>
      <c r="I97" s="189">
        <f>ROUND(E97*H97,2)</f>
        <v>0</v>
      </c>
      <c r="J97" s="188"/>
      <c r="K97" s="189">
        <f>ROUND(E97*J97,2)</f>
        <v>0</v>
      </c>
      <c r="L97" s="189">
        <v>21</v>
      </c>
      <c r="M97" s="189">
        <f>G97*(1+L97/100)</f>
        <v>0</v>
      </c>
      <c r="N97" s="189">
        <v>0</v>
      </c>
      <c r="O97" s="189">
        <f>ROUND(E97*N97,2)</f>
        <v>0</v>
      </c>
      <c r="P97" s="189">
        <v>0</v>
      </c>
      <c r="Q97" s="189">
        <f>ROUND(E97*P97,2)</f>
        <v>0</v>
      </c>
      <c r="R97" s="189"/>
      <c r="S97" s="189" t="s">
        <v>217</v>
      </c>
      <c r="T97" s="190" t="s">
        <v>119</v>
      </c>
      <c r="U97" s="160">
        <v>0</v>
      </c>
      <c r="V97" s="160">
        <f>ROUND(E97*U97,2)</f>
        <v>0</v>
      </c>
      <c r="W97" s="160"/>
      <c r="X97" s="160" t="s">
        <v>129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5">
      <c r="A98" s="162" t="s">
        <v>113</v>
      </c>
      <c r="B98" s="163" t="s">
        <v>77</v>
      </c>
      <c r="C98" s="176" t="s">
        <v>78</v>
      </c>
      <c r="D98" s="164"/>
      <c r="E98" s="165"/>
      <c r="F98" s="166"/>
      <c r="G98" s="166">
        <f>SUMIF(AG99:AG116,"&lt;&gt;NOR",G99:G116)</f>
        <v>0</v>
      </c>
      <c r="H98" s="166"/>
      <c r="I98" s="166">
        <f>SUM(I99:I116)</f>
        <v>0</v>
      </c>
      <c r="J98" s="166"/>
      <c r="K98" s="166">
        <f>SUM(K99:K116)</f>
        <v>0</v>
      </c>
      <c r="L98" s="166"/>
      <c r="M98" s="166">
        <f>SUM(M99:M116)</f>
        <v>0</v>
      </c>
      <c r="N98" s="166"/>
      <c r="O98" s="166">
        <f>SUM(O99:O116)</f>
        <v>3.31</v>
      </c>
      <c r="P98" s="166"/>
      <c r="Q98" s="166">
        <f>SUM(Q99:Q116)</f>
        <v>0</v>
      </c>
      <c r="R98" s="166"/>
      <c r="S98" s="166"/>
      <c r="T98" s="167"/>
      <c r="U98" s="161"/>
      <c r="V98" s="161">
        <f>SUM(V99:V116)</f>
        <v>147.72999999999999</v>
      </c>
      <c r="W98" s="161"/>
      <c r="X98" s="161"/>
      <c r="AG98" t="s">
        <v>114</v>
      </c>
    </row>
    <row r="99" spans="1:60" outlineLevel="1" x14ac:dyDescent="0.25">
      <c r="A99" s="168">
        <v>28</v>
      </c>
      <c r="B99" s="169" t="s">
        <v>238</v>
      </c>
      <c r="C99" s="177" t="s">
        <v>239</v>
      </c>
      <c r="D99" s="170" t="s">
        <v>126</v>
      </c>
      <c r="E99" s="171">
        <v>134.72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2.1000000000000001E-4</v>
      </c>
      <c r="O99" s="173">
        <f>ROUND(E99*N99,2)</f>
        <v>0.03</v>
      </c>
      <c r="P99" s="173">
        <v>0</v>
      </c>
      <c r="Q99" s="173">
        <f>ROUND(E99*P99,2)</f>
        <v>0</v>
      </c>
      <c r="R99" s="173" t="s">
        <v>240</v>
      </c>
      <c r="S99" s="173" t="s">
        <v>118</v>
      </c>
      <c r="T99" s="174" t="s">
        <v>128</v>
      </c>
      <c r="U99" s="160">
        <v>0.05</v>
      </c>
      <c r="V99" s="160">
        <f>ROUND(E99*U99,2)</f>
        <v>6.74</v>
      </c>
      <c r="W99" s="160"/>
      <c r="X99" s="160" t="s">
        <v>129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130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191" t="s">
        <v>133</v>
      </c>
      <c r="D100" s="181"/>
      <c r="E100" s="182">
        <v>126.67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134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191" t="s">
        <v>135</v>
      </c>
      <c r="D101" s="181"/>
      <c r="E101" s="182">
        <v>8.0500000000000007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0.399999999999999" outlineLevel="1" x14ac:dyDescent="0.25">
      <c r="A102" s="184">
        <v>29</v>
      </c>
      <c r="B102" s="185" t="s">
        <v>241</v>
      </c>
      <c r="C102" s="192" t="s">
        <v>242</v>
      </c>
      <c r="D102" s="186" t="s">
        <v>138</v>
      </c>
      <c r="E102" s="187">
        <v>15.9</v>
      </c>
      <c r="F102" s="188"/>
      <c r="G102" s="189">
        <f>ROUND(E102*F102,2)</f>
        <v>0</v>
      </c>
      <c r="H102" s="188"/>
      <c r="I102" s="189">
        <f>ROUND(E102*H102,2)</f>
        <v>0</v>
      </c>
      <c r="J102" s="188"/>
      <c r="K102" s="189">
        <f>ROUND(E102*J102,2)</f>
        <v>0</v>
      </c>
      <c r="L102" s="189">
        <v>21</v>
      </c>
      <c r="M102" s="189">
        <f>G102*(1+L102/100)</f>
        <v>0</v>
      </c>
      <c r="N102" s="189">
        <v>3.2000000000000003E-4</v>
      </c>
      <c r="O102" s="189">
        <f>ROUND(E102*N102,2)</f>
        <v>0.01</v>
      </c>
      <c r="P102" s="189">
        <v>0</v>
      </c>
      <c r="Q102" s="189">
        <f>ROUND(E102*P102,2)</f>
        <v>0</v>
      </c>
      <c r="R102" s="189" t="s">
        <v>240</v>
      </c>
      <c r="S102" s="189" t="s">
        <v>118</v>
      </c>
      <c r="T102" s="190" t="s">
        <v>128</v>
      </c>
      <c r="U102" s="160">
        <v>0.23599999999999999</v>
      </c>
      <c r="V102" s="160">
        <f>ROUND(E102*U102,2)</f>
        <v>3.75</v>
      </c>
      <c r="W102" s="160"/>
      <c r="X102" s="160" t="s">
        <v>129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130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0.399999999999999" outlineLevel="1" x14ac:dyDescent="0.25">
      <c r="A103" s="168">
        <v>30</v>
      </c>
      <c r="B103" s="169" t="s">
        <v>243</v>
      </c>
      <c r="C103" s="177" t="s">
        <v>244</v>
      </c>
      <c r="D103" s="170" t="s">
        <v>126</v>
      </c>
      <c r="E103" s="171">
        <v>134.72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2.63E-3</v>
      </c>
      <c r="O103" s="173">
        <f>ROUND(E103*N103,2)</f>
        <v>0.35</v>
      </c>
      <c r="P103" s="173">
        <v>0</v>
      </c>
      <c r="Q103" s="173">
        <f>ROUND(E103*P103,2)</f>
        <v>0</v>
      </c>
      <c r="R103" s="173" t="s">
        <v>240</v>
      </c>
      <c r="S103" s="173" t="s">
        <v>118</v>
      </c>
      <c r="T103" s="174" t="s">
        <v>128</v>
      </c>
      <c r="U103" s="160">
        <v>1.0169999999999999</v>
      </c>
      <c r="V103" s="160">
        <f>ROUND(E103*U103,2)</f>
        <v>137.01</v>
      </c>
      <c r="W103" s="160"/>
      <c r="X103" s="160" t="s">
        <v>129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130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191" t="s">
        <v>135</v>
      </c>
      <c r="D104" s="181"/>
      <c r="E104" s="182">
        <v>8.0500000000000007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1" t="s">
        <v>133</v>
      </c>
      <c r="D105" s="181"/>
      <c r="E105" s="182">
        <v>126.67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0.399999999999999" outlineLevel="1" x14ac:dyDescent="0.25">
      <c r="A106" s="168">
        <v>31</v>
      </c>
      <c r="B106" s="169" t="s">
        <v>245</v>
      </c>
      <c r="C106" s="177" t="s">
        <v>246</v>
      </c>
      <c r="D106" s="170" t="s">
        <v>126</v>
      </c>
      <c r="E106" s="171">
        <v>7.67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3" t="s">
        <v>240</v>
      </c>
      <c r="S106" s="173" t="s">
        <v>118</v>
      </c>
      <c r="T106" s="174" t="s">
        <v>128</v>
      </c>
      <c r="U106" s="160">
        <v>0.03</v>
      </c>
      <c r="V106" s="160">
        <f>ROUND(E106*U106,2)</f>
        <v>0.23</v>
      </c>
      <c r="W106" s="160"/>
      <c r="X106" s="160" t="s">
        <v>129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130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191" t="s">
        <v>247</v>
      </c>
      <c r="D107" s="181"/>
      <c r="E107" s="182">
        <v>7.67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134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0.399999999999999" outlineLevel="1" x14ac:dyDescent="0.25">
      <c r="A108" s="184">
        <v>32</v>
      </c>
      <c r="B108" s="185" t="s">
        <v>248</v>
      </c>
      <c r="C108" s="192" t="s">
        <v>249</v>
      </c>
      <c r="D108" s="186" t="s">
        <v>126</v>
      </c>
      <c r="E108" s="187">
        <v>134.72</v>
      </c>
      <c r="F108" s="188"/>
      <c r="G108" s="189">
        <f>ROUND(E108*F108,2)</f>
        <v>0</v>
      </c>
      <c r="H108" s="188"/>
      <c r="I108" s="189">
        <f>ROUND(E108*H108,2)</f>
        <v>0</v>
      </c>
      <c r="J108" s="188"/>
      <c r="K108" s="189">
        <f>ROUND(E108*J108,2)</f>
        <v>0</v>
      </c>
      <c r="L108" s="189">
        <v>21</v>
      </c>
      <c r="M108" s="189">
        <f>G108*(1+L108/100)</f>
        <v>0</v>
      </c>
      <c r="N108" s="189">
        <v>8.0000000000000004E-4</v>
      </c>
      <c r="O108" s="189">
        <f>ROUND(E108*N108,2)</f>
        <v>0.11</v>
      </c>
      <c r="P108" s="189">
        <v>0</v>
      </c>
      <c r="Q108" s="189">
        <f>ROUND(E108*P108,2)</f>
        <v>0</v>
      </c>
      <c r="R108" s="189" t="s">
        <v>240</v>
      </c>
      <c r="S108" s="189" t="s">
        <v>118</v>
      </c>
      <c r="T108" s="190" t="s">
        <v>128</v>
      </c>
      <c r="U108" s="160">
        <v>0</v>
      </c>
      <c r="V108" s="160">
        <f>ROUND(E108*U108,2)</f>
        <v>0</v>
      </c>
      <c r="W108" s="160"/>
      <c r="X108" s="160" t="s">
        <v>129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130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0.399999999999999" outlineLevel="1" x14ac:dyDescent="0.25">
      <c r="A109" s="168">
        <v>33</v>
      </c>
      <c r="B109" s="169" t="s">
        <v>250</v>
      </c>
      <c r="C109" s="177" t="s">
        <v>251</v>
      </c>
      <c r="D109" s="170" t="s">
        <v>126</v>
      </c>
      <c r="E109" s="171">
        <v>130.4701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1.9199999999999998E-2</v>
      </c>
      <c r="O109" s="173">
        <f>ROUND(E109*N109,2)</f>
        <v>2.5099999999999998</v>
      </c>
      <c r="P109" s="173">
        <v>0</v>
      </c>
      <c r="Q109" s="173">
        <f>ROUND(E109*P109,2)</f>
        <v>0</v>
      </c>
      <c r="R109" s="173" t="s">
        <v>202</v>
      </c>
      <c r="S109" s="173" t="s">
        <v>118</v>
      </c>
      <c r="T109" s="174" t="s">
        <v>128</v>
      </c>
      <c r="U109" s="160">
        <v>0</v>
      </c>
      <c r="V109" s="160">
        <f>ROUND(E109*U109,2)</f>
        <v>0</v>
      </c>
      <c r="W109" s="160"/>
      <c r="X109" s="160" t="s">
        <v>203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204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191" t="s">
        <v>218</v>
      </c>
      <c r="D110" s="181"/>
      <c r="E110" s="182">
        <v>130.4701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0.399999999999999" outlineLevel="1" x14ac:dyDescent="0.25">
      <c r="A111" s="168">
        <v>34</v>
      </c>
      <c r="B111" s="169" t="s">
        <v>252</v>
      </c>
      <c r="C111" s="177" t="s">
        <v>253</v>
      </c>
      <c r="D111" s="170" t="s">
        <v>196</v>
      </c>
      <c r="E111" s="171">
        <v>54.59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4.4999999999999999E-4</v>
      </c>
      <c r="O111" s="173">
        <f>ROUND(E111*N111,2)</f>
        <v>0.02</v>
      </c>
      <c r="P111" s="173">
        <v>0</v>
      </c>
      <c r="Q111" s="173">
        <f>ROUND(E111*P111,2)</f>
        <v>0</v>
      </c>
      <c r="R111" s="173" t="s">
        <v>202</v>
      </c>
      <c r="S111" s="173" t="s">
        <v>118</v>
      </c>
      <c r="T111" s="174" t="s">
        <v>128</v>
      </c>
      <c r="U111" s="160">
        <v>0</v>
      </c>
      <c r="V111" s="160">
        <f>ROUND(E111*U111,2)</f>
        <v>0</v>
      </c>
      <c r="W111" s="160"/>
      <c r="X111" s="160" t="s">
        <v>203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204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191" t="s">
        <v>254</v>
      </c>
      <c r="D112" s="181"/>
      <c r="E112" s="182">
        <v>54.59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0.399999999999999" outlineLevel="1" x14ac:dyDescent="0.25">
      <c r="A113" s="168">
        <v>35</v>
      </c>
      <c r="B113" s="169" t="s">
        <v>255</v>
      </c>
      <c r="C113" s="177" t="s">
        <v>256</v>
      </c>
      <c r="D113" s="170" t="s">
        <v>196</v>
      </c>
      <c r="E113" s="171">
        <v>331.01625000000001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3.5E-4</v>
      </c>
      <c r="O113" s="173">
        <f>ROUND(E113*N113,2)</f>
        <v>0.12</v>
      </c>
      <c r="P113" s="173">
        <v>0</v>
      </c>
      <c r="Q113" s="173">
        <f>ROUND(E113*P113,2)</f>
        <v>0</v>
      </c>
      <c r="R113" s="173" t="s">
        <v>202</v>
      </c>
      <c r="S113" s="173" t="s">
        <v>118</v>
      </c>
      <c r="T113" s="174" t="s">
        <v>128</v>
      </c>
      <c r="U113" s="160">
        <v>0</v>
      </c>
      <c r="V113" s="160">
        <f>ROUND(E113*U113,2)</f>
        <v>0</v>
      </c>
      <c r="W113" s="160"/>
      <c r="X113" s="160" t="s">
        <v>203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204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40.799999999999997" outlineLevel="1" x14ac:dyDescent="0.25">
      <c r="A114" s="158"/>
      <c r="B114" s="159"/>
      <c r="C114" s="191" t="s">
        <v>257</v>
      </c>
      <c r="D114" s="181"/>
      <c r="E114" s="182">
        <v>331.01625000000001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134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0.399999999999999" outlineLevel="1" x14ac:dyDescent="0.25">
      <c r="A115" s="168">
        <v>36</v>
      </c>
      <c r="B115" s="169" t="s">
        <v>258</v>
      </c>
      <c r="C115" s="177" t="s">
        <v>259</v>
      </c>
      <c r="D115" s="170" t="s">
        <v>126</v>
      </c>
      <c r="E115" s="171">
        <v>8.2914999999999992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1.9199999999999998E-2</v>
      </c>
      <c r="O115" s="173">
        <f>ROUND(E115*N115,2)</f>
        <v>0.16</v>
      </c>
      <c r="P115" s="173">
        <v>0</v>
      </c>
      <c r="Q115" s="173">
        <f>ROUND(E115*P115,2)</f>
        <v>0</v>
      </c>
      <c r="R115" s="173" t="s">
        <v>202</v>
      </c>
      <c r="S115" s="173" t="s">
        <v>118</v>
      </c>
      <c r="T115" s="174" t="s">
        <v>128</v>
      </c>
      <c r="U115" s="160">
        <v>0</v>
      </c>
      <c r="V115" s="160">
        <f>ROUND(E115*U115,2)</f>
        <v>0</v>
      </c>
      <c r="W115" s="160"/>
      <c r="X115" s="160" t="s">
        <v>203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204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91" t="s">
        <v>226</v>
      </c>
      <c r="D116" s="181"/>
      <c r="E116" s="182">
        <v>8.2914999999999992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5">
      <c r="A117" s="162" t="s">
        <v>113</v>
      </c>
      <c r="B117" s="163" t="s">
        <v>79</v>
      </c>
      <c r="C117" s="176" t="s">
        <v>80</v>
      </c>
      <c r="D117" s="164"/>
      <c r="E117" s="165"/>
      <c r="F117" s="166"/>
      <c r="G117" s="166">
        <f>SUMIF(AG118:AG130,"&lt;&gt;NOR",G118:G130)</f>
        <v>0</v>
      </c>
      <c r="H117" s="166"/>
      <c r="I117" s="166">
        <f>SUM(I118:I130)</f>
        <v>0</v>
      </c>
      <c r="J117" s="166"/>
      <c r="K117" s="166">
        <f>SUM(K118:K130)</f>
        <v>0</v>
      </c>
      <c r="L117" s="166"/>
      <c r="M117" s="166">
        <f>SUM(M118:M130)</f>
        <v>0</v>
      </c>
      <c r="N117" s="166"/>
      <c r="O117" s="166">
        <f>SUM(O118:O130)</f>
        <v>0.61</v>
      </c>
      <c r="P117" s="166"/>
      <c r="Q117" s="166">
        <f>SUM(Q118:Q130)</f>
        <v>0</v>
      </c>
      <c r="R117" s="166"/>
      <c r="S117" s="166"/>
      <c r="T117" s="167"/>
      <c r="U117" s="161"/>
      <c r="V117" s="161">
        <f>SUM(V118:V130)</f>
        <v>38.769999999999996</v>
      </c>
      <c r="W117" s="161"/>
      <c r="X117" s="161"/>
      <c r="AG117" t="s">
        <v>114</v>
      </c>
    </row>
    <row r="118" spans="1:60" outlineLevel="1" x14ac:dyDescent="0.25">
      <c r="A118" s="184">
        <v>37</v>
      </c>
      <c r="B118" s="185" t="s">
        <v>260</v>
      </c>
      <c r="C118" s="192" t="s">
        <v>261</v>
      </c>
      <c r="D118" s="186" t="s">
        <v>126</v>
      </c>
      <c r="E118" s="187">
        <v>36.060749999999999</v>
      </c>
      <c r="F118" s="188"/>
      <c r="G118" s="189">
        <f>ROUND(E118*F118,2)</f>
        <v>0</v>
      </c>
      <c r="H118" s="188"/>
      <c r="I118" s="189">
        <f>ROUND(E118*H118,2)</f>
        <v>0</v>
      </c>
      <c r="J118" s="188"/>
      <c r="K118" s="189">
        <f>ROUND(E118*J118,2)</f>
        <v>0</v>
      </c>
      <c r="L118" s="189">
        <v>21</v>
      </c>
      <c r="M118" s="189">
        <f>G118*(1+L118/100)</f>
        <v>0</v>
      </c>
      <c r="N118" s="189">
        <v>1.6000000000000001E-4</v>
      </c>
      <c r="O118" s="189">
        <f>ROUND(E118*N118,2)</f>
        <v>0.01</v>
      </c>
      <c r="P118" s="189">
        <v>0</v>
      </c>
      <c r="Q118" s="189">
        <f>ROUND(E118*P118,2)</f>
        <v>0</v>
      </c>
      <c r="R118" s="189" t="s">
        <v>240</v>
      </c>
      <c r="S118" s="189" t="s">
        <v>118</v>
      </c>
      <c r="T118" s="190" t="s">
        <v>128</v>
      </c>
      <c r="U118" s="160">
        <v>0.05</v>
      </c>
      <c r="V118" s="160">
        <f>ROUND(E118*U118,2)</f>
        <v>1.8</v>
      </c>
      <c r="W118" s="160"/>
      <c r="X118" s="160" t="s">
        <v>129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130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0.399999999999999" outlineLevel="1" x14ac:dyDescent="0.25">
      <c r="A119" s="184">
        <v>38</v>
      </c>
      <c r="B119" s="185" t="s">
        <v>262</v>
      </c>
      <c r="C119" s="192" t="s">
        <v>263</v>
      </c>
      <c r="D119" s="186" t="s">
        <v>126</v>
      </c>
      <c r="E119" s="187">
        <v>36.060749999999999</v>
      </c>
      <c r="F119" s="188"/>
      <c r="G119" s="189">
        <f>ROUND(E119*F119,2)</f>
        <v>0</v>
      </c>
      <c r="H119" s="188"/>
      <c r="I119" s="189">
        <f>ROUND(E119*H119,2)</f>
        <v>0</v>
      </c>
      <c r="J119" s="188"/>
      <c r="K119" s="189">
        <f>ROUND(E119*J119,2)</f>
        <v>0</v>
      </c>
      <c r="L119" s="189">
        <v>21</v>
      </c>
      <c r="M119" s="189">
        <f>G119*(1+L119/100)</f>
        <v>0</v>
      </c>
      <c r="N119" s="189">
        <v>4.9699999999999996E-3</v>
      </c>
      <c r="O119" s="189">
        <f>ROUND(E119*N119,2)</f>
        <v>0.18</v>
      </c>
      <c r="P119" s="189">
        <v>0</v>
      </c>
      <c r="Q119" s="189">
        <f>ROUND(E119*P119,2)</f>
        <v>0</v>
      </c>
      <c r="R119" s="189" t="s">
        <v>240</v>
      </c>
      <c r="S119" s="189" t="s">
        <v>118</v>
      </c>
      <c r="T119" s="190" t="s">
        <v>128</v>
      </c>
      <c r="U119" s="160">
        <v>0.98399999999999999</v>
      </c>
      <c r="V119" s="160">
        <f>ROUND(E119*U119,2)</f>
        <v>35.479999999999997</v>
      </c>
      <c r="W119" s="160"/>
      <c r="X119" s="160" t="s">
        <v>129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130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0.399999999999999" outlineLevel="1" x14ac:dyDescent="0.25">
      <c r="A120" s="184">
        <v>39</v>
      </c>
      <c r="B120" s="185" t="s">
        <v>264</v>
      </c>
      <c r="C120" s="192" t="s">
        <v>265</v>
      </c>
      <c r="D120" s="186" t="s">
        <v>126</v>
      </c>
      <c r="E120" s="187">
        <v>36.060749999999999</v>
      </c>
      <c r="F120" s="188"/>
      <c r="G120" s="189">
        <f>ROUND(E120*F120,2)</f>
        <v>0</v>
      </c>
      <c r="H120" s="188"/>
      <c r="I120" s="189">
        <f>ROUND(E120*H120,2)</f>
        <v>0</v>
      </c>
      <c r="J120" s="188"/>
      <c r="K120" s="189">
        <f>ROUND(E120*J120,2)</f>
        <v>0</v>
      </c>
      <c r="L120" s="189">
        <v>21</v>
      </c>
      <c r="M120" s="189">
        <f>G120*(1+L120/100)</f>
        <v>0</v>
      </c>
      <c r="N120" s="189">
        <v>1.1E-4</v>
      </c>
      <c r="O120" s="189">
        <f>ROUND(E120*N120,2)</f>
        <v>0</v>
      </c>
      <c r="P120" s="189">
        <v>0</v>
      </c>
      <c r="Q120" s="189">
        <f>ROUND(E120*P120,2)</f>
        <v>0</v>
      </c>
      <c r="R120" s="189" t="s">
        <v>240</v>
      </c>
      <c r="S120" s="189" t="s">
        <v>118</v>
      </c>
      <c r="T120" s="190" t="s">
        <v>128</v>
      </c>
      <c r="U120" s="160">
        <v>0</v>
      </c>
      <c r="V120" s="160">
        <f>ROUND(E120*U120,2)</f>
        <v>0</v>
      </c>
      <c r="W120" s="160"/>
      <c r="X120" s="160" t="s">
        <v>129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130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0.399999999999999" outlineLevel="1" x14ac:dyDescent="0.25">
      <c r="A121" s="168">
        <v>40</v>
      </c>
      <c r="B121" s="169" t="s">
        <v>266</v>
      </c>
      <c r="C121" s="177" t="s">
        <v>267</v>
      </c>
      <c r="D121" s="170" t="s">
        <v>126</v>
      </c>
      <c r="E121" s="171">
        <v>14.85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3" t="s">
        <v>240</v>
      </c>
      <c r="S121" s="173" t="s">
        <v>118</v>
      </c>
      <c r="T121" s="174" t="s">
        <v>128</v>
      </c>
      <c r="U121" s="160">
        <v>0.1</v>
      </c>
      <c r="V121" s="160">
        <f>ROUND(E121*U121,2)</f>
        <v>1.49</v>
      </c>
      <c r="W121" s="160"/>
      <c r="X121" s="160" t="s">
        <v>129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130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58"/>
      <c r="B122" s="159"/>
      <c r="C122" s="191" t="s">
        <v>146</v>
      </c>
      <c r="D122" s="181"/>
      <c r="E122" s="182">
        <v>3.7785000000000002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8"/>
      <c r="B123" s="159"/>
      <c r="C123" s="191" t="s">
        <v>147</v>
      </c>
      <c r="D123" s="181"/>
      <c r="E123" s="182">
        <v>2.673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134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58"/>
      <c r="B124" s="159"/>
      <c r="C124" s="191" t="s">
        <v>148</v>
      </c>
      <c r="D124" s="181"/>
      <c r="E124" s="182">
        <v>1.4850000000000001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134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58"/>
      <c r="B125" s="159"/>
      <c r="C125" s="191" t="s">
        <v>149</v>
      </c>
      <c r="D125" s="181"/>
      <c r="E125" s="182">
        <v>1.716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134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58"/>
      <c r="B126" s="159"/>
      <c r="C126" s="191" t="s">
        <v>151</v>
      </c>
      <c r="D126" s="181"/>
      <c r="E126" s="182">
        <v>3.9104999999999999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134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8"/>
      <c r="B127" s="159"/>
      <c r="C127" s="191" t="s">
        <v>152</v>
      </c>
      <c r="D127" s="181"/>
      <c r="E127" s="182">
        <v>1.2869999999999999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134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84">
        <v>41</v>
      </c>
      <c r="B128" s="185" t="s">
        <v>268</v>
      </c>
      <c r="C128" s="192" t="s">
        <v>269</v>
      </c>
      <c r="D128" s="186" t="s">
        <v>0</v>
      </c>
      <c r="E128" s="187">
        <v>324.32639999999998</v>
      </c>
      <c r="F128" s="188"/>
      <c r="G128" s="189">
        <f>ROUND(E128*F128,2)</f>
        <v>0</v>
      </c>
      <c r="H128" s="188"/>
      <c r="I128" s="189">
        <f>ROUND(E128*H128,2)</f>
        <v>0</v>
      </c>
      <c r="J128" s="188"/>
      <c r="K128" s="189">
        <f>ROUND(E128*J128,2)</f>
        <v>0</v>
      </c>
      <c r="L128" s="189">
        <v>21</v>
      </c>
      <c r="M128" s="189">
        <f>G128*(1+L128/100)</f>
        <v>0</v>
      </c>
      <c r="N128" s="189">
        <v>0</v>
      </c>
      <c r="O128" s="189">
        <f>ROUND(E128*N128,2)</f>
        <v>0</v>
      </c>
      <c r="P128" s="189">
        <v>0</v>
      </c>
      <c r="Q128" s="189">
        <f>ROUND(E128*P128,2)</f>
        <v>0</v>
      </c>
      <c r="R128" s="189" t="s">
        <v>240</v>
      </c>
      <c r="S128" s="189" t="s">
        <v>118</v>
      </c>
      <c r="T128" s="190" t="s">
        <v>128</v>
      </c>
      <c r="U128" s="160">
        <v>0</v>
      </c>
      <c r="V128" s="160">
        <f>ROUND(E128*U128,2)</f>
        <v>0</v>
      </c>
      <c r="W128" s="160"/>
      <c r="X128" s="160" t="s">
        <v>129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130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68">
        <v>42</v>
      </c>
      <c r="B129" s="169" t="s">
        <v>270</v>
      </c>
      <c r="C129" s="177" t="s">
        <v>271</v>
      </c>
      <c r="D129" s="170" t="s">
        <v>126</v>
      </c>
      <c r="E129" s="171">
        <v>31.00583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1.3599999999999999E-2</v>
      </c>
      <c r="O129" s="173">
        <f>ROUND(E129*N129,2)</f>
        <v>0.42</v>
      </c>
      <c r="P129" s="173">
        <v>0</v>
      </c>
      <c r="Q129" s="173">
        <f>ROUND(E129*P129,2)</f>
        <v>0</v>
      </c>
      <c r="R129" s="173" t="s">
        <v>202</v>
      </c>
      <c r="S129" s="173" t="s">
        <v>118</v>
      </c>
      <c r="T129" s="174" t="s">
        <v>128</v>
      </c>
      <c r="U129" s="160">
        <v>0</v>
      </c>
      <c r="V129" s="160">
        <f>ROUND(E129*U129,2)</f>
        <v>0</v>
      </c>
      <c r="W129" s="160"/>
      <c r="X129" s="160" t="s">
        <v>203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204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8"/>
      <c r="B130" s="159"/>
      <c r="C130" s="191" t="s">
        <v>272</v>
      </c>
      <c r="D130" s="181"/>
      <c r="E130" s="182">
        <v>31.00583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5">
      <c r="A131" s="162" t="s">
        <v>113</v>
      </c>
      <c r="B131" s="163" t="s">
        <v>81</v>
      </c>
      <c r="C131" s="176" t="s">
        <v>82</v>
      </c>
      <c r="D131" s="164"/>
      <c r="E131" s="165"/>
      <c r="F131" s="166"/>
      <c r="G131" s="166">
        <f>SUMIF(AG132:AG138,"&lt;&gt;NOR",G132:G138)</f>
        <v>0</v>
      </c>
      <c r="H131" s="166"/>
      <c r="I131" s="166">
        <f>SUM(I132:I138)</f>
        <v>0</v>
      </c>
      <c r="J131" s="166"/>
      <c r="K131" s="166">
        <f>SUM(K132:K138)</f>
        <v>0</v>
      </c>
      <c r="L131" s="166"/>
      <c r="M131" s="166">
        <f>SUM(M132:M138)</f>
        <v>0</v>
      </c>
      <c r="N131" s="166"/>
      <c r="O131" s="166">
        <f>SUM(O132:O138)</f>
        <v>0</v>
      </c>
      <c r="P131" s="166"/>
      <c r="Q131" s="166">
        <f>SUM(Q132:Q138)</f>
        <v>0</v>
      </c>
      <c r="R131" s="166"/>
      <c r="S131" s="166"/>
      <c r="T131" s="167"/>
      <c r="U131" s="161"/>
      <c r="V131" s="161">
        <f>SUM(V132:V138)</f>
        <v>84.54</v>
      </c>
      <c r="W131" s="161"/>
      <c r="X131" s="161"/>
      <c r="AG131" t="s">
        <v>114</v>
      </c>
    </row>
    <row r="132" spans="1:60" ht="20.399999999999999" outlineLevel="1" x14ac:dyDescent="0.25">
      <c r="A132" s="168">
        <v>43</v>
      </c>
      <c r="B132" s="169" t="s">
        <v>273</v>
      </c>
      <c r="C132" s="177" t="s">
        <v>274</v>
      </c>
      <c r="D132" s="170" t="s">
        <v>275</v>
      </c>
      <c r="E132" s="171">
        <v>8.9640000000000004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3" t="s">
        <v>139</v>
      </c>
      <c r="S132" s="173" t="s">
        <v>118</v>
      </c>
      <c r="T132" s="174" t="s">
        <v>128</v>
      </c>
      <c r="U132" s="160">
        <v>2.0089999999999999</v>
      </c>
      <c r="V132" s="160">
        <f>ROUND(E132*U132,2)</f>
        <v>18.010000000000002</v>
      </c>
      <c r="W132" s="160"/>
      <c r="X132" s="160" t="s">
        <v>129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130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191" t="s">
        <v>276</v>
      </c>
      <c r="D133" s="181"/>
      <c r="E133" s="182">
        <v>8.9640000000000004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68">
        <v>44</v>
      </c>
      <c r="B134" s="169" t="s">
        <v>277</v>
      </c>
      <c r="C134" s="177" t="s">
        <v>278</v>
      </c>
      <c r="D134" s="170" t="s">
        <v>275</v>
      </c>
      <c r="E134" s="171">
        <v>69.226280000000003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139</v>
      </c>
      <c r="S134" s="173" t="s">
        <v>118</v>
      </c>
      <c r="T134" s="174" t="s">
        <v>128</v>
      </c>
      <c r="U134" s="160">
        <v>0.49</v>
      </c>
      <c r="V134" s="160">
        <f>ROUND(E134*U134,2)</f>
        <v>33.92</v>
      </c>
      <c r="W134" s="160"/>
      <c r="X134" s="160" t="s">
        <v>129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130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58"/>
      <c r="B135" s="159"/>
      <c r="C135" s="191" t="s">
        <v>279</v>
      </c>
      <c r="D135" s="181"/>
      <c r="E135" s="182">
        <v>69.226280000000003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134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68">
        <v>45</v>
      </c>
      <c r="B136" s="169" t="s">
        <v>280</v>
      </c>
      <c r="C136" s="177" t="s">
        <v>281</v>
      </c>
      <c r="D136" s="170" t="s">
        <v>275</v>
      </c>
      <c r="E136" s="171">
        <v>34.613140000000001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21</v>
      </c>
      <c r="M136" s="173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3" t="s">
        <v>139</v>
      </c>
      <c r="S136" s="173" t="s">
        <v>118</v>
      </c>
      <c r="T136" s="174" t="s">
        <v>128</v>
      </c>
      <c r="U136" s="160">
        <v>0.94199999999999995</v>
      </c>
      <c r="V136" s="160">
        <f>ROUND(E136*U136,2)</f>
        <v>32.61</v>
      </c>
      <c r="W136" s="160"/>
      <c r="X136" s="160" t="s">
        <v>129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130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8"/>
      <c r="B137" s="159"/>
      <c r="C137" s="191" t="s">
        <v>282</v>
      </c>
      <c r="D137" s="181"/>
      <c r="E137" s="182">
        <v>34.613140000000001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134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68">
        <v>46</v>
      </c>
      <c r="B138" s="169" t="s">
        <v>283</v>
      </c>
      <c r="C138" s="177" t="s">
        <v>284</v>
      </c>
      <c r="D138" s="170" t="s">
        <v>275</v>
      </c>
      <c r="E138" s="171">
        <v>17.306570000000001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3"/>
      <c r="S138" s="173" t="s">
        <v>217</v>
      </c>
      <c r="T138" s="174" t="s">
        <v>119</v>
      </c>
      <c r="U138" s="160">
        <v>0</v>
      </c>
      <c r="V138" s="160">
        <f>ROUND(E138*U138,2)</f>
        <v>0</v>
      </c>
      <c r="W138" s="160"/>
      <c r="X138" s="160" t="s">
        <v>129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130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5">
      <c r="A139" s="5"/>
      <c r="B139" s="6"/>
      <c r="C139" s="178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AE139">
        <v>15</v>
      </c>
      <c r="AF139">
        <v>21</v>
      </c>
    </row>
    <row r="140" spans="1:60" x14ac:dyDescent="0.25">
      <c r="A140" s="154"/>
      <c r="B140" s="155" t="s">
        <v>29</v>
      </c>
      <c r="C140" s="179"/>
      <c r="D140" s="156"/>
      <c r="E140" s="157"/>
      <c r="F140" s="157"/>
      <c r="G140" s="175">
        <f>G8+G13+G35+G75+G85+G92+G98+G117+G131</f>
        <v>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AE140">
        <f>SUMIF(L7:L138,AE139,G7:G138)</f>
        <v>0</v>
      </c>
      <c r="AF140">
        <f>SUMIF(L7:L138,AF139,G7:G138)</f>
        <v>0</v>
      </c>
      <c r="AG140" t="s">
        <v>121</v>
      </c>
    </row>
    <row r="141" spans="1:60" x14ac:dyDescent="0.25">
      <c r="C141" s="180"/>
      <c r="D141" s="142"/>
      <c r="AG141" t="s">
        <v>122</v>
      </c>
    </row>
    <row r="142" spans="1:60" x14ac:dyDescent="0.25">
      <c r="D142" s="142"/>
    </row>
    <row r="143" spans="1:60" x14ac:dyDescent="0.25">
      <c r="D143" s="142"/>
    </row>
    <row r="144" spans="1:60" x14ac:dyDescent="0.25">
      <c r="D144" s="142"/>
    </row>
    <row r="145" spans="4:4" x14ac:dyDescent="0.25">
      <c r="D145" s="142"/>
    </row>
    <row r="146" spans="4:4" x14ac:dyDescent="0.25">
      <c r="D146" s="142"/>
    </row>
    <row r="147" spans="4:4" x14ac:dyDescent="0.25">
      <c r="D147" s="142"/>
    </row>
    <row r="148" spans="4:4" x14ac:dyDescent="0.25">
      <c r="D148" s="142"/>
    </row>
    <row r="149" spans="4:4" x14ac:dyDescent="0.25">
      <c r="D149" s="142"/>
    </row>
    <row r="150" spans="4:4" x14ac:dyDescent="0.25">
      <c r="D150" s="142"/>
    </row>
    <row r="151" spans="4:4" x14ac:dyDescent="0.25">
      <c r="D151" s="142"/>
    </row>
    <row r="152" spans="4:4" x14ac:dyDescent="0.25">
      <c r="D152" s="142"/>
    </row>
    <row r="153" spans="4:4" x14ac:dyDescent="0.25">
      <c r="D153" s="142"/>
    </row>
    <row r="154" spans="4:4" x14ac:dyDescent="0.25">
      <c r="D154" s="142"/>
    </row>
    <row r="155" spans="4:4" x14ac:dyDescent="0.25">
      <c r="D155" s="142"/>
    </row>
    <row r="156" spans="4:4" x14ac:dyDescent="0.25">
      <c r="D156" s="142"/>
    </row>
    <row r="157" spans="4:4" x14ac:dyDescent="0.25">
      <c r="D157" s="142"/>
    </row>
    <row r="158" spans="4:4" x14ac:dyDescent="0.25">
      <c r="D158" s="142"/>
    </row>
    <row r="159" spans="4:4" x14ac:dyDescent="0.25">
      <c r="D159" s="142"/>
    </row>
    <row r="160" spans="4:4" x14ac:dyDescent="0.25">
      <c r="D160" s="142"/>
    </row>
    <row r="161" spans="4:4" x14ac:dyDescent="0.25">
      <c r="D161" s="142"/>
    </row>
    <row r="162" spans="4:4" x14ac:dyDescent="0.25">
      <c r="D162" s="142"/>
    </row>
    <row r="163" spans="4:4" x14ac:dyDescent="0.25">
      <c r="D163" s="142"/>
    </row>
    <row r="164" spans="4:4" x14ac:dyDescent="0.25">
      <c r="D164" s="142"/>
    </row>
    <row r="165" spans="4:4" x14ac:dyDescent="0.25">
      <c r="D165" s="142"/>
    </row>
    <row r="166" spans="4:4" x14ac:dyDescent="0.25">
      <c r="D166" s="142"/>
    </row>
    <row r="167" spans="4:4" x14ac:dyDescent="0.25">
      <c r="D167" s="142"/>
    </row>
    <row r="168" spans="4:4" x14ac:dyDescent="0.25">
      <c r="D168" s="142"/>
    </row>
    <row r="169" spans="4:4" x14ac:dyDescent="0.25">
      <c r="D169" s="142"/>
    </row>
    <row r="170" spans="4:4" x14ac:dyDescent="0.25">
      <c r="D170" s="142"/>
    </row>
    <row r="171" spans="4:4" x14ac:dyDescent="0.25">
      <c r="D171" s="142"/>
    </row>
    <row r="172" spans="4:4" x14ac:dyDescent="0.25">
      <c r="D172" s="142"/>
    </row>
    <row r="173" spans="4:4" x14ac:dyDescent="0.25">
      <c r="D173" s="142"/>
    </row>
    <row r="174" spans="4:4" x14ac:dyDescent="0.25">
      <c r="D174" s="142"/>
    </row>
    <row r="175" spans="4:4" x14ac:dyDescent="0.25">
      <c r="D175" s="142"/>
    </row>
    <row r="176" spans="4:4" x14ac:dyDescent="0.25">
      <c r="D176" s="142"/>
    </row>
    <row r="177" spans="4:4" x14ac:dyDescent="0.25">
      <c r="D177" s="142"/>
    </row>
    <row r="178" spans="4:4" x14ac:dyDescent="0.25">
      <c r="D178" s="142"/>
    </row>
    <row r="179" spans="4:4" x14ac:dyDescent="0.25">
      <c r="D179" s="142"/>
    </row>
    <row r="180" spans="4:4" x14ac:dyDescent="0.25">
      <c r="D180" s="142"/>
    </row>
    <row r="181" spans="4:4" x14ac:dyDescent="0.25">
      <c r="D181" s="142"/>
    </row>
    <row r="182" spans="4:4" x14ac:dyDescent="0.25">
      <c r="D182" s="142"/>
    </row>
    <row r="183" spans="4:4" x14ac:dyDescent="0.25">
      <c r="D183" s="142"/>
    </row>
    <row r="184" spans="4:4" x14ac:dyDescent="0.25">
      <c r="D184" s="142"/>
    </row>
    <row r="185" spans="4:4" x14ac:dyDescent="0.25">
      <c r="D185" s="142"/>
    </row>
    <row r="186" spans="4:4" x14ac:dyDescent="0.25">
      <c r="D186" s="142"/>
    </row>
    <row r="187" spans="4:4" x14ac:dyDescent="0.25">
      <c r="D187" s="142"/>
    </row>
    <row r="188" spans="4:4" x14ac:dyDescent="0.25">
      <c r="D188" s="142"/>
    </row>
    <row r="189" spans="4:4" x14ac:dyDescent="0.25">
      <c r="D189" s="142"/>
    </row>
    <row r="190" spans="4:4" x14ac:dyDescent="0.25">
      <c r="D190" s="142"/>
    </row>
    <row r="191" spans="4:4" x14ac:dyDescent="0.25">
      <c r="D191" s="142"/>
    </row>
    <row r="192" spans="4:4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sheetProtection algorithmName="SHA-512" hashValue="Hd1YB5ieKK/dDWKIDOW0fZf0zH/1ree4IKAdfyQw9AAOC92m4UUauH4FRk1qrA4A0rsq4cEL8kBUqHhOjgtG6A==" saltValue="Q4hkzJRbu6KXyXffcMOb6g==" spinCount="100000" sheet="1"/>
  <mergeCells count="11">
    <mergeCell ref="C19:G19"/>
    <mergeCell ref="A1:G1"/>
    <mergeCell ref="C2:G2"/>
    <mergeCell ref="C3:G3"/>
    <mergeCell ref="C4:G4"/>
    <mergeCell ref="C10:G10"/>
    <mergeCell ref="C28:G28"/>
    <mergeCell ref="C32:G32"/>
    <mergeCell ref="C72:G72"/>
    <mergeCell ref="C82:G82"/>
    <mergeCell ref="C89:G89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SO02 2 Naklady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'SO02 2 Naklady'!Názvy_tisku</vt:lpstr>
      <vt:lpstr>oadresa</vt:lpstr>
      <vt:lpstr>Stavba!Objednatel</vt:lpstr>
      <vt:lpstr>Stavba!Objekt</vt:lpstr>
      <vt:lpstr>'SO01 1 Pol'!Oblast_tisku</vt:lpstr>
      <vt:lpstr>'SO02 2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2014-02-28T09:52:57Z</cp:lastPrinted>
  <dcterms:created xsi:type="dcterms:W3CDTF">2009-04-08T07:15:50Z</dcterms:created>
  <dcterms:modified xsi:type="dcterms:W3CDTF">2019-03-27T13:10:33Z</dcterms:modified>
</cp:coreProperties>
</file>