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\_OA_CD\"/>
    </mc:Choice>
  </mc:AlternateContent>
  <bookViews>
    <workbookView xWindow="0" yWindow="0" windowWidth="16380" windowHeight="8196" tabRatio="500"/>
  </bookViews>
  <sheets>
    <sheet name="Rekapitulace stavby" sheetId="1" r:id="rId1"/>
    <sheet name="00 - Vedlejší a ostatní n..." sheetId="2" r:id="rId2"/>
    <sheet name="01 - Úprava dvora" sheetId="3" r:id="rId3"/>
    <sheet name="02 - Venkovní dešťová kan..." sheetId="4" r:id="rId4"/>
    <sheet name="Pokyny pro vyplnění" sheetId="5" r:id="rId5"/>
  </sheets>
  <definedNames>
    <definedName name="_xlnm._FilterDatabase" localSheetId="1" hidden="1">'00 - Vedlejší a ostatní n...'!$C$80:$K$113</definedName>
    <definedName name="_xlnm._FilterDatabase" localSheetId="2" hidden="1">'01 - Úprava dvora'!$C$91:$K$283</definedName>
    <definedName name="_xlnm._FilterDatabase" localSheetId="3" hidden="1">'02 - Venkovní dešťová kan...'!$C$81:$K$136</definedName>
    <definedName name="_xlnm.Print_Titles" localSheetId="1">'00 - Vedlejší a ostatní n...'!$80:$80</definedName>
    <definedName name="_xlnm.Print_Titles" localSheetId="2">'01 - Úprava dvora'!$91:$91</definedName>
    <definedName name="_xlnm.Print_Titles" localSheetId="3">'02 - Venkovní dešťová kan...'!$81:$81</definedName>
    <definedName name="_xlnm.Print_Titles" localSheetId="0">'Rekapitulace stavby'!$49:$49</definedName>
    <definedName name="_xlnm.Print_Area" localSheetId="1">'00 - Vedlejší a ostatní n...'!$B$3:$L$114</definedName>
    <definedName name="_xlnm.Print_Area" localSheetId="2">'01 - Úprava dvora'!$B$3:$L$284</definedName>
    <definedName name="_xlnm.Print_Area" localSheetId="3">'02 - Venkovní dešťová kan...'!$B$3:$L$137</definedName>
    <definedName name="_xlnm.Print_Area" localSheetId="0">'Rekapitulace stavby'!$B$3:$AR$56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K136" i="4" l="1"/>
  <c r="BK135" i="4" s="1"/>
  <c r="J135" i="4" s="1"/>
  <c r="J62" i="4" s="1"/>
  <c r="BI136" i="4"/>
  <c r="BH136" i="4"/>
  <c r="BG136" i="4"/>
  <c r="BF136" i="4"/>
  <c r="T136" i="4"/>
  <c r="R136" i="4"/>
  <c r="R135" i="4" s="1"/>
  <c r="P136" i="4"/>
  <c r="P135" i="4" s="1"/>
  <c r="J136" i="4"/>
  <c r="BE136" i="4" s="1"/>
  <c r="T135" i="4"/>
  <c r="BK134" i="4"/>
  <c r="BI134" i="4"/>
  <c r="BH134" i="4"/>
  <c r="BG134" i="4"/>
  <c r="BF134" i="4"/>
  <c r="T134" i="4"/>
  <c r="R134" i="4"/>
  <c r="P134" i="4"/>
  <c r="J134" i="4"/>
  <c r="BE134" i="4" s="1"/>
  <c r="BK133" i="4"/>
  <c r="BI133" i="4"/>
  <c r="BH133" i="4"/>
  <c r="BG133" i="4"/>
  <c r="BF133" i="4"/>
  <c r="T133" i="4"/>
  <c r="R133" i="4"/>
  <c r="P133" i="4"/>
  <c r="J133" i="4"/>
  <c r="BE133" i="4" s="1"/>
  <c r="BK132" i="4"/>
  <c r="BI132" i="4"/>
  <c r="BH132" i="4"/>
  <c r="BG132" i="4"/>
  <c r="BF132" i="4"/>
  <c r="T132" i="4"/>
  <c r="R132" i="4"/>
  <c r="P132" i="4"/>
  <c r="J132" i="4"/>
  <c r="BE132" i="4" s="1"/>
  <c r="BK131" i="4"/>
  <c r="BI131" i="4"/>
  <c r="BH131" i="4"/>
  <c r="BG131" i="4"/>
  <c r="BF131" i="4"/>
  <c r="T131" i="4"/>
  <c r="R131" i="4"/>
  <c r="P131" i="4"/>
  <c r="J131" i="4"/>
  <c r="BE131" i="4" s="1"/>
  <c r="BK130" i="4"/>
  <c r="BI130" i="4"/>
  <c r="BH130" i="4"/>
  <c r="BG130" i="4"/>
  <c r="BF130" i="4"/>
  <c r="T130" i="4"/>
  <c r="R130" i="4"/>
  <c r="P130" i="4"/>
  <c r="J130" i="4"/>
  <c r="BE130" i="4" s="1"/>
  <c r="BK129" i="4"/>
  <c r="BI129" i="4"/>
  <c r="BH129" i="4"/>
  <c r="BG129" i="4"/>
  <c r="BF129" i="4"/>
  <c r="T129" i="4"/>
  <c r="R129" i="4"/>
  <c r="P129" i="4"/>
  <c r="J129" i="4"/>
  <c r="BE129" i="4" s="1"/>
  <c r="BK128" i="4"/>
  <c r="BI128" i="4"/>
  <c r="BH128" i="4"/>
  <c r="BG128" i="4"/>
  <c r="BF128" i="4"/>
  <c r="T128" i="4"/>
  <c r="R128" i="4"/>
  <c r="P128" i="4"/>
  <c r="J128" i="4"/>
  <c r="BE128" i="4" s="1"/>
  <c r="BK127" i="4"/>
  <c r="BI127" i="4"/>
  <c r="BH127" i="4"/>
  <c r="BG127" i="4"/>
  <c r="BF127" i="4"/>
  <c r="T127" i="4"/>
  <c r="R127" i="4"/>
  <c r="P127" i="4"/>
  <c r="J127" i="4"/>
  <c r="BE127" i="4" s="1"/>
  <c r="BK126" i="4"/>
  <c r="BI126" i="4"/>
  <c r="BH126" i="4"/>
  <c r="BG126" i="4"/>
  <c r="BF126" i="4"/>
  <c r="T126" i="4"/>
  <c r="R126" i="4"/>
  <c r="P126" i="4"/>
  <c r="J126" i="4"/>
  <c r="BE126" i="4" s="1"/>
  <c r="BK125" i="4"/>
  <c r="BI125" i="4"/>
  <c r="BH125" i="4"/>
  <c r="BG125" i="4"/>
  <c r="BF125" i="4"/>
  <c r="T125" i="4"/>
  <c r="R125" i="4"/>
  <c r="P125" i="4"/>
  <c r="J125" i="4"/>
  <c r="BE125" i="4" s="1"/>
  <c r="BK124" i="4"/>
  <c r="BI124" i="4"/>
  <c r="BH124" i="4"/>
  <c r="BG124" i="4"/>
  <c r="BF124" i="4"/>
  <c r="T124" i="4"/>
  <c r="R124" i="4"/>
  <c r="P124" i="4"/>
  <c r="J124" i="4"/>
  <c r="BE124" i="4" s="1"/>
  <c r="BK123" i="4"/>
  <c r="BI123" i="4"/>
  <c r="BH123" i="4"/>
  <c r="BG123" i="4"/>
  <c r="BF123" i="4"/>
  <c r="T123" i="4"/>
  <c r="R123" i="4"/>
  <c r="P123" i="4"/>
  <c r="J123" i="4"/>
  <c r="BE123" i="4" s="1"/>
  <c r="BK122" i="4"/>
  <c r="BI122" i="4"/>
  <c r="BH122" i="4"/>
  <c r="BG122" i="4"/>
  <c r="BF122" i="4"/>
  <c r="T122" i="4"/>
  <c r="R122" i="4"/>
  <c r="P122" i="4"/>
  <c r="J122" i="4"/>
  <c r="BE122" i="4" s="1"/>
  <c r="BK121" i="4"/>
  <c r="BI121" i="4"/>
  <c r="BH121" i="4"/>
  <c r="BG121" i="4"/>
  <c r="BF121" i="4"/>
  <c r="T121" i="4"/>
  <c r="T119" i="4" s="1"/>
  <c r="R121" i="4"/>
  <c r="P121" i="4"/>
  <c r="J121" i="4"/>
  <c r="BE121" i="4" s="1"/>
  <c r="BK120" i="4"/>
  <c r="BK119" i="4" s="1"/>
  <c r="J119" i="4" s="1"/>
  <c r="J61" i="4" s="1"/>
  <c r="BI120" i="4"/>
  <c r="BH120" i="4"/>
  <c r="BG120" i="4"/>
  <c r="BF120" i="4"/>
  <c r="T120" i="4"/>
  <c r="R120" i="4"/>
  <c r="P120" i="4"/>
  <c r="J120" i="4"/>
  <c r="BE120" i="4" s="1"/>
  <c r="R119" i="4"/>
  <c r="BK117" i="4"/>
  <c r="BI117" i="4"/>
  <c r="BH117" i="4"/>
  <c r="BG117" i="4"/>
  <c r="BF117" i="4"/>
  <c r="T117" i="4"/>
  <c r="R117" i="4"/>
  <c r="P117" i="4"/>
  <c r="J117" i="4"/>
  <c r="BE117" i="4" s="1"/>
  <c r="BK116" i="4"/>
  <c r="BK115" i="4" s="1"/>
  <c r="J115" i="4" s="1"/>
  <c r="J60" i="4" s="1"/>
  <c r="BI116" i="4"/>
  <c r="BH116" i="4"/>
  <c r="BG116" i="4"/>
  <c r="BF116" i="4"/>
  <c r="T116" i="4"/>
  <c r="R116" i="4"/>
  <c r="R115" i="4" s="1"/>
  <c r="P116" i="4"/>
  <c r="P115" i="4" s="1"/>
  <c r="J116" i="4"/>
  <c r="BE116" i="4" s="1"/>
  <c r="T115" i="4"/>
  <c r="BK113" i="4"/>
  <c r="BI113" i="4"/>
  <c r="BH113" i="4"/>
  <c r="BG113" i="4"/>
  <c r="BF113" i="4"/>
  <c r="T113" i="4"/>
  <c r="R113" i="4"/>
  <c r="P113" i="4"/>
  <c r="J113" i="4"/>
  <c r="BE113" i="4" s="1"/>
  <c r="BK112" i="4"/>
  <c r="BI112" i="4"/>
  <c r="BH112" i="4"/>
  <c r="BG112" i="4"/>
  <c r="BF112" i="4"/>
  <c r="T112" i="4"/>
  <c r="T109" i="4" s="1"/>
  <c r="R112" i="4"/>
  <c r="P112" i="4"/>
  <c r="J112" i="4"/>
  <c r="BE112" i="4" s="1"/>
  <c r="BK110" i="4"/>
  <c r="BK109" i="4" s="1"/>
  <c r="J109" i="4" s="1"/>
  <c r="BI110" i="4"/>
  <c r="BH110" i="4"/>
  <c r="BG110" i="4"/>
  <c r="BF110" i="4"/>
  <c r="T110" i="4"/>
  <c r="R110" i="4"/>
  <c r="P110" i="4"/>
  <c r="J110" i="4"/>
  <c r="BE110" i="4" s="1"/>
  <c r="R109" i="4"/>
  <c r="BK107" i="4"/>
  <c r="BI107" i="4"/>
  <c r="BH107" i="4"/>
  <c r="BG107" i="4"/>
  <c r="BF107" i="4"/>
  <c r="T107" i="4"/>
  <c r="R107" i="4"/>
  <c r="P107" i="4"/>
  <c r="J107" i="4"/>
  <c r="BE107" i="4" s="1"/>
  <c r="BK106" i="4"/>
  <c r="BI106" i="4"/>
  <c r="BH106" i="4"/>
  <c r="BG106" i="4"/>
  <c r="BF106" i="4"/>
  <c r="T106" i="4"/>
  <c r="R106" i="4"/>
  <c r="P106" i="4"/>
  <c r="J106" i="4"/>
  <c r="BE106" i="4" s="1"/>
  <c r="BK104" i="4"/>
  <c r="BI104" i="4"/>
  <c r="BH104" i="4"/>
  <c r="BG104" i="4"/>
  <c r="BF104" i="4"/>
  <c r="T104" i="4"/>
  <c r="R104" i="4"/>
  <c r="P104" i="4"/>
  <c r="J104" i="4"/>
  <c r="BE104" i="4" s="1"/>
  <c r="BK102" i="4"/>
  <c r="BI102" i="4"/>
  <c r="BH102" i="4"/>
  <c r="BG102" i="4"/>
  <c r="BF102" i="4"/>
  <c r="T102" i="4"/>
  <c r="R102" i="4"/>
  <c r="P102" i="4"/>
  <c r="J102" i="4"/>
  <c r="BE102" i="4" s="1"/>
  <c r="BK98" i="4"/>
  <c r="BI98" i="4"/>
  <c r="BH98" i="4"/>
  <c r="BG98" i="4"/>
  <c r="BF98" i="4"/>
  <c r="T98" i="4"/>
  <c r="R98" i="4"/>
  <c r="P98" i="4"/>
  <c r="J98" i="4"/>
  <c r="BE98" i="4" s="1"/>
  <c r="BK92" i="4"/>
  <c r="BI92" i="4"/>
  <c r="BH92" i="4"/>
  <c r="BG92" i="4"/>
  <c r="BF92" i="4"/>
  <c r="T92" i="4"/>
  <c r="R92" i="4"/>
  <c r="P92" i="4"/>
  <c r="J92" i="4"/>
  <c r="BE92" i="4" s="1"/>
  <c r="BK91" i="4"/>
  <c r="BI91" i="4"/>
  <c r="BH91" i="4"/>
  <c r="BG91" i="4"/>
  <c r="BF91" i="4"/>
  <c r="T91" i="4"/>
  <c r="R91" i="4"/>
  <c r="P91" i="4"/>
  <c r="J91" i="4"/>
  <c r="BE91" i="4" s="1"/>
  <c r="BK90" i="4"/>
  <c r="BI90" i="4"/>
  <c r="BH90" i="4"/>
  <c r="BG90" i="4"/>
  <c r="BF90" i="4"/>
  <c r="T90" i="4"/>
  <c r="R90" i="4"/>
  <c r="P90" i="4"/>
  <c r="J90" i="4"/>
  <c r="BE90" i="4" s="1"/>
  <c r="BK88" i="4"/>
  <c r="BI88" i="4"/>
  <c r="BH88" i="4"/>
  <c r="BG88" i="4"/>
  <c r="BF88" i="4"/>
  <c r="T88" i="4"/>
  <c r="R88" i="4"/>
  <c r="P88" i="4"/>
  <c r="J88" i="4"/>
  <c r="BE88" i="4" s="1"/>
  <c r="BK87" i="4"/>
  <c r="BI87" i="4"/>
  <c r="BH87" i="4"/>
  <c r="BG87" i="4"/>
  <c r="BF87" i="4"/>
  <c r="T87" i="4"/>
  <c r="R87" i="4"/>
  <c r="P87" i="4"/>
  <c r="J87" i="4"/>
  <c r="BE87" i="4" s="1"/>
  <c r="BK86" i="4"/>
  <c r="BI86" i="4"/>
  <c r="BH86" i="4"/>
  <c r="BG86" i="4"/>
  <c r="BF86" i="4"/>
  <c r="T86" i="4"/>
  <c r="R86" i="4"/>
  <c r="P86" i="4"/>
  <c r="J86" i="4"/>
  <c r="BE86" i="4" s="1"/>
  <c r="BK85" i="4"/>
  <c r="BK84" i="4" s="1"/>
  <c r="J84" i="4" s="1"/>
  <c r="J58" i="4" s="1"/>
  <c r="BI85" i="4"/>
  <c r="BH85" i="4"/>
  <c r="BG85" i="4"/>
  <c r="BF85" i="4"/>
  <c r="F31" i="4" s="1"/>
  <c r="BA54" i="1" s="1"/>
  <c r="T85" i="4"/>
  <c r="R85" i="4"/>
  <c r="P85" i="4"/>
  <c r="P84" i="4" s="1"/>
  <c r="J85" i="4"/>
  <c r="BE85" i="4" s="1"/>
  <c r="T84" i="4"/>
  <c r="T83" i="4" s="1"/>
  <c r="T82" i="4" s="1"/>
  <c r="J78" i="4"/>
  <c r="F78" i="4"/>
  <c r="F76" i="4"/>
  <c r="E74" i="4"/>
  <c r="J59" i="4"/>
  <c r="F52" i="4"/>
  <c r="J51" i="4"/>
  <c r="F51" i="4"/>
  <c r="F49" i="4"/>
  <c r="E47" i="4"/>
  <c r="J18" i="4"/>
  <c r="E18" i="4"/>
  <c r="F79" i="4" s="1"/>
  <c r="J17" i="4"/>
  <c r="J12" i="4"/>
  <c r="J76" i="4" s="1"/>
  <c r="E7" i="4"/>
  <c r="E45" i="4" s="1"/>
  <c r="BK283" i="3"/>
  <c r="BI283" i="3"/>
  <c r="BH283" i="3"/>
  <c r="BG283" i="3"/>
  <c r="BF283" i="3"/>
  <c r="T283" i="3"/>
  <c r="R283" i="3"/>
  <c r="P283" i="3"/>
  <c r="J283" i="3"/>
  <c r="BE283" i="3" s="1"/>
  <c r="BK282" i="3"/>
  <c r="BI282" i="3"/>
  <c r="BH282" i="3"/>
  <c r="BG282" i="3"/>
  <c r="BF282" i="3"/>
  <c r="T282" i="3"/>
  <c r="R282" i="3"/>
  <c r="P282" i="3"/>
  <c r="J282" i="3"/>
  <c r="BE282" i="3" s="1"/>
  <c r="BK280" i="3"/>
  <c r="BI280" i="3"/>
  <c r="BH280" i="3"/>
  <c r="BG280" i="3"/>
  <c r="BF280" i="3"/>
  <c r="T280" i="3"/>
  <c r="R280" i="3"/>
  <c r="P280" i="3"/>
  <c r="J280" i="3"/>
  <c r="BE280" i="3" s="1"/>
  <c r="BK279" i="3"/>
  <c r="BI279" i="3"/>
  <c r="BH279" i="3"/>
  <c r="BG279" i="3"/>
  <c r="BF279" i="3"/>
  <c r="T279" i="3"/>
  <c r="R279" i="3"/>
  <c r="P279" i="3"/>
  <c r="J279" i="3"/>
  <c r="BE279" i="3" s="1"/>
  <c r="BK278" i="3"/>
  <c r="BI278" i="3"/>
  <c r="BH278" i="3"/>
  <c r="BG278" i="3"/>
  <c r="BF278" i="3"/>
  <c r="T278" i="3"/>
  <c r="R278" i="3"/>
  <c r="P278" i="3"/>
  <c r="J278" i="3"/>
  <c r="BE278" i="3" s="1"/>
  <c r="BK277" i="3"/>
  <c r="BI277" i="3"/>
  <c r="BH277" i="3"/>
  <c r="BG277" i="3"/>
  <c r="BF277" i="3"/>
  <c r="T277" i="3"/>
  <c r="R277" i="3"/>
  <c r="P277" i="3"/>
  <c r="J277" i="3"/>
  <c r="BE277" i="3" s="1"/>
  <c r="BK275" i="3"/>
  <c r="BK274" i="3" s="1"/>
  <c r="J274" i="3" s="1"/>
  <c r="J72" i="3" s="1"/>
  <c r="BI275" i="3"/>
  <c r="BH275" i="3"/>
  <c r="BG275" i="3"/>
  <c r="BF275" i="3"/>
  <c r="T275" i="3"/>
  <c r="R275" i="3"/>
  <c r="P275" i="3"/>
  <c r="J275" i="3"/>
  <c r="BE275" i="3" s="1"/>
  <c r="T274" i="3"/>
  <c r="P274" i="3"/>
  <c r="BK273" i="3"/>
  <c r="BI273" i="3"/>
  <c r="BH273" i="3"/>
  <c r="BG273" i="3"/>
  <c r="BF273" i="3"/>
  <c r="T273" i="3"/>
  <c r="R273" i="3"/>
  <c r="P273" i="3"/>
  <c r="J273" i="3"/>
  <c r="BE273" i="3" s="1"/>
  <c r="BK271" i="3"/>
  <c r="BI271" i="3"/>
  <c r="BH271" i="3"/>
  <c r="BG271" i="3"/>
  <c r="BF271" i="3"/>
  <c r="T271" i="3"/>
  <c r="R271" i="3"/>
  <c r="P271" i="3"/>
  <c r="J271" i="3"/>
  <c r="BE271" i="3" s="1"/>
  <c r="BK269" i="3"/>
  <c r="BK268" i="3" s="1"/>
  <c r="J268" i="3" s="1"/>
  <c r="J71" i="3" s="1"/>
  <c r="BI269" i="3"/>
  <c r="BH269" i="3"/>
  <c r="BG269" i="3"/>
  <c r="BF269" i="3"/>
  <c r="T269" i="3"/>
  <c r="R269" i="3"/>
  <c r="P269" i="3"/>
  <c r="J269" i="3"/>
  <c r="BE269" i="3" s="1"/>
  <c r="R268" i="3"/>
  <c r="BK267" i="3"/>
  <c r="BI267" i="3"/>
  <c r="BH267" i="3"/>
  <c r="BG267" i="3"/>
  <c r="BF267" i="3"/>
  <c r="T267" i="3"/>
  <c r="R267" i="3"/>
  <c r="P267" i="3"/>
  <c r="J267" i="3"/>
  <c r="BE267" i="3" s="1"/>
  <c r="BK266" i="3"/>
  <c r="BI266" i="3"/>
  <c r="BH266" i="3"/>
  <c r="BG266" i="3"/>
  <c r="BF266" i="3"/>
  <c r="T266" i="3"/>
  <c r="R266" i="3"/>
  <c r="P266" i="3"/>
  <c r="J266" i="3"/>
  <c r="BE266" i="3" s="1"/>
  <c r="BK265" i="3"/>
  <c r="BI265" i="3"/>
  <c r="BH265" i="3"/>
  <c r="BG265" i="3"/>
  <c r="BF265" i="3"/>
  <c r="T265" i="3"/>
  <c r="R265" i="3"/>
  <c r="R264" i="3" s="1"/>
  <c r="P265" i="3"/>
  <c r="J265" i="3"/>
  <c r="BE265" i="3" s="1"/>
  <c r="BK264" i="3"/>
  <c r="T264" i="3"/>
  <c r="P264" i="3"/>
  <c r="J264" i="3"/>
  <c r="BK263" i="3"/>
  <c r="BI263" i="3"/>
  <c r="BH263" i="3"/>
  <c r="BG263" i="3"/>
  <c r="BF263" i="3"/>
  <c r="T263" i="3"/>
  <c r="R263" i="3"/>
  <c r="P263" i="3"/>
  <c r="J263" i="3"/>
  <c r="BE263" i="3" s="1"/>
  <c r="BK261" i="3"/>
  <c r="BK258" i="3" s="1"/>
  <c r="BI261" i="3"/>
  <c r="BH261" i="3"/>
  <c r="BG261" i="3"/>
  <c r="BF261" i="3"/>
  <c r="T261" i="3"/>
  <c r="R261" i="3"/>
  <c r="P261" i="3"/>
  <c r="J261" i="3"/>
  <c r="BE261" i="3" s="1"/>
  <c r="BK259" i="3"/>
  <c r="BI259" i="3"/>
  <c r="BH259" i="3"/>
  <c r="BG259" i="3"/>
  <c r="BF259" i="3"/>
  <c r="T259" i="3"/>
  <c r="R259" i="3"/>
  <c r="P259" i="3"/>
  <c r="P258" i="3" s="1"/>
  <c r="J259" i="3"/>
  <c r="BE259" i="3" s="1"/>
  <c r="R258" i="3"/>
  <c r="BK257" i="3"/>
  <c r="BI257" i="3"/>
  <c r="BH257" i="3"/>
  <c r="BG257" i="3"/>
  <c r="BF257" i="3"/>
  <c r="T257" i="3"/>
  <c r="R257" i="3"/>
  <c r="P257" i="3"/>
  <c r="J257" i="3"/>
  <c r="BE257" i="3" s="1"/>
  <c r="BK256" i="3"/>
  <c r="BI256" i="3"/>
  <c r="BH256" i="3"/>
  <c r="BG256" i="3"/>
  <c r="BF256" i="3"/>
  <c r="T256" i="3"/>
  <c r="R256" i="3"/>
  <c r="P256" i="3"/>
  <c r="J256" i="3"/>
  <c r="BE256" i="3" s="1"/>
  <c r="BK254" i="3"/>
  <c r="BI254" i="3"/>
  <c r="BH254" i="3"/>
  <c r="BG254" i="3"/>
  <c r="BF254" i="3"/>
  <c r="T254" i="3"/>
  <c r="R254" i="3"/>
  <c r="P254" i="3"/>
  <c r="J254" i="3"/>
  <c r="BE254" i="3" s="1"/>
  <c r="BK252" i="3"/>
  <c r="BI252" i="3"/>
  <c r="BH252" i="3"/>
  <c r="BG252" i="3"/>
  <c r="BF252" i="3"/>
  <c r="T252" i="3"/>
  <c r="R252" i="3"/>
  <c r="P252" i="3"/>
  <c r="J252" i="3"/>
  <c r="BE252" i="3" s="1"/>
  <c r="BK249" i="3"/>
  <c r="BI249" i="3"/>
  <c r="BH249" i="3"/>
  <c r="BG249" i="3"/>
  <c r="BF249" i="3"/>
  <c r="T249" i="3"/>
  <c r="R249" i="3"/>
  <c r="P249" i="3"/>
  <c r="J249" i="3"/>
  <c r="BE249" i="3" s="1"/>
  <c r="BK247" i="3"/>
  <c r="BI247" i="3"/>
  <c r="BH247" i="3"/>
  <c r="BG247" i="3"/>
  <c r="BF247" i="3"/>
  <c r="T247" i="3"/>
  <c r="R247" i="3"/>
  <c r="P247" i="3"/>
  <c r="J247" i="3"/>
  <c r="BE247" i="3" s="1"/>
  <c r="BK244" i="3"/>
  <c r="BI244" i="3"/>
  <c r="BH244" i="3"/>
  <c r="BG244" i="3"/>
  <c r="BF244" i="3"/>
  <c r="T244" i="3"/>
  <c r="R244" i="3"/>
  <c r="R243" i="3" s="1"/>
  <c r="P244" i="3"/>
  <c r="J244" i="3"/>
  <c r="BE244" i="3" s="1"/>
  <c r="BK243" i="3"/>
  <c r="T243" i="3"/>
  <c r="P243" i="3"/>
  <c r="J243" i="3"/>
  <c r="BK241" i="3"/>
  <c r="BI241" i="3"/>
  <c r="BH241" i="3"/>
  <c r="BG241" i="3"/>
  <c r="BF241" i="3"/>
  <c r="T241" i="3"/>
  <c r="R241" i="3"/>
  <c r="R240" i="3" s="1"/>
  <c r="P241" i="3"/>
  <c r="J241" i="3"/>
  <c r="BE241" i="3" s="1"/>
  <c r="BK240" i="3"/>
  <c r="T240" i="3"/>
  <c r="P240" i="3"/>
  <c r="J240" i="3"/>
  <c r="BK239" i="3"/>
  <c r="BI239" i="3"/>
  <c r="BH239" i="3"/>
  <c r="BG239" i="3"/>
  <c r="BF239" i="3"/>
  <c r="T239" i="3"/>
  <c r="R239" i="3"/>
  <c r="P239" i="3"/>
  <c r="J239" i="3"/>
  <c r="BE239" i="3" s="1"/>
  <c r="BK237" i="3"/>
  <c r="BI237" i="3"/>
  <c r="BH237" i="3"/>
  <c r="BG237" i="3"/>
  <c r="BF237" i="3"/>
  <c r="T237" i="3"/>
  <c r="R237" i="3"/>
  <c r="P237" i="3"/>
  <c r="J237" i="3"/>
  <c r="BE237" i="3" s="1"/>
  <c r="BK235" i="3"/>
  <c r="BK233" i="3" s="1"/>
  <c r="J233" i="3" s="1"/>
  <c r="J65" i="3" s="1"/>
  <c r="BI235" i="3"/>
  <c r="BH235" i="3"/>
  <c r="BG235" i="3"/>
  <c r="BF235" i="3"/>
  <c r="T235" i="3"/>
  <c r="R235" i="3"/>
  <c r="P235" i="3"/>
  <c r="J235" i="3"/>
  <c r="BE235" i="3" s="1"/>
  <c r="BK234" i="3"/>
  <c r="BI234" i="3"/>
  <c r="BH234" i="3"/>
  <c r="BG234" i="3"/>
  <c r="BF234" i="3"/>
  <c r="T234" i="3"/>
  <c r="R234" i="3"/>
  <c r="P234" i="3"/>
  <c r="P233" i="3" s="1"/>
  <c r="J234" i="3"/>
  <c r="BE234" i="3" s="1"/>
  <c r="R233" i="3"/>
  <c r="BK231" i="3"/>
  <c r="BI231" i="3"/>
  <c r="BH231" i="3"/>
  <c r="BG231" i="3"/>
  <c r="BF231" i="3"/>
  <c r="T231" i="3"/>
  <c r="R231" i="3"/>
  <c r="P231" i="3"/>
  <c r="J231" i="3"/>
  <c r="BE231" i="3" s="1"/>
  <c r="BK229" i="3"/>
  <c r="BI229" i="3"/>
  <c r="BH229" i="3"/>
  <c r="BG229" i="3"/>
  <c r="BF229" i="3"/>
  <c r="T229" i="3"/>
  <c r="R229" i="3"/>
  <c r="P229" i="3"/>
  <c r="J229" i="3"/>
  <c r="BE229" i="3" s="1"/>
  <c r="BK227" i="3"/>
  <c r="BI227" i="3"/>
  <c r="BH227" i="3"/>
  <c r="BG227" i="3"/>
  <c r="BF227" i="3"/>
  <c r="T227" i="3"/>
  <c r="R227" i="3"/>
  <c r="P227" i="3"/>
  <c r="J227" i="3"/>
  <c r="BE227" i="3" s="1"/>
  <c r="BK221" i="3"/>
  <c r="BI221" i="3"/>
  <c r="BH221" i="3"/>
  <c r="BG221" i="3"/>
  <c r="BF221" i="3"/>
  <c r="T221" i="3"/>
  <c r="R221" i="3"/>
  <c r="P221" i="3"/>
  <c r="J221" i="3"/>
  <c r="BE221" i="3" s="1"/>
  <c r="BK219" i="3"/>
  <c r="BI219" i="3"/>
  <c r="BH219" i="3"/>
  <c r="BG219" i="3"/>
  <c r="BF219" i="3"/>
  <c r="T219" i="3"/>
  <c r="R219" i="3"/>
  <c r="P219" i="3"/>
  <c r="J219" i="3"/>
  <c r="BE219" i="3" s="1"/>
  <c r="BK215" i="3"/>
  <c r="BI215" i="3"/>
  <c r="BH215" i="3"/>
  <c r="BG215" i="3"/>
  <c r="BF215" i="3"/>
  <c r="T215" i="3"/>
  <c r="R215" i="3"/>
  <c r="P215" i="3"/>
  <c r="J215" i="3"/>
  <c r="BE215" i="3" s="1"/>
  <c r="BK214" i="3"/>
  <c r="BI214" i="3"/>
  <c r="BH214" i="3"/>
  <c r="BG214" i="3"/>
  <c r="BF214" i="3"/>
  <c r="T214" i="3"/>
  <c r="R214" i="3"/>
  <c r="P214" i="3"/>
  <c r="J214" i="3"/>
  <c r="BE214" i="3" s="1"/>
  <c r="BK213" i="3"/>
  <c r="BI213" i="3"/>
  <c r="BH213" i="3"/>
  <c r="BG213" i="3"/>
  <c r="BF213" i="3"/>
  <c r="T213" i="3"/>
  <c r="R213" i="3"/>
  <c r="P213" i="3"/>
  <c r="J213" i="3"/>
  <c r="BE213" i="3" s="1"/>
  <c r="BK212" i="3"/>
  <c r="T212" i="3"/>
  <c r="P212" i="3"/>
  <c r="J212" i="3"/>
  <c r="BK210" i="3"/>
  <c r="BI210" i="3"/>
  <c r="BH210" i="3"/>
  <c r="BG210" i="3"/>
  <c r="BF210" i="3"/>
  <c r="T210" i="3"/>
  <c r="R210" i="3"/>
  <c r="P210" i="3"/>
  <c r="J210" i="3"/>
  <c r="BE210" i="3" s="1"/>
  <c r="BK208" i="3"/>
  <c r="BI208" i="3"/>
  <c r="BH208" i="3"/>
  <c r="BG208" i="3"/>
  <c r="BF208" i="3"/>
  <c r="T208" i="3"/>
  <c r="R208" i="3"/>
  <c r="P208" i="3"/>
  <c r="J208" i="3"/>
  <c r="BE208" i="3" s="1"/>
  <c r="BK207" i="3"/>
  <c r="BI207" i="3"/>
  <c r="BH207" i="3"/>
  <c r="BG207" i="3"/>
  <c r="BF207" i="3"/>
  <c r="T207" i="3"/>
  <c r="R207" i="3"/>
  <c r="P207" i="3"/>
  <c r="J207" i="3"/>
  <c r="BE207" i="3" s="1"/>
  <c r="BK206" i="3"/>
  <c r="BI206" i="3"/>
  <c r="BH206" i="3"/>
  <c r="BG206" i="3"/>
  <c r="BF206" i="3"/>
  <c r="T206" i="3"/>
  <c r="R206" i="3"/>
  <c r="P206" i="3"/>
  <c r="J206" i="3"/>
  <c r="BE206" i="3" s="1"/>
  <c r="BK205" i="3"/>
  <c r="BI205" i="3"/>
  <c r="BH205" i="3"/>
  <c r="BG205" i="3"/>
  <c r="BF205" i="3"/>
  <c r="T205" i="3"/>
  <c r="R205" i="3"/>
  <c r="P205" i="3"/>
  <c r="J205" i="3"/>
  <c r="BE205" i="3" s="1"/>
  <c r="BK204" i="3"/>
  <c r="BI204" i="3"/>
  <c r="BH204" i="3"/>
  <c r="BG204" i="3"/>
  <c r="BF204" i="3"/>
  <c r="T204" i="3"/>
  <c r="R204" i="3"/>
  <c r="P204" i="3"/>
  <c r="J204" i="3"/>
  <c r="BE204" i="3" s="1"/>
  <c r="BK203" i="3"/>
  <c r="BI203" i="3"/>
  <c r="BH203" i="3"/>
  <c r="BG203" i="3"/>
  <c r="BF203" i="3"/>
  <c r="T203" i="3"/>
  <c r="R203" i="3"/>
  <c r="P203" i="3"/>
  <c r="J203" i="3"/>
  <c r="BE203" i="3" s="1"/>
  <c r="BK202" i="3"/>
  <c r="BI202" i="3"/>
  <c r="BH202" i="3"/>
  <c r="BG202" i="3"/>
  <c r="BF202" i="3"/>
  <c r="T202" i="3"/>
  <c r="R202" i="3"/>
  <c r="P202" i="3"/>
  <c r="J202" i="3"/>
  <c r="BE202" i="3" s="1"/>
  <c r="BK200" i="3"/>
  <c r="BI200" i="3"/>
  <c r="BH200" i="3"/>
  <c r="BG200" i="3"/>
  <c r="BF200" i="3"/>
  <c r="T200" i="3"/>
  <c r="R200" i="3"/>
  <c r="P200" i="3"/>
  <c r="J200" i="3"/>
  <c r="BE200" i="3" s="1"/>
  <c r="BK199" i="3"/>
  <c r="BI199" i="3"/>
  <c r="BH199" i="3"/>
  <c r="BG199" i="3"/>
  <c r="BF199" i="3"/>
  <c r="T199" i="3"/>
  <c r="R199" i="3"/>
  <c r="P199" i="3"/>
  <c r="J199" i="3"/>
  <c r="BE199" i="3" s="1"/>
  <c r="BK197" i="3"/>
  <c r="BI197" i="3"/>
  <c r="BH197" i="3"/>
  <c r="BG197" i="3"/>
  <c r="BF197" i="3"/>
  <c r="T197" i="3"/>
  <c r="R197" i="3"/>
  <c r="P197" i="3"/>
  <c r="J197" i="3"/>
  <c r="BE197" i="3" s="1"/>
  <c r="BK196" i="3"/>
  <c r="BK194" i="3" s="1"/>
  <c r="J194" i="3" s="1"/>
  <c r="J63" i="3" s="1"/>
  <c r="BI196" i="3"/>
  <c r="BH196" i="3"/>
  <c r="BG196" i="3"/>
  <c r="BF196" i="3"/>
  <c r="T196" i="3"/>
  <c r="R196" i="3"/>
  <c r="P196" i="3"/>
  <c r="J196" i="3"/>
  <c r="BE196" i="3" s="1"/>
  <c r="BK195" i="3"/>
  <c r="BI195" i="3"/>
  <c r="BH195" i="3"/>
  <c r="BG195" i="3"/>
  <c r="BF195" i="3"/>
  <c r="T195" i="3"/>
  <c r="R195" i="3"/>
  <c r="R194" i="3" s="1"/>
  <c r="P195" i="3"/>
  <c r="J195" i="3"/>
  <c r="BE195" i="3" s="1"/>
  <c r="BK192" i="3"/>
  <c r="BI192" i="3"/>
  <c r="BH192" i="3"/>
  <c r="BG192" i="3"/>
  <c r="BF192" i="3"/>
  <c r="T192" i="3"/>
  <c r="R192" i="3"/>
  <c r="R189" i="3" s="1"/>
  <c r="P192" i="3"/>
  <c r="J192" i="3"/>
  <c r="BE192" i="3" s="1"/>
  <c r="BK190" i="3"/>
  <c r="BI190" i="3"/>
  <c r="BH190" i="3"/>
  <c r="BG190" i="3"/>
  <c r="BF190" i="3"/>
  <c r="T190" i="3"/>
  <c r="T189" i="3" s="1"/>
  <c r="R190" i="3"/>
  <c r="P190" i="3"/>
  <c r="J190" i="3"/>
  <c r="BE190" i="3" s="1"/>
  <c r="BK189" i="3"/>
  <c r="P189" i="3"/>
  <c r="J189" i="3"/>
  <c r="BK187" i="3"/>
  <c r="BI187" i="3"/>
  <c r="BH187" i="3"/>
  <c r="BG187" i="3"/>
  <c r="BF187" i="3"/>
  <c r="T187" i="3"/>
  <c r="R187" i="3"/>
  <c r="P187" i="3"/>
  <c r="J187" i="3"/>
  <c r="BE187" i="3" s="1"/>
  <c r="BK186" i="3"/>
  <c r="BI186" i="3"/>
  <c r="BH186" i="3"/>
  <c r="BG186" i="3"/>
  <c r="BF186" i="3"/>
  <c r="T186" i="3"/>
  <c r="R186" i="3"/>
  <c r="P186" i="3"/>
  <c r="J186" i="3"/>
  <c r="BE186" i="3" s="1"/>
  <c r="BK185" i="3"/>
  <c r="BI185" i="3"/>
  <c r="BH185" i="3"/>
  <c r="BG185" i="3"/>
  <c r="BF185" i="3"/>
  <c r="T185" i="3"/>
  <c r="T183" i="3" s="1"/>
  <c r="R185" i="3"/>
  <c r="P185" i="3"/>
  <c r="J185" i="3"/>
  <c r="BE185" i="3" s="1"/>
  <c r="BK184" i="3"/>
  <c r="BK183" i="3" s="1"/>
  <c r="J183" i="3" s="1"/>
  <c r="J61" i="3" s="1"/>
  <c r="BI184" i="3"/>
  <c r="BH184" i="3"/>
  <c r="BG184" i="3"/>
  <c r="BF184" i="3"/>
  <c r="T184" i="3"/>
  <c r="R184" i="3"/>
  <c r="P184" i="3"/>
  <c r="P183" i="3" s="1"/>
  <c r="J184" i="3"/>
  <c r="BE184" i="3" s="1"/>
  <c r="R183" i="3"/>
  <c r="BK182" i="3"/>
  <c r="BI182" i="3"/>
  <c r="BH182" i="3"/>
  <c r="BG182" i="3"/>
  <c r="BF182" i="3"/>
  <c r="T182" i="3"/>
  <c r="R182" i="3"/>
  <c r="P182" i="3"/>
  <c r="J182" i="3"/>
  <c r="BE182" i="3" s="1"/>
  <c r="BK180" i="3"/>
  <c r="BI180" i="3"/>
  <c r="BH180" i="3"/>
  <c r="BG180" i="3"/>
  <c r="BF180" i="3"/>
  <c r="T180" i="3"/>
  <c r="R180" i="3"/>
  <c r="P180" i="3"/>
  <c r="J180" i="3"/>
  <c r="BE180" i="3" s="1"/>
  <c r="BK178" i="3"/>
  <c r="BI178" i="3"/>
  <c r="BH178" i="3"/>
  <c r="BG178" i="3"/>
  <c r="BF178" i="3"/>
  <c r="T178" i="3"/>
  <c r="R178" i="3"/>
  <c r="P178" i="3"/>
  <c r="J178" i="3"/>
  <c r="BE178" i="3" s="1"/>
  <c r="BK177" i="3"/>
  <c r="BI177" i="3"/>
  <c r="BH177" i="3"/>
  <c r="BG177" i="3"/>
  <c r="BF177" i="3"/>
  <c r="T177" i="3"/>
  <c r="R177" i="3"/>
  <c r="P177" i="3"/>
  <c r="J177" i="3"/>
  <c r="BE177" i="3" s="1"/>
  <c r="BK175" i="3"/>
  <c r="BI175" i="3"/>
  <c r="BH175" i="3"/>
  <c r="BG175" i="3"/>
  <c r="BF175" i="3"/>
  <c r="T175" i="3"/>
  <c r="R175" i="3"/>
  <c r="P175" i="3"/>
  <c r="J175" i="3"/>
  <c r="BE175" i="3" s="1"/>
  <c r="BK174" i="3"/>
  <c r="BI174" i="3"/>
  <c r="BH174" i="3"/>
  <c r="BG174" i="3"/>
  <c r="BF174" i="3"/>
  <c r="T174" i="3"/>
  <c r="R174" i="3"/>
  <c r="P174" i="3"/>
  <c r="J174" i="3"/>
  <c r="BE174" i="3" s="1"/>
  <c r="BK172" i="3"/>
  <c r="BI172" i="3"/>
  <c r="BH172" i="3"/>
  <c r="BG172" i="3"/>
  <c r="BF172" i="3"/>
  <c r="T172" i="3"/>
  <c r="R172" i="3"/>
  <c r="P172" i="3"/>
  <c r="J172" i="3"/>
  <c r="BE172" i="3" s="1"/>
  <c r="BK170" i="3"/>
  <c r="BI170" i="3"/>
  <c r="BH170" i="3"/>
  <c r="BG170" i="3"/>
  <c r="BF170" i="3"/>
  <c r="T170" i="3"/>
  <c r="R170" i="3"/>
  <c r="P170" i="3"/>
  <c r="J170" i="3"/>
  <c r="BE170" i="3" s="1"/>
  <c r="BK163" i="3"/>
  <c r="BI163" i="3"/>
  <c r="BH163" i="3"/>
  <c r="BG163" i="3"/>
  <c r="BF163" i="3"/>
  <c r="BE163" i="3"/>
  <c r="T163" i="3"/>
  <c r="R163" i="3"/>
  <c r="P163" i="3"/>
  <c r="J163" i="3"/>
  <c r="BK162" i="3"/>
  <c r="T162" i="3"/>
  <c r="P162" i="3"/>
  <c r="J162" i="3"/>
  <c r="BK161" i="3"/>
  <c r="BI161" i="3"/>
  <c r="BH161" i="3"/>
  <c r="BG161" i="3"/>
  <c r="BF161" i="3"/>
  <c r="T161" i="3"/>
  <c r="R161" i="3"/>
  <c r="P161" i="3"/>
  <c r="J161" i="3"/>
  <c r="BE161" i="3" s="1"/>
  <c r="BK155" i="3"/>
  <c r="BI155" i="3"/>
  <c r="BH155" i="3"/>
  <c r="BG155" i="3"/>
  <c r="BF155" i="3"/>
  <c r="T155" i="3"/>
  <c r="R155" i="3"/>
  <c r="P155" i="3"/>
  <c r="J155" i="3"/>
  <c r="BE155" i="3" s="1"/>
  <c r="BK150" i="3"/>
  <c r="BI150" i="3"/>
  <c r="BH150" i="3"/>
  <c r="BG150" i="3"/>
  <c r="BF150" i="3"/>
  <c r="T150" i="3"/>
  <c r="R150" i="3"/>
  <c r="P150" i="3"/>
  <c r="J150" i="3"/>
  <c r="BE150" i="3" s="1"/>
  <c r="BK148" i="3"/>
  <c r="BI148" i="3"/>
  <c r="BH148" i="3"/>
  <c r="BG148" i="3"/>
  <c r="BF148" i="3"/>
  <c r="T148" i="3"/>
  <c r="R148" i="3"/>
  <c r="P148" i="3"/>
  <c r="J148" i="3"/>
  <c r="BE148" i="3" s="1"/>
  <c r="BK146" i="3"/>
  <c r="BI146" i="3"/>
  <c r="BH146" i="3"/>
  <c r="BG146" i="3"/>
  <c r="BF146" i="3"/>
  <c r="T146" i="3"/>
  <c r="R146" i="3"/>
  <c r="P146" i="3"/>
  <c r="J146" i="3"/>
  <c r="BE146" i="3" s="1"/>
  <c r="BK145" i="3"/>
  <c r="BI145" i="3"/>
  <c r="BH145" i="3"/>
  <c r="BG145" i="3"/>
  <c r="BF145" i="3"/>
  <c r="T145" i="3"/>
  <c r="R145" i="3"/>
  <c r="P145" i="3"/>
  <c r="P142" i="3" s="1"/>
  <c r="J145" i="3"/>
  <c r="BE145" i="3" s="1"/>
  <c r="BK143" i="3"/>
  <c r="BI143" i="3"/>
  <c r="BH143" i="3"/>
  <c r="BG143" i="3"/>
  <c r="BF143" i="3"/>
  <c r="T143" i="3"/>
  <c r="T142" i="3" s="1"/>
  <c r="R143" i="3"/>
  <c r="R142" i="3" s="1"/>
  <c r="P143" i="3"/>
  <c r="J143" i="3"/>
  <c r="BE143" i="3" s="1"/>
  <c r="BK142" i="3"/>
  <c r="J142" i="3" s="1"/>
  <c r="J59" i="3" s="1"/>
  <c r="BK141" i="3"/>
  <c r="BI141" i="3"/>
  <c r="BH141" i="3"/>
  <c r="BG141" i="3"/>
  <c r="BF141" i="3"/>
  <c r="T141" i="3"/>
  <c r="R141" i="3"/>
  <c r="P141" i="3"/>
  <c r="J141" i="3"/>
  <c r="BE141" i="3" s="1"/>
  <c r="BK140" i="3"/>
  <c r="BI140" i="3"/>
  <c r="BH140" i="3"/>
  <c r="BG140" i="3"/>
  <c r="BF140" i="3"/>
  <c r="BE140" i="3"/>
  <c r="T140" i="3"/>
  <c r="R140" i="3"/>
  <c r="P140" i="3"/>
  <c r="J140" i="3"/>
  <c r="BK138" i="3"/>
  <c r="BI138" i="3"/>
  <c r="BH138" i="3"/>
  <c r="BG138" i="3"/>
  <c r="BF138" i="3"/>
  <c r="T138" i="3"/>
  <c r="R138" i="3"/>
  <c r="P138" i="3"/>
  <c r="J138" i="3"/>
  <c r="BE138" i="3" s="1"/>
  <c r="BK137" i="3"/>
  <c r="BI137" i="3"/>
  <c r="BH137" i="3"/>
  <c r="BG137" i="3"/>
  <c r="BF137" i="3"/>
  <c r="T137" i="3"/>
  <c r="R137" i="3"/>
  <c r="P137" i="3"/>
  <c r="J137" i="3"/>
  <c r="BE137" i="3" s="1"/>
  <c r="BK135" i="3"/>
  <c r="BI135" i="3"/>
  <c r="BH135" i="3"/>
  <c r="BG135" i="3"/>
  <c r="BF135" i="3"/>
  <c r="T135" i="3"/>
  <c r="R135" i="3"/>
  <c r="P135" i="3"/>
  <c r="J135" i="3"/>
  <c r="BE135" i="3" s="1"/>
  <c r="BK130" i="3"/>
  <c r="BI130" i="3"/>
  <c r="BH130" i="3"/>
  <c r="BG130" i="3"/>
  <c r="BF130" i="3"/>
  <c r="T130" i="3"/>
  <c r="R130" i="3"/>
  <c r="P130" i="3"/>
  <c r="J130" i="3"/>
  <c r="BE130" i="3" s="1"/>
  <c r="BK126" i="3"/>
  <c r="BI126" i="3"/>
  <c r="BH126" i="3"/>
  <c r="BG126" i="3"/>
  <c r="BF126" i="3"/>
  <c r="T126" i="3"/>
  <c r="R126" i="3"/>
  <c r="P126" i="3"/>
  <c r="J126" i="3"/>
  <c r="BE126" i="3" s="1"/>
  <c r="BK122" i="3"/>
  <c r="BI122" i="3"/>
  <c r="BH122" i="3"/>
  <c r="BG122" i="3"/>
  <c r="BF122" i="3"/>
  <c r="T122" i="3"/>
  <c r="R122" i="3"/>
  <c r="P122" i="3"/>
  <c r="J122" i="3"/>
  <c r="BE122" i="3" s="1"/>
  <c r="BK121" i="3"/>
  <c r="BI121" i="3"/>
  <c r="BH121" i="3"/>
  <c r="BG121" i="3"/>
  <c r="BF121" i="3"/>
  <c r="T121" i="3"/>
  <c r="R121" i="3"/>
  <c r="P121" i="3"/>
  <c r="J121" i="3"/>
  <c r="BE121" i="3" s="1"/>
  <c r="BK119" i="3"/>
  <c r="BI119" i="3"/>
  <c r="BH119" i="3"/>
  <c r="BG119" i="3"/>
  <c r="BF119" i="3"/>
  <c r="BE119" i="3"/>
  <c r="T119" i="3"/>
  <c r="R119" i="3"/>
  <c r="P119" i="3"/>
  <c r="J119" i="3"/>
  <c r="BK118" i="3"/>
  <c r="BI118" i="3"/>
  <c r="BH118" i="3"/>
  <c r="BG118" i="3"/>
  <c r="BF118" i="3"/>
  <c r="T118" i="3"/>
  <c r="R118" i="3"/>
  <c r="P118" i="3"/>
  <c r="J118" i="3"/>
  <c r="BE118" i="3" s="1"/>
  <c r="BK116" i="3"/>
  <c r="BI116" i="3"/>
  <c r="BH116" i="3"/>
  <c r="BG116" i="3"/>
  <c r="BF116" i="3"/>
  <c r="T116" i="3"/>
  <c r="R116" i="3"/>
  <c r="P116" i="3"/>
  <c r="J116" i="3"/>
  <c r="BE116" i="3" s="1"/>
  <c r="BK114" i="3"/>
  <c r="BI114" i="3"/>
  <c r="BH114" i="3"/>
  <c r="BG114" i="3"/>
  <c r="BF114" i="3"/>
  <c r="T114" i="3"/>
  <c r="R114" i="3"/>
  <c r="P114" i="3"/>
  <c r="J114" i="3"/>
  <c r="BE114" i="3" s="1"/>
  <c r="BK109" i="3"/>
  <c r="BI109" i="3"/>
  <c r="BH109" i="3"/>
  <c r="BG109" i="3"/>
  <c r="BF109" i="3"/>
  <c r="T109" i="3"/>
  <c r="R109" i="3"/>
  <c r="P109" i="3"/>
  <c r="J109" i="3"/>
  <c r="BE109" i="3" s="1"/>
  <c r="BK104" i="3"/>
  <c r="BI104" i="3"/>
  <c r="BH104" i="3"/>
  <c r="BG104" i="3"/>
  <c r="BF104" i="3"/>
  <c r="T104" i="3"/>
  <c r="R104" i="3"/>
  <c r="P104" i="3"/>
  <c r="J104" i="3"/>
  <c r="BE104" i="3" s="1"/>
  <c r="BK100" i="3"/>
  <c r="BI100" i="3"/>
  <c r="BH100" i="3"/>
  <c r="BG100" i="3"/>
  <c r="BF100" i="3"/>
  <c r="T100" i="3"/>
  <c r="R100" i="3"/>
  <c r="P100" i="3"/>
  <c r="J100" i="3"/>
  <c r="BE100" i="3" s="1"/>
  <c r="BK98" i="3"/>
  <c r="BI98" i="3"/>
  <c r="BH98" i="3"/>
  <c r="BG98" i="3"/>
  <c r="BF98" i="3"/>
  <c r="T98" i="3"/>
  <c r="R98" i="3"/>
  <c r="P98" i="3"/>
  <c r="J98" i="3"/>
  <c r="BE98" i="3" s="1"/>
  <c r="BK97" i="3"/>
  <c r="BI97" i="3"/>
  <c r="BH97" i="3"/>
  <c r="BG97" i="3"/>
  <c r="BF97" i="3"/>
  <c r="BE97" i="3"/>
  <c r="T97" i="3"/>
  <c r="R97" i="3"/>
  <c r="P97" i="3"/>
  <c r="J97" i="3"/>
  <c r="BK96" i="3"/>
  <c r="BI96" i="3"/>
  <c r="BH96" i="3"/>
  <c r="BG96" i="3"/>
  <c r="BF96" i="3"/>
  <c r="T96" i="3"/>
  <c r="R96" i="3"/>
  <c r="P96" i="3"/>
  <c r="J96" i="3"/>
  <c r="BE96" i="3" s="1"/>
  <c r="BK95" i="3"/>
  <c r="BI95" i="3"/>
  <c r="BH95" i="3"/>
  <c r="BG95" i="3"/>
  <c r="BF95" i="3"/>
  <c r="F31" i="3" s="1"/>
  <c r="BA53" i="1" s="1"/>
  <c r="T95" i="3"/>
  <c r="R95" i="3"/>
  <c r="R94" i="3" s="1"/>
  <c r="P95" i="3"/>
  <c r="J95" i="3"/>
  <c r="BE95" i="3" s="1"/>
  <c r="BK94" i="3"/>
  <c r="J94" i="3" s="1"/>
  <c r="J58" i="3" s="1"/>
  <c r="T94" i="3"/>
  <c r="P94" i="3"/>
  <c r="F89" i="3"/>
  <c r="J88" i="3"/>
  <c r="F88" i="3"/>
  <c r="F86" i="3"/>
  <c r="E84" i="3"/>
  <c r="J70" i="3"/>
  <c r="J68" i="3"/>
  <c r="J66" i="3"/>
  <c r="J64" i="3"/>
  <c r="J62" i="3"/>
  <c r="J60" i="3"/>
  <c r="F52" i="3"/>
  <c r="J51" i="3"/>
  <c r="F51" i="3"/>
  <c r="F49" i="3"/>
  <c r="E47" i="3"/>
  <c r="J18" i="3"/>
  <c r="E18" i="3"/>
  <c r="J17" i="3"/>
  <c r="J12" i="3"/>
  <c r="J86" i="3" s="1"/>
  <c r="E7" i="3"/>
  <c r="BK112" i="2"/>
  <c r="BI112" i="2"/>
  <c r="BH112" i="2"/>
  <c r="BG112" i="2"/>
  <c r="BF112" i="2"/>
  <c r="T112" i="2"/>
  <c r="R112" i="2"/>
  <c r="P112" i="2"/>
  <c r="J112" i="2"/>
  <c r="BE112" i="2" s="1"/>
  <c r="BK110" i="2"/>
  <c r="BI110" i="2"/>
  <c r="BH110" i="2"/>
  <c r="BG110" i="2"/>
  <c r="BF110" i="2"/>
  <c r="T110" i="2"/>
  <c r="R110" i="2"/>
  <c r="P110" i="2"/>
  <c r="J110" i="2"/>
  <c r="BE110" i="2" s="1"/>
  <c r="BK108" i="2"/>
  <c r="BI108" i="2"/>
  <c r="BH108" i="2"/>
  <c r="BG108" i="2"/>
  <c r="BF108" i="2"/>
  <c r="T108" i="2"/>
  <c r="R108" i="2"/>
  <c r="P108" i="2"/>
  <c r="J108" i="2"/>
  <c r="BE108" i="2" s="1"/>
  <c r="BK106" i="2"/>
  <c r="BI106" i="2"/>
  <c r="BH106" i="2"/>
  <c r="BG106" i="2"/>
  <c r="BF106" i="2"/>
  <c r="T106" i="2"/>
  <c r="R106" i="2"/>
  <c r="R105" i="2" s="1"/>
  <c r="P106" i="2"/>
  <c r="J106" i="2"/>
  <c r="BE106" i="2" s="1"/>
  <c r="BK105" i="2"/>
  <c r="J105" i="2" s="1"/>
  <c r="J61" i="2" s="1"/>
  <c r="T105" i="2"/>
  <c r="P105" i="2"/>
  <c r="BK103" i="2"/>
  <c r="BI103" i="2"/>
  <c r="BH103" i="2"/>
  <c r="BG103" i="2"/>
  <c r="BF103" i="2"/>
  <c r="T103" i="2"/>
  <c r="R103" i="2"/>
  <c r="P103" i="2"/>
  <c r="J103" i="2"/>
  <c r="BE103" i="2" s="1"/>
  <c r="BK101" i="2"/>
  <c r="BI101" i="2"/>
  <c r="BH101" i="2"/>
  <c r="BG101" i="2"/>
  <c r="BF101" i="2"/>
  <c r="T101" i="2"/>
  <c r="R101" i="2"/>
  <c r="P101" i="2"/>
  <c r="J101" i="2"/>
  <c r="BE101" i="2" s="1"/>
  <c r="BK99" i="2"/>
  <c r="BI99" i="2"/>
  <c r="BH99" i="2"/>
  <c r="BG99" i="2"/>
  <c r="BF99" i="2"/>
  <c r="T99" i="2"/>
  <c r="R99" i="2"/>
  <c r="R98" i="2" s="1"/>
  <c r="P99" i="2"/>
  <c r="P98" i="2" s="1"/>
  <c r="J99" i="2"/>
  <c r="BE99" i="2" s="1"/>
  <c r="BK96" i="2"/>
  <c r="BI96" i="2"/>
  <c r="BH96" i="2"/>
  <c r="BG96" i="2"/>
  <c r="BF96" i="2"/>
  <c r="T96" i="2"/>
  <c r="R96" i="2"/>
  <c r="P96" i="2"/>
  <c r="J96" i="2"/>
  <c r="BE96" i="2" s="1"/>
  <c r="BK95" i="2"/>
  <c r="BI95" i="2"/>
  <c r="BH95" i="2"/>
  <c r="BG95" i="2"/>
  <c r="BF95" i="2"/>
  <c r="T95" i="2"/>
  <c r="R95" i="2"/>
  <c r="P95" i="2"/>
  <c r="J95" i="2"/>
  <c r="BE95" i="2" s="1"/>
  <c r="BK94" i="2"/>
  <c r="BI94" i="2"/>
  <c r="BH94" i="2"/>
  <c r="BG94" i="2"/>
  <c r="BF94" i="2"/>
  <c r="T94" i="2"/>
  <c r="R94" i="2"/>
  <c r="P94" i="2"/>
  <c r="J94" i="2"/>
  <c r="BE94" i="2" s="1"/>
  <c r="BK92" i="2"/>
  <c r="BI92" i="2"/>
  <c r="BH92" i="2"/>
  <c r="BG92" i="2"/>
  <c r="BF92" i="2"/>
  <c r="T92" i="2"/>
  <c r="R92" i="2"/>
  <c r="P92" i="2"/>
  <c r="J92" i="2"/>
  <c r="BE92" i="2" s="1"/>
  <c r="BK91" i="2"/>
  <c r="BI91" i="2"/>
  <c r="BH91" i="2"/>
  <c r="BG91" i="2"/>
  <c r="BF91" i="2"/>
  <c r="T91" i="2"/>
  <c r="R91" i="2"/>
  <c r="R90" i="2" s="1"/>
  <c r="P91" i="2"/>
  <c r="J91" i="2"/>
  <c r="BE91" i="2" s="1"/>
  <c r="T90" i="2"/>
  <c r="P90" i="2"/>
  <c r="BK88" i="2"/>
  <c r="BI88" i="2"/>
  <c r="BH88" i="2"/>
  <c r="BG88" i="2"/>
  <c r="BF88" i="2"/>
  <c r="T88" i="2"/>
  <c r="R88" i="2"/>
  <c r="P88" i="2"/>
  <c r="J88" i="2"/>
  <c r="BE88" i="2" s="1"/>
  <c r="BK86" i="2"/>
  <c r="BI86" i="2"/>
  <c r="BH86" i="2"/>
  <c r="BG86" i="2"/>
  <c r="BF86" i="2"/>
  <c r="T86" i="2"/>
  <c r="R86" i="2"/>
  <c r="P86" i="2"/>
  <c r="J86" i="2"/>
  <c r="BE86" i="2" s="1"/>
  <c r="BK84" i="2"/>
  <c r="BI84" i="2"/>
  <c r="BH84" i="2"/>
  <c r="BG84" i="2"/>
  <c r="BF84" i="2"/>
  <c r="T84" i="2"/>
  <c r="T83" i="2" s="1"/>
  <c r="R84" i="2"/>
  <c r="P84" i="2"/>
  <c r="J84" i="2"/>
  <c r="BE84" i="2" s="1"/>
  <c r="R83" i="2"/>
  <c r="R82" i="2" s="1"/>
  <c r="R81" i="2" s="1"/>
  <c r="J77" i="2"/>
  <c r="F77" i="2"/>
  <c r="F75" i="2"/>
  <c r="E73" i="2"/>
  <c r="J51" i="2"/>
  <c r="F51" i="2"/>
  <c r="F49" i="2"/>
  <c r="E47" i="2"/>
  <c r="J18" i="2"/>
  <c r="E18" i="2"/>
  <c r="F78" i="2" s="1"/>
  <c r="J17" i="2"/>
  <c r="J12" i="2"/>
  <c r="J49" i="2" s="1"/>
  <c r="E7" i="2"/>
  <c r="E71" i="2" s="1"/>
  <c r="AY54" i="1"/>
  <c r="AX54" i="1"/>
  <c r="AY53" i="1"/>
  <c r="AX53" i="1"/>
  <c r="AY52" i="1"/>
  <c r="AX52" i="1"/>
  <c r="AS51" i="1"/>
  <c r="L47" i="1"/>
  <c r="AM46" i="1"/>
  <c r="L46" i="1"/>
  <c r="AM44" i="1"/>
  <c r="L44" i="1"/>
  <c r="L42" i="1"/>
  <c r="L41" i="1"/>
  <c r="J31" i="4" l="1"/>
  <c r="AW54" i="1" s="1"/>
  <c r="BK83" i="4"/>
  <c r="BK82" i="4" s="1"/>
  <c r="J82" i="4" s="1"/>
  <c r="F34" i="4"/>
  <c r="BD54" i="1" s="1"/>
  <c r="F33" i="4"/>
  <c r="BC54" i="1" s="1"/>
  <c r="F32" i="3"/>
  <c r="BB53" i="1" s="1"/>
  <c r="F34" i="3"/>
  <c r="BD53" i="1" s="1"/>
  <c r="F33" i="3"/>
  <c r="BC53" i="1" s="1"/>
  <c r="E45" i="2"/>
  <c r="F32" i="2"/>
  <c r="BB52" i="1" s="1"/>
  <c r="BK98" i="2"/>
  <c r="J98" i="2" s="1"/>
  <c r="J60" i="2" s="1"/>
  <c r="BK90" i="2"/>
  <c r="J90" i="2" s="1"/>
  <c r="J59" i="2" s="1"/>
  <c r="F34" i="2"/>
  <c r="BD52" i="1" s="1"/>
  <c r="F30" i="2"/>
  <c r="AZ52" i="1" s="1"/>
  <c r="F33" i="2"/>
  <c r="BC52" i="1" s="1"/>
  <c r="E72" i="4"/>
  <c r="J75" i="2"/>
  <c r="J30" i="3"/>
  <c r="AV53" i="1" s="1"/>
  <c r="F30" i="3"/>
  <c r="AZ53" i="1" s="1"/>
  <c r="J258" i="3"/>
  <c r="J69" i="3" s="1"/>
  <c r="BK242" i="3"/>
  <c r="J242" i="3" s="1"/>
  <c r="J67" i="3" s="1"/>
  <c r="J30" i="2"/>
  <c r="AV52" i="1" s="1"/>
  <c r="BK83" i="2"/>
  <c r="P83" i="2"/>
  <c r="P82" i="2" s="1"/>
  <c r="P81" i="2" s="1"/>
  <c r="AU52" i="1" s="1"/>
  <c r="T98" i="2"/>
  <c r="T82" i="2" s="1"/>
  <c r="T81" i="2" s="1"/>
  <c r="P194" i="3"/>
  <c r="P268" i="3"/>
  <c r="J30" i="4"/>
  <c r="AV54" i="1" s="1"/>
  <c r="AT54" i="1" s="1"/>
  <c r="F30" i="4"/>
  <c r="AZ54" i="1" s="1"/>
  <c r="P109" i="4"/>
  <c r="P119" i="4"/>
  <c r="P93" i="3"/>
  <c r="J31" i="3"/>
  <c r="AW53" i="1" s="1"/>
  <c r="R162" i="3"/>
  <c r="T194" i="3"/>
  <c r="R212" i="3"/>
  <c r="R93" i="3" s="1"/>
  <c r="R92" i="3" s="1"/>
  <c r="T233" i="3"/>
  <c r="T93" i="3" s="1"/>
  <c r="T92" i="3" s="1"/>
  <c r="T258" i="3"/>
  <c r="J83" i="4"/>
  <c r="J57" i="4" s="1"/>
  <c r="P83" i="4"/>
  <c r="P82" i="4" s="1"/>
  <c r="AU54" i="1" s="1"/>
  <c r="F32" i="4"/>
  <c r="BB54" i="1" s="1"/>
  <c r="E82" i="3"/>
  <c r="E45" i="3"/>
  <c r="P242" i="3"/>
  <c r="T268" i="3"/>
  <c r="R274" i="3"/>
  <c r="J56" i="4"/>
  <c r="J27" i="4"/>
  <c r="R84" i="4"/>
  <c r="R83" i="4" s="1"/>
  <c r="R82" i="4" s="1"/>
  <c r="J31" i="2"/>
  <c r="AW52" i="1" s="1"/>
  <c r="F31" i="2"/>
  <c r="BA52" i="1" s="1"/>
  <c r="BA51" i="1" s="1"/>
  <c r="BK93" i="3"/>
  <c r="T242" i="3"/>
  <c r="R242" i="3"/>
  <c r="J49" i="3"/>
  <c r="J49" i="4"/>
  <c r="F52" i="2"/>
  <c r="BC51" i="1" l="1"/>
  <c r="AY51" i="1" s="1"/>
  <c r="BD51" i="1"/>
  <c r="W30" i="1" s="1"/>
  <c r="BB51" i="1"/>
  <c r="W28" i="1" s="1"/>
  <c r="AZ51" i="1"/>
  <c r="AV51" i="1" s="1"/>
  <c r="W27" i="1"/>
  <c r="AW51" i="1"/>
  <c r="AK27" i="1" s="1"/>
  <c r="AT52" i="1"/>
  <c r="AT53" i="1"/>
  <c r="J93" i="3"/>
  <c r="J57" i="3" s="1"/>
  <c r="BK92" i="3"/>
  <c r="J92" i="3" s="1"/>
  <c r="J36" i="4"/>
  <c r="AG54" i="1"/>
  <c r="AN54" i="1" s="1"/>
  <c r="P92" i="3"/>
  <c r="AU53" i="1" s="1"/>
  <c r="AU51" i="1"/>
  <c r="J83" i="2"/>
  <c r="J58" i="2" s="1"/>
  <c r="BK82" i="2"/>
  <c r="W29" i="1" l="1"/>
  <c r="AX51" i="1"/>
  <c r="W26" i="1"/>
  <c r="AT51" i="1"/>
  <c r="AK26" i="1"/>
  <c r="J56" i="3"/>
  <c r="J27" i="3"/>
  <c r="J82" i="2"/>
  <c r="J57" i="2" s="1"/>
  <c r="BK81" i="2"/>
  <c r="J81" i="2" s="1"/>
  <c r="J56" i="2" l="1"/>
  <c r="J27" i="2"/>
  <c r="J36" i="3"/>
  <c r="AG53" i="1"/>
  <c r="AN53" i="1" s="1"/>
  <c r="J36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<sst xmlns="http://schemas.openxmlformats.org/spreadsheetml/2006/main" count="3838" uniqueCount="948">
  <si>
    <t>Export VZ</t>
  </si>
  <si>
    <t>List obsahuje:</t>
  </si>
  <si>
    <t>1) Rekapitulace stavby</t>
  </si>
  <si>
    <t>2) Rekapitulace objektů stavby a soupisů prací</t>
  </si>
  <si>
    <t>3.0</t>
  </si>
  <si>
    <t>False</t>
  </si>
  <si>
    <t>{e33e6bf2-27b7-4db1-8981-460368555471}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</si>
  <si>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</si>
  <si>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</si>
  <si>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</si>
  <si>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</si>
  <si>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</si>
  <si>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</si>
  <si>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</si>
  <si>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</si>
  <si>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</si>
  <si>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18-028</t>
  </si>
  <si>
    <t>Měnit lze pouze buňky se žlutým podbarvením!_x005F_x000D_
_x005F_x000D_
1) v Rekapitulaci stavby vyplňte údaje o Uchazeči (přenesou se do ostatních sestav i v jiných listech)_x005F_x000D_
_x005F_x000D_
2) na vybraných listech vyplňte v sestavě Soupis prací ceny u položek_x005F_x000D_
_x005F_x000D_
Podrobnosti k vyplnění naleznete na poslední záložce s Pokyny pro vyplnění</t>
  </si>
  <si>
    <t>Stavba:</t>
  </si>
  <si>
    <t>KSO:</t>
  </si>
  <si>
    <t>CC-CZ:</t>
  </si>
  <si>
    <t>Místo:</t>
  </si>
  <si>
    <t>Chrudim</t>
  </si>
  <si>
    <t>Datum: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</si>
  <si>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</si>
  <si>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</si>
  <si>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</si>
  <si>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</si>
  <si>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</si>
  <si>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</si>
  <si>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</si>
  <si>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Archistat s.r.o., Pardubice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</si>
  <si>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</si>
  <si>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</si>
  <si>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</si>
  <si>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</si>
  <si>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</si>
  <si>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</si>
  <si>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</si>
  <si>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</si>
  <si>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</si>
  <si>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</si>
  <si>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</si>
  <si>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</si>
  <si>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</si>
  <si>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</si>
  <si>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</si>
  <si>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</si>
  <si>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</si>
  <si>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</si>
  <si>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</si>
  <si>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</si>
  <si>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</si>
  <si>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</si>
  <si>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</si>
  <si>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</si>
  <si>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</si>
  <si>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</si>
  <si>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</si>
  <si>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</si>
  <si>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</si>
  <si>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</si>
  <si>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</si>
  <si>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</si>
  <si>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</si>
  <si>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</si>
  <si>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</si>
  <si>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</si>
  <si>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</si>
  <si>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</si>
  <si>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</si>
  <si>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</si>
  <si>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</si>
  <si>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</si>
  <si>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</si>
  <si>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</si>
  <si>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</si>
  <si>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{cd0bb533-65a9-4d9b-a935-f45dc032495b}</t>
  </si>
  <si>
    <t>2</t>
  </si>
  <si>
    <t>01</t>
  </si>
  <si>
    <t>Úprava dvora</t>
  </si>
  <si>
    <t>STA</t>
  </si>
  <si>
    <t>{6477f3bf-1aa1-4b4f-9f39-7cca6c6365df}</t>
  </si>
  <si>
    <t>02</t>
  </si>
  <si>
    <t>Venkovní dešťová kanalizace</t>
  </si>
  <si>
    <t>{a99de5c1-5377-4f23-a5aa-da8528c199a6}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</si>
  <si>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</si>
  <si>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</si>
  <si>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</si>
  <si>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</si>
  <si>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</si>
  <si>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</si>
  <si>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</si>
  <si>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00 - Vedlejší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</si>
  <si>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</si>
  <si>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</si>
  <si>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</si>
  <si>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</si>
  <si>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</si>
  <si>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</si>
  <si>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</si>
  <si>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</si>
  <si>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</si>
  <si>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</si>
  <si>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</si>
  <si>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</si>
  <si>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</si>
  <si>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</si>
  <si>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</si>
  <si>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</si>
  <si>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</si>
  <si>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</si>
  <si>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</si>
  <si>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</si>
  <si>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hmotnost_x005F_x000D_
[t]</t>
  </si>
  <si>
    <t>Hmotnost_x005F_x000D_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</si>
  <si>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</si>
  <si>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</si>
  <si>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</si>
  <si>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</si>
  <si>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</si>
  <si>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</si>
  <si>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</si>
  <si>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</si>
  <si>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</si>
  <si>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</si>
  <si>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 xml:space="preserve">Vytýčení a ochrana stávajících inženýrských sítí na staveništi </t>
  </si>
  <si>
    <t>soub</t>
  </si>
  <si>
    <t>CS ÚRS 2018 01</t>
  </si>
  <si>
    <t>1024</t>
  </si>
  <si>
    <t>523041700</t>
  </si>
  <si>
    <t>P</t>
  </si>
  <si>
    <t>Poznámka k položce:
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t>
  </si>
  <si>
    <t>012303000</t>
  </si>
  <si>
    <t>Geodetické práce po výstavbě</t>
  </si>
  <si>
    <t>1970784061</t>
  </si>
  <si>
    <t>Poznámka k položce:
Geodetické zaměření (el. DWG + 3. paré dokumentace).</t>
  </si>
  <si>
    <t>3</t>
  </si>
  <si>
    <t>013254000</t>
  </si>
  <si>
    <t>Dokumentace skutečného provedení stavby</t>
  </si>
  <si>
    <t>-963578741</t>
  </si>
  <si>
    <t>Poznámka k položce:
Náklady na vyhotovení dokumentace skutečného provedení stavby a její předání objednateli ve dvou listinných vyhotoveních a jednom digitálním vyhotovení na datovém nosiči CD-Rom (textová část ve formátu DOC a PDF,  výkresová část ve formátu DWG a PDF)</t>
  </si>
  <si>
    <t>VRN3</t>
  </si>
  <si>
    <t>Zařízení staveniště</t>
  </si>
  <si>
    <t>4</t>
  </si>
  <si>
    <t>031002000</t>
  </si>
  <si>
    <t>Související práce pro zařízení staveniště</t>
  </si>
  <si>
    <t>404672300</t>
  </si>
  <si>
    <t>032002000</t>
  </si>
  <si>
    <t>Vybavení staveniště</t>
  </si>
  <si>
    <t>-1714171041</t>
  </si>
  <si>
    <t>Poznámka k položce:
Veškeré náklady na vybudování a zajištění zařízení staveniště a jeho provoz včetně skládky a meziskládky materiálu.</t>
  </si>
  <si>
    <t>6</t>
  </si>
  <si>
    <t>033002000</t>
  </si>
  <si>
    <t>Připojení staveniště na inženýrské sítě</t>
  </si>
  <si>
    <t>1045353282</t>
  </si>
  <si>
    <t>7</t>
  </si>
  <si>
    <t>034002000</t>
  </si>
  <si>
    <t>Zabezpečení staveniště</t>
  </si>
  <si>
    <t>1323339086</t>
  </si>
  <si>
    <t>8</t>
  </si>
  <si>
    <t>039002000</t>
  </si>
  <si>
    <t>Zrušení zařízení staveniště</t>
  </si>
  <si>
    <t>435821638</t>
  </si>
  <si>
    <t>Poznámka k položce:
Cena je včetně uvedení ploch staveniště do původního stavu.</t>
  </si>
  <si>
    <t>VRN5</t>
  </si>
  <si>
    <t>Finanční náklady</t>
  </si>
  <si>
    <t>9</t>
  </si>
  <si>
    <t>051002001</t>
  </si>
  <si>
    <t>Pojištění dodavatele a pojištění díla</t>
  </si>
  <si>
    <t>1323449684</t>
  </si>
  <si>
    <t>Poznámka k položce:
Náklady spojené s povinným pojištěním dodavatele nebo stavebního díla či jeho části, v rozsahu obchodních podmínek.</t>
  </si>
  <si>
    <t>10</t>
  </si>
  <si>
    <t>056002001</t>
  </si>
  <si>
    <t>Bankovní záruky za řádné provedení díla</t>
  </si>
  <si>
    <t>1792172665</t>
  </si>
  <si>
    <t xml:space="preserve">Poznámka k položce:
Náklady zhotovitele spojené se zabezpečením a poskytnutím zajišťovacích bankovních záruk za řádné provedení díla, jak je zadavatel požaduje v obchodních podmínkách. </t>
  </si>
  <si>
    <t>11</t>
  </si>
  <si>
    <t>056002002</t>
  </si>
  <si>
    <t>Bankovní záruky za splnění záručních podmínek</t>
  </si>
  <si>
    <t>-632954431</t>
  </si>
  <si>
    <t>Poznámka k položce:
Náklady zhotovitele spojené se zabezpečením a poskytnutím zajišťovacích bankovních záruk za splnění záručních podmínek, jak je zadavatel požaduje v obchodních podmínkách.</t>
  </si>
  <si>
    <t>VRN9</t>
  </si>
  <si>
    <t>Ostatní náklady</t>
  </si>
  <si>
    <t>12</t>
  </si>
  <si>
    <t>005211010</t>
  </si>
  <si>
    <t>Předání a převzetí staveniště</t>
  </si>
  <si>
    <t>1999993856</t>
  </si>
  <si>
    <t>Poznámka k položce:
Náklady spojené s účastí zhotovitele na předání a převzetí staveniště.</t>
  </si>
  <si>
    <t>13</t>
  </si>
  <si>
    <t>005211080</t>
  </si>
  <si>
    <t xml:space="preserve">Bezpečnostní a hygienická opatření na staveništi </t>
  </si>
  <si>
    <t>-2043035338</t>
  </si>
  <si>
    <t xml:space="preserve">Poznámka k položce: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 </t>
  </si>
  <si>
    <t>14</t>
  </si>
  <si>
    <t>005241090</t>
  </si>
  <si>
    <t>Předání a převzetí díla</t>
  </si>
  <si>
    <t>1909935720</t>
  </si>
  <si>
    <t>Poznámka k položce:
Náklady zhotovitele, které vzniknou v souvislosti s povinnostmi zhotovitele při předání a převzetí díla.</t>
  </si>
  <si>
    <t>091504000</t>
  </si>
  <si>
    <t>Náklady související s propagační  činností</t>
  </si>
  <si>
    <t>-487248117</t>
  </si>
  <si>
    <t xml:space="preserve">Poznámka k položce:
Dodávka a montáž celobarevného informačního panelu k označení staveniště, materiál pro venkovní prostředí, velikost cca 1 x 1,5 m, textový obsah dle upřesní zadavatel před zahájením realizace stavby. </t>
  </si>
  <si>
    <t>01 - Úprava dvora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</si>
  <si>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</si>
  <si>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</si>
  <si>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</si>
  <si>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</si>
  <si>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</si>
  <si>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</si>
  <si>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</si>
  <si>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</si>
  <si>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</si>
  <si>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</si>
  <si>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</si>
  <si>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</si>
  <si>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</si>
  <si>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</si>
  <si>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765 - Krytina skládaná</t>
  </si>
  <si>
    <t xml:space="preserve">    783 - Dokončovací práce - nátěry</t>
  </si>
  <si>
    <t>HSV</t>
  </si>
  <si>
    <t>Práce a dodávky HSV</t>
  </si>
  <si>
    <t>Zemní práce</t>
  </si>
  <si>
    <t>112151014</t>
  </si>
  <si>
    <t>Volné kácení stromů s rozřezáním a odvětvením D kmene do 500 mm</t>
  </si>
  <si>
    <t>kus</t>
  </si>
  <si>
    <t>-406224204</t>
  </si>
  <si>
    <t>112201114</t>
  </si>
  <si>
    <t>Odstranění pařezů D do 0,5 m v rovině a svahu 1:5 s odklizením do 20 m a zasypáním jámy</t>
  </si>
  <si>
    <t>-1558978795</t>
  </si>
  <si>
    <t>111201401.1</t>
  </si>
  <si>
    <t>Ekologická likvidace větví, kmene a pařezu</t>
  </si>
  <si>
    <t>-1295486007</t>
  </si>
  <si>
    <t>120001101</t>
  </si>
  <si>
    <t>Příplatek za ztížení odkopávky nebo prokkopávky v blízkosti inženýrských sítí</t>
  </si>
  <si>
    <t>m3</t>
  </si>
  <si>
    <t>-941401649</t>
  </si>
  <si>
    <t>VV</t>
  </si>
  <si>
    <t>"výkop podél objektu" 230,58*0,3</t>
  </si>
  <si>
    <t>122201102</t>
  </si>
  <si>
    <t>Odkopávky a prokopávky nezapažené v hornině tř. 3 objem do 1000 m3</t>
  </si>
  <si>
    <t>-197856866</t>
  </si>
  <si>
    <t>"odkopání zeminy v místě plotu" 55,0</t>
  </si>
  <si>
    <t>"pod zpevněnou plochou" 145,0*0,65+226,0*0,75</t>
  </si>
  <si>
    <t>Součet</t>
  </si>
  <si>
    <t>132201101</t>
  </si>
  <si>
    <t>Hloubení rýh š do 600 mm v hornině tř. 3 objemu do 100 m3</t>
  </si>
  <si>
    <t>-1537481294</t>
  </si>
  <si>
    <t>27,2*0,5*0,9</t>
  </si>
  <si>
    <t>(0,8+0,6)*0,5*0,9</t>
  </si>
  <si>
    <t>Výkop oplocení</t>
  </si>
  <si>
    <t>132201202</t>
  </si>
  <si>
    <t>Hloubení rýh š do 2000 mm v hornině tř. 3 objemu do 1000 m3</t>
  </si>
  <si>
    <t>1748717335</t>
  </si>
  <si>
    <t>70,0*1,2*2,05+70,0*0,6*0,5</t>
  </si>
  <si>
    <t>21,0*0,8*1,85+21,0*0,6*0,5</t>
  </si>
  <si>
    <t>Výkop podél objektu</t>
  </si>
  <si>
    <t>161101102</t>
  </si>
  <si>
    <t>Svislé přemístění výkopku z horniny tř. 1 až 4 hl výkopu do 4 m</t>
  </si>
  <si>
    <t>-906552219</t>
  </si>
  <si>
    <t>"výkop podél objektu" 230,58*0,55</t>
  </si>
  <si>
    <t>151101201</t>
  </si>
  <si>
    <t>Zřízení příložného pažení stěn výkopu hl do 4 m</t>
  </si>
  <si>
    <t>m2</t>
  </si>
  <si>
    <t>1660975549</t>
  </si>
  <si>
    <t>"podél objektu" 91,0*3,0</t>
  </si>
  <si>
    <t>151101211</t>
  </si>
  <si>
    <t>Odstranění příložného pažení stěn hl do 4 m</t>
  </si>
  <si>
    <t>-220619085</t>
  </si>
  <si>
    <t>151101401</t>
  </si>
  <si>
    <t>Zřízení vzepření stěn při pažení příložném hl do 4 m</t>
  </si>
  <si>
    <t>-900635643</t>
  </si>
  <si>
    <t>151101411</t>
  </si>
  <si>
    <t>Odstranění vzepření stěn při pažení příložném hl do 4 m</t>
  </si>
  <si>
    <t>-233102302</t>
  </si>
  <si>
    <t>174101101</t>
  </si>
  <si>
    <t>Zásyp jam, šachet rýh nebo kolem objektů sypaninou se zhutněním</t>
  </si>
  <si>
    <t>1068590579</t>
  </si>
  <si>
    <t>"výkop kolem objektu" 230,58</t>
  </si>
  <si>
    <t>"kámen drenáž" -45,0</t>
  </si>
  <si>
    <t>167101101</t>
  </si>
  <si>
    <t>Nakládání výkopku z hornin tř. 1 až 4 do 100 m3</t>
  </si>
  <si>
    <t>1016593726</t>
  </si>
  <si>
    <t>"zemina podél objektu" 45,0</t>
  </si>
  <si>
    <t>"zemina z výkopu pro oplocení" 12,87</t>
  </si>
  <si>
    <t>162701105</t>
  </si>
  <si>
    <t>Vodorovné přemístění do 10000 m výkopku/sypaniny z horniny tř. 1 až 4</t>
  </si>
  <si>
    <t>222245236</t>
  </si>
  <si>
    <t>"zemina z odkopávek" 318,75</t>
  </si>
  <si>
    <t>16</t>
  </si>
  <si>
    <t>162701109</t>
  </si>
  <si>
    <t>Příplatek k vodorovnému přemístění výkopku/sypaniny z horniny tř. 1 až 4 ZKD 1000 m přes 10000 m</t>
  </si>
  <si>
    <t>-1390598252</t>
  </si>
  <si>
    <t>"odvoz do 15 km" 376,62*5</t>
  </si>
  <si>
    <t>17</t>
  </si>
  <si>
    <t>171201201</t>
  </si>
  <si>
    <t>Uložení sypaniny na skládky</t>
  </si>
  <si>
    <t>-1035269160</t>
  </si>
  <si>
    <t>18</t>
  </si>
  <si>
    <t>171201211</t>
  </si>
  <si>
    <t>Poplatek za uložení stavebního odpadu - zeminy a kameniva na skládce</t>
  </si>
  <si>
    <t>t</t>
  </si>
  <si>
    <t>736385333</t>
  </si>
  <si>
    <t>376,62*1,8</t>
  </si>
  <si>
    <t>19</t>
  </si>
  <si>
    <t>181111122</t>
  </si>
  <si>
    <t>Plošná úprava terénu do 500 m2 zemina tř 1 až 4 nerovnosti do 150 mm ve svahu do 1:2</t>
  </si>
  <si>
    <t>-1680895225</t>
  </si>
  <si>
    <t>20</t>
  </si>
  <si>
    <t>181951102</t>
  </si>
  <si>
    <t>Úprava pláně v hornině tř. 1 až 4 se zhutněním</t>
  </si>
  <si>
    <t>-410462437</t>
  </si>
  <si>
    <t>Zakládání</t>
  </si>
  <si>
    <t>212532111</t>
  </si>
  <si>
    <t xml:space="preserve">Lože pro trativody z kameniva hrubého drceného </t>
  </si>
  <si>
    <t>186897369</t>
  </si>
  <si>
    <t>150,0*0,5*0,6</t>
  </si>
  <si>
    <t>22</t>
  </si>
  <si>
    <t>212755214</t>
  </si>
  <si>
    <t>Trativody z drenážních trubek plastových flexibilních D 100 mm bez lože</t>
  </si>
  <si>
    <t>m</t>
  </si>
  <si>
    <t>1619592893</t>
  </si>
  <si>
    <t>23</t>
  </si>
  <si>
    <t>213141111</t>
  </si>
  <si>
    <t>Zřízení vrstvy z geotextilie v rovině nebo ve sklonu do 1:5 š do 3 m</t>
  </si>
  <si>
    <t>-1806975278</t>
  </si>
  <si>
    <t>150,0*1,8</t>
  </si>
  <si>
    <t>24</t>
  </si>
  <si>
    <t>M</t>
  </si>
  <si>
    <t>69311172</t>
  </si>
  <si>
    <t xml:space="preserve">geotextilie 300 g/m2 </t>
  </si>
  <si>
    <t>1629336075</t>
  </si>
  <si>
    <t>270,0*1,15</t>
  </si>
  <si>
    <t>25</t>
  </si>
  <si>
    <t>274313611</t>
  </si>
  <si>
    <t>Základové pásy z betonu tř. C 16/20</t>
  </si>
  <si>
    <t>1237384821</t>
  </si>
  <si>
    <t>27,2*0,5*0,9*1,035</t>
  </si>
  <si>
    <t>(0,8+0,6)*0,5*0,9*1,035</t>
  </si>
  <si>
    <t>Oplocení</t>
  </si>
  <si>
    <t>26</t>
  </si>
  <si>
    <t>274351121</t>
  </si>
  <si>
    <t>Zřízení bednění základových pasů rovného</t>
  </si>
  <si>
    <t>-1681160545</t>
  </si>
  <si>
    <t>(27,2+0,5)*2*0,3</t>
  </si>
  <si>
    <t>(0,8+0,5)*2*0,3</t>
  </si>
  <si>
    <t>(0,6+0,5)*2*0,3</t>
  </si>
  <si>
    <t>27</t>
  </si>
  <si>
    <t>274351122</t>
  </si>
  <si>
    <t>Odstranění bednění základových pasů rovného</t>
  </si>
  <si>
    <t>40645817</t>
  </si>
  <si>
    <t>Svislé a kompletní konstrukce</t>
  </si>
  <si>
    <t>28</t>
  </si>
  <si>
    <t>311232014.1</t>
  </si>
  <si>
    <t>Zdění nosné z cihel původních dl 290 mm na MVC včetně spárování pro režné zdivo</t>
  </si>
  <si>
    <t>1044768210</t>
  </si>
  <si>
    <t>27,1*0,45*0,8</t>
  </si>
  <si>
    <t>23,2*0,15*1,7</t>
  </si>
  <si>
    <t>0,8*0,45*2,0</t>
  </si>
  <si>
    <t>0,45*0,45*2,0*7</t>
  </si>
  <si>
    <t>(0,7+0,5)*2,4*0,3</t>
  </si>
  <si>
    <t>Součet - oplocení</t>
  </si>
  <si>
    <t>29</t>
  </si>
  <si>
    <t>596100031</t>
  </si>
  <si>
    <t>cihla pálená plná 290x140x65mm přes P20 do P40 - dle stávajících</t>
  </si>
  <si>
    <t>373145656</t>
  </si>
  <si>
    <t>Poznámka k položce:
Doplnění stávajících cihel.</t>
  </si>
  <si>
    <t>30</t>
  </si>
  <si>
    <t>319201321</t>
  </si>
  <si>
    <t>Vyrovnání nerovného povrchu zdiva tl do 30 mm maltou</t>
  </si>
  <si>
    <t>1883730004</t>
  </si>
  <si>
    <t>"stávající budova" 91,0*4,0</t>
  </si>
  <si>
    <t>31</t>
  </si>
  <si>
    <t>348172214</t>
  </si>
  <si>
    <t>Montáž vjezdových bran samonosných dvoukřídlových plochy přes 5,0 m2 do 10,0 m2</t>
  </si>
  <si>
    <t>176996292</t>
  </si>
  <si>
    <t>32</t>
  </si>
  <si>
    <t>553423601</t>
  </si>
  <si>
    <t>vjezdová vrata otočná dvoukřídlá plná rozm. 4000 x 2400 mm vč. sloupků a finální povrchové úpravy</t>
  </si>
  <si>
    <t>-755956699</t>
  </si>
  <si>
    <t xml:space="preserve">Poznámka k položce:
Provést tak, aby bylo možno v budoucnu osadit dálkově ovládané otevírání. </t>
  </si>
  <si>
    <t>33</t>
  </si>
  <si>
    <t>348272512</t>
  </si>
  <si>
    <t>Plotová stříška pro zeď tl 155 mm z tvarovek hladkých nebo štípaných přírodních</t>
  </si>
  <si>
    <t>-197279809</t>
  </si>
  <si>
    <t>34</t>
  </si>
  <si>
    <t>348272515</t>
  </si>
  <si>
    <t>Plotová stříška pro zeď tl 300 mm z tvarovek hladkých nebo štípaných přírodních</t>
  </si>
  <si>
    <t>-66299447</t>
  </si>
  <si>
    <t>0,8+0,6</t>
  </si>
  <si>
    <t>35</t>
  </si>
  <si>
    <t>348273511.1</t>
  </si>
  <si>
    <t>Sloupová hlavice 500x500 mm z tvarovek hladkých nebo štípaných přírodních</t>
  </si>
  <si>
    <t>793373620</t>
  </si>
  <si>
    <t>7+2</t>
  </si>
  <si>
    <t>36</t>
  </si>
  <si>
    <t>388995211</t>
  </si>
  <si>
    <t>Chránička kabelů z trub HDPE DN 80 mm</t>
  </si>
  <si>
    <t>-519588500</t>
  </si>
  <si>
    <t>Komunikace pozemní</t>
  </si>
  <si>
    <t>37</t>
  </si>
  <si>
    <t>564730111</t>
  </si>
  <si>
    <t>Podklad z kameniva hrubého drceného vel. 0-32 mm tl 100 mm</t>
  </si>
  <si>
    <t>-673258304</t>
  </si>
  <si>
    <t>38</t>
  </si>
  <si>
    <t>564750111</t>
  </si>
  <si>
    <t>Podklad z kameniva hrubého drceného vel. 0-32 mm tl 150 mm</t>
  </si>
  <si>
    <t>-1515997676</t>
  </si>
  <si>
    <t>39</t>
  </si>
  <si>
    <t>596212313</t>
  </si>
  <si>
    <t>Kladení zámkové dlažby pozemních komunikací tl 100 mm skupiny A pl přes 300 m2</t>
  </si>
  <si>
    <t>-34664199</t>
  </si>
  <si>
    <t>40</t>
  </si>
  <si>
    <t>59245220</t>
  </si>
  <si>
    <t>dlažba zámková profilová tl.100 mm přírodní</t>
  </si>
  <si>
    <t>1613109107</t>
  </si>
  <si>
    <t>435,0*1,035</t>
  </si>
  <si>
    <t>Úpravy povrchů, podlahy a osazování výplní</t>
  </si>
  <si>
    <t>41</t>
  </si>
  <si>
    <t>622311131</t>
  </si>
  <si>
    <t>Potažení vnějších stěn vápenným štukem tloušťky do 3 mm</t>
  </si>
  <si>
    <t>342972532</t>
  </si>
  <si>
    <t>"viditelná část soklu" 91,0*1,0</t>
  </si>
  <si>
    <t>42</t>
  </si>
  <si>
    <t>637121116</t>
  </si>
  <si>
    <t>Okapový chodník z kačírku tl 350 mm s udusáním</t>
  </si>
  <si>
    <t>903339238</t>
  </si>
  <si>
    <t>62,0*0,5</t>
  </si>
  <si>
    <t>Ostatní konstrukce a práce, bourání</t>
  </si>
  <si>
    <t>43</t>
  </si>
  <si>
    <t>916231213</t>
  </si>
  <si>
    <t>Osazení chodníkového obrubníku betonového stojatého s boční opěrou do lože z betonu prostého</t>
  </si>
  <si>
    <t>503095577</t>
  </si>
  <si>
    <t>44</t>
  </si>
  <si>
    <t>59217023</t>
  </si>
  <si>
    <t>obrubník betonový chodníkový 100x15x25cm</t>
  </si>
  <si>
    <t>-1153098008</t>
  </si>
  <si>
    <t>45</t>
  </si>
  <si>
    <t>916991121</t>
  </si>
  <si>
    <t>Lože pod obrubníky, krajníky nebo obruby z dlažebních kostek z betonu prostého</t>
  </si>
  <si>
    <t>-629388217</t>
  </si>
  <si>
    <t>62,0*0,06</t>
  </si>
  <si>
    <t>46</t>
  </si>
  <si>
    <t>949121112</t>
  </si>
  <si>
    <t>Montáž lešení lehkého kozového dílcového v do 1,9 m</t>
  </si>
  <si>
    <t>sada</t>
  </si>
  <si>
    <t>1666284970</t>
  </si>
  <si>
    <t>47</t>
  </si>
  <si>
    <t>949121212</t>
  </si>
  <si>
    <t>Příplatek k lešení lehkému kozovému dílcovému v do 1,9 m za první a ZKD den použití</t>
  </si>
  <si>
    <t>-1198481904</t>
  </si>
  <si>
    <t>30*2*3</t>
  </si>
  <si>
    <t>48</t>
  </si>
  <si>
    <t>949121812</t>
  </si>
  <si>
    <t>Demontáž lešení lehkého kozového dílcového v do 1,9 m</t>
  </si>
  <si>
    <t>1988835186</t>
  </si>
  <si>
    <t>49</t>
  </si>
  <si>
    <t>951821211.1</t>
  </si>
  <si>
    <t>Ochranné pletivo poplastované výšky 4000 mm včetně sloupků - dodávka a montáž</t>
  </si>
  <si>
    <t>-136842547</t>
  </si>
  <si>
    <t>50</t>
  </si>
  <si>
    <t>951821212.1</t>
  </si>
  <si>
    <t>Basketbalový koš včetně nosné konstrukce - dodávka a montáž</t>
  </si>
  <si>
    <t>921154750</t>
  </si>
  <si>
    <t>51</t>
  </si>
  <si>
    <t>951821213.1</t>
  </si>
  <si>
    <t>Plechový domek na nářadí půdorysu 3200x2800 mm - dodávka a montáž</t>
  </si>
  <si>
    <t>2147113104</t>
  </si>
  <si>
    <t>52</t>
  </si>
  <si>
    <t>951821214.1</t>
  </si>
  <si>
    <t>Plocha pro kompostování trávy (9,5 m2), plochu zahradit plastovými deskami výšky 2,0x0,5 m do pozink. U-profilů - dodávka a montáž</t>
  </si>
  <si>
    <t>1319201248</t>
  </si>
  <si>
    <t>53</t>
  </si>
  <si>
    <t>979031111</t>
  </si>
  <si>
    <t>Očištění cihel plných od malty vápenocementové</t>
  </si>
  <si>
    <t>1941344692</t>
  </si>
  <si>
    <t>54</t>
  </si>
  <si>
    <t>985131111</t>
  </si>
  <si>
    <t>Očištění ploch stěn, rubu kleneb a podlah tlakovou vodou</t>
  </si>
  <si>
    <t>93455178</t>
  </si>
  <si>
    <t>55</t>
  </si>
  <si>
    <t>985131311</t>
  </si>
  <si>
    <t>Ruční dočištění ploch stěn, rubu kleneb a podlah ocelových kartáči</t>
  </si>
  <si>
    <t>-1067929333</t>
  </si>
  <si>
    <t>96</t>
  </si>
  <si>
    <t>Bourání konstrukcí</t>
  </si>
  <si>
    <t>56</t>
  </si>
  <si>
    <t>113106571</t>
  </si>
  <si>
    <t>Rozebrání dlažeb vozovek ze zámkové dlažby s ložem z kameniva strojně pl přes 200 m2</t>
  </si>
  <si>
    <t>-1890255741</t>
  </si>
  <si>
    <t>57</t>
  </si>
  <si>
    <t>113107183</t>
  </si>
  <si>
    <t>Odstranění podkladu živičného tl 150 mm strojně pl přes 50 do 200 m2</t>
  </si>
  <si>
    <t>1282766887</t>
  </si>
  <si>
    <t>58</t>
  </si>
  <si>
    <t>113107223</t>
  </si>
  <si>
    <t>Odstranění podkladu z kameniva drceného tl 300 mm strojně pl přes 200 m2</t>
  </si>
  <si>
    <t>973655392</t>
  </si>
  <si>
    <t>"pod zámkovou dlažbou" 226,0</t>
  </si>
  <si>
    <t>"pod živicí" 145,0</t>
  </si>
  <si>
    <t>59</t>
  </si>
  <si>
    <t>961021311</t>
  </si>
  <si>
    <t>Bourání základů ze zdiva kamenného</t>
  </si>
  <si>
    <t>1683976362</t>
  </si>
  <si>
    <t>"oplocení"  27,5*0,5*0,8</t>
  </si>
  <si>
    <t>60</t>
  </si>
  <si>
    <t>962032230</t>
  </si>
  <si>
    <t>Bourání zdiva z cihel pálených nebo vápenopískových na MV nebo MVC do 1 m3</t>
  </si>
  <si>
    <t>1918194724</t>
  </si>
  <si>
    <t>Poznámka k položce:
Cihly budou opětovně použity při stavbě nového domu - opatrné bourání</t>
  </si>
  <si>
    <t>0,45*0,45*2,0*9</t>
  </si>
  <si>
    <t>27,2*0,45*0,8</t>
  </si>
  <si>
    <t>23,2*0,15*1,8</t>
  </si>
  <si>
    <t>Součet - stávající oplocení</t>
  </si>
  <si>
    <t>61</t>
  </si>
  <si>
    <t>968072558</t>
  </si>
  <si>
    <t>Vybourání kovových vrat pl do 5 m2</t>
  </si>
  <si>
    <t>-1016612841</t>
  </si>
  <si>
    <t>2,4*2,0</t>
  </si>
  <si>
    <t>62</t>
  </si>
  <si>
    <t>981011313</t>
  </si>
  <si>
    <t>Demolice budov zděných na MVC podíl konstrukcí do 20 % postupným rozebíráním</t>
  </si>
  <si>
    <t>69570086</t>
  </si>
  <si>
    <t>"přízemní přístavba vč. základů" 4,2*5,0*(2,8+1,0)</t>
  </si>
  <si>
    <t>63</t>
  </si>
  <si>
    <t>981511114</t>
  </si>
  <si>
    <t>Demolice konstrukcí objektů z betonu železového postupným rozebíráním</t>
  </si>
  <si>
    <t>1145649814</t>
  </si>
  <si>
    <t>"betonová jímka" 3,8</t>
  </si>
  <si>
    <t>997</t>
  </si>
  <si>
    <t>Přesun sutě</t>
  </si>
  <si>
    <t>64</t>
  </si>
  <si>
    <t>997006512</t>
  </si>
  <si>
    <t>Vodorovné doprava suti s naložením a složením na skládku do 1 km</t>
  </si>
  <si>
    <t>-1051381603</t>
  </si>
  <si>
    <t>65</t>
  </si>
  <si>
    <t>997006519</t>
  </si>
  <si>
    <t>Příplatek k vodorovnému přemístění suti na skládku ZKD 1 km přes 1 km</t>
  </si>
  <si>
    <t>-69835574</t>
  </si>
  <si>
    <t>"odvoz do 20 km" 356,949*19</t>
  </si>
  <si>
    <t>66</t>
  </si>
  <si>
    <t>997013800</t>
  </si>
  <si>
    <t>Poplatek za uložení stavebního odpadu na skládce - suť (skládkovné)</t>
  </si>
  <si>
    <t>1049153161</t>
  </si>
  <si>
    <t>356,249-45,82</t>
  </si>
  <si>
    <t>67</t>
  </si>
  <si>
    <t>997221845</t>
  </si>
  <si>
    <t xml:space="preserve">Poplatek za uložení na skládce (skládkovné) odpadu asfaltového </t>
  </si>
  <si>
    <t>-26045016</t>
  </si>
  <si>
    <t>998</t>
  </si>
  <si>
    <t>Přesun hmot</t>
  </si>
  <si>
    <t>68</t>
  </si>
  <si>
    <t>998223011</t>
  </si>
  <si>
    <t>Přesun hmot pro pozemní komunikace s krytem dlážděným</t>
  </si>
  <si>
    <t>2091919544</t>
  </si>
  <si>
    <t>PSV</t>
  </si>
  <si>
    <t>Práce a dodávky PSV</t>
  </si>
  <si>
    <t>711</t>
  </si>
  <si>
    <t>Izolace proti vodě, vlhkosti a plynům</t>
  </si>
  <si>
    <t>69</t>
  </si>
  <si>
    <t>711111001</t>
  </si>
  <si>
    <t>Provedení izolace proti zemní vlhkosti vodorovné za studena nátěrem penetračním</t>
  </si>
  <si>
    <t>-695633797</t>
  </si>
  <si>
    <t>"základ plotu" (27,2+0,8+0,6)*0,5</t>
  </si>
  <si>
    <t>70</t>
  </si>
  <si>
    <t>11163150</t>
  </si>
  <si>
    <t>lak asfaltový penetrační</t>
  </si>
  <si>
    <t>1805933905</t>
  </si>
  <si>
    <t>14,3*0,0003</t>
  </si>
  <si>
    <t>71</t>
  </si>
  <si>
    <t>711141559</t>
  </si>
  <si>
    <t>Provedení izolace proti zemní vlhkosti pásy přitavením vodorovné NAIP</t>
  </si>
  <si>
    <t>-1511190036</t>
  </si>
  <si>
    <t>72</t>
  </si>
  <si>
    <t>62833158</t>
  </si>
  <si>
    <t>pás asfaltový s minerálním posypem tl 4mm s vložkou ze skelné tkaniny 200g/m2</t>
  </si>
  <si>
    <t>-464670870</t>
  </si>
  <si>
    <t>14,3*1,15</t>
  </si>
  <si>
    <t>73</t>
  </si>
  <si>
    <t>711161215</t>
  </si>
  <si>
    <t>Izolace proti zemní vlhkosti nopovou fólií svislá, nopek v 20,0 mm, tl do 1,0 mm</t>
  </si>
  <si>
    <t>425196103</t>
  </si>
  <si>
    <t>91,0*3,5</t>
  </si>
  <si>
    <t>74</t>
  </si>
  <si>
    <t>711161383</t>
  </si>
  <si>
    <t>Izolace proti zemní vlhkosti nopovou fólií ukončení horní lištou</t>
  </si>
  <si>
    <t>995744970</t>
  </si>
  <si>
    <t>75</t>
  </si>
  <si>
    <t>998711101</t>
  </si>
  <si>
    <t>Přesun hmot tonážní pro izolace proti vodě, vlhkosti a plynům v objektech výšky do 6 m</t>
  </si>
  <si>
    <t>-727567284</t>
  </si>
  <si>
    <t>713</t>
  </si>
  <si>
    <t>Izolace tepelné</t>
  </si>
  <si>
    <t>76</t>
  </si>
  <si>
    <t>713131145</t>
  </si>
  <si>
    <t>Montáž izolace tepelné stěn a základů lepením bodově rohoží, pásů, dílců, desek</t>
  </si>
  <si>
    <t>242476177</t>
  </si>
  <si>
    <t>91,0*1,0</t>
  </si>
  <si>
    <t>77</t>
  </si>
  <si>
    <t>28376370</t>
  </si>
  <si>
    <t>deska z polystyrénu XPS, hrana rovná, polo či pero drážka a hladký povrch tl 60mm</t>
  </si>
  <si>
    <t>-1156754049</t>
  </si>
  <si>
    <t>91,0*1,02</t>
  </si>
  <si>
    <t>78</t>
  </si>
  <si>
    <t>998713101</t>
  </si>
  <si>
    <t>Přesun hmot tonážní pro izolace tepelné v objektech v do 6 m</t>
  </si>
  <si>
    <t>597184119</t>
  </si>
  <si>
    <t>762</t>
  </si>
  <si>
    <t>Konstrukce tesařské</t>
  </si>
  <si>
    <t>79</t>
  </si>
  <si>
    <t>762585201.1</t>
  </si>
  <si>
    <t>Oprava stávajících přístřešků - doplnění hoblovaného dřeva - montáž</t>
  </si>
  <si>
    <t>512</t>
  </si>
  <si>
    <t>1021403845</t>
  </si>
  <si>
    <t>80</t>
  </si>
  <si>
    <t>605121212</t>
  </si>
  <si>
    <t>řezivo jehličnaté - pro opravu přístřešků hoblované</t>
  </si>
  <si>
    <t>-1121208670</t>
  </si>
  <si>
    <t>81</t>
  </si>
  <si>
    <t>998762101</t>
  </si>
  <si>
    <t>Přesun hmot tonážní pro kce tesařské v objektech v do 6 m</t>
  </si>
  <si>
    <t>1857694438</t>
  </si>
  <si>
    <t>765</t>
  </si>
  <si>
    <t>Krytina skládaná</t>
  </si>
  <si>
    <t>82</t>
  </si>
  <si>
    <t>765142051</t>
  </si>
  <si>
    <t>Montáž krytiny z polykarbonátových desek vlnitých sklon střechy do 15°</t>
  </si>
  <si>
    <t>1206256850</t>
  </si>
  <si>
    <t>"stávající dřevěné altánky" 25,0</t>
  </si>
  <si>
    <t>83</t>
  </si>
  <si>
    <t>283185621</t>
  </si>
  <si>
    <t>deska polykarbonátová trapézová s UV a IR filtrem</t>
  </si>
  <si>
    <t>-1130932467</t>
  </si>
  <si>
    <t>25,0*1,1</t>
  </si>
  <si>
    <t>84</t>
  </si>
  <si>
    <t>998765101</t>
  </si>
  <si>
    <t>Přesun hmot tonážní pro krytiny skládané v objektech v do 6 m</t>
  </si>
  <si>
    <t>1226613056</t>
  </si>
  <si>
    <t>783</t>
  </si>
  <si>
    <t>Dokončovací práce - nátěry</t>
  </si>
  <si>
    <t>85</t>
  </si>
  <si>
    <t>783201201</t>
  </si>
  <si>
    <t>Obroušení tesařských konstrukcí před provedením nátěru</t>
  </si>
  <si>
    <t>54411761</t>
  </si>
  <si>
    <t>"dřevěné přístřešky" 38,0</t>
  </si>
  <si>
    <t>86</t>
  </si>
  <si>
    <t>783201403</t>
  </si>
  <si>
    <t>Oprášení tesařských konstrukcí před provedením nátěru</t>
  </si>
  <si>
    <t>981282051</t>
  </si>
  <si>
    <t>87</t>
  </si>
  <si>
    <t>783218101</t>
  </si>
  <si>
    <t>Lazurovací jednonásobný syntetický nátěr tesařských konstrukcí</t>
  </si>
  <si>
    <t>1493099900</t>
  </si>
  <si>
    <t>88</t>
  </si>
  <si>
    <t>783218111</t>
  </si>
  <si>
    <t>Lazurovací dvojnásobný syntetický nátěr tesařských konstrukcí</t>
  </si>
  <si>
    <t>-625667889</t>
  </si>
  <si>
    <t>89</t>
  </si>
  <si>
    <t>783801201</t>
  </si>
  <si>
    <t>Obroušení omítek před provedením nátěru</t>
  </si>
  <si>
    <t>147699951</t>
  </si>
  <si>
    <t>90</t>
  </si>
  <si>
    <t>783823133</t>
  </si>
  <si>
    <t>Penetrační silikátový nátěr hladkých, tenkovrstvých zrnitých nebo štukových omítek</t>
  </si>
  <si>
    <t>298939666</t>
  </si>
  <si>
    <t>91</t>
  </si>
  <si>
    <t>783827423</t>
  </si>
  <si>
    <t>Krycí dvojnásobný silikátový nátěr omítek stupně členitosti 1 a 2</t>
  </si>
  <si>
    <t>-844998121</t>
  </si>
  <si>
    <t>02 - Venkovní dešťová kanalizace</t>
  </si>
  <si>
    <t xml:space="preserve">    4 - Vodorovné konstrukce</t>
  </si>
  <si>
    <t xml:space="preserve">    8 - Trubní vedení</t>
  </si>
  <si>
    <t>121101101</t>
  </si>
  <si>
    <t>Sejmutí ornice s přemístěním na vzdálenost do 50 m</t>
  </si>
  <si>
    <t>-43559486</t>
  </si>
  <si>
    <t>-1999602320</t>
  </si>
  <si>
    <t>132212101</t>
  </si>
  <si>
    <t>Hloubení rýh š do 600 mm ručním nebo pneum nářadím v soudržných horninách tř. 3</t>
  </si>
  <si>
    <t>974723703</t>
  </si>
  <si>
    <t>161101101</t>
  </si>
  <si>
    <t>Svislé přemístění výkopku z horniny tř. 1 až 4 hl výkopu do 2,5 m</t>
  </si>
  <si>
    <t>-453948335</t>
  </si>
  <si>
    <t>387,0*0,5+24,0</t>
  </si>
  <si>
    <t>151101101</t>
  </si>
  <si>
    <t>Zřízení příložného pažení a rozepření stěn rýh hl do 2 m</t>
  </si>
  <si>
    <t>-279958045</t>
  </si>
  <si>
    <t>151101111</t>
  </si>
  <si>
    <t>Odstranění příložného pažení a rozepření stěn rýh hl do 2 m</t>
  </si>
  <si>
    <t>-1235451382</t>
  </si>
  <si>
    <t>218611477</t>
  </si>
  <si>
    <t>"výkop" 387,0+24,0</t>
  </si>
  <si>
    <t>"lože" -43,0</t>
  </si>
  <si>
    <t>"štěrk zasakování" -94,0</t>
  </si>
  <si>
    <t>"kanalizace a šachty" -16,2</t>
  </si>
  <si>
    <t>167101102</t>
  </si>
  <si>
    <t>Nakládání výkopku z hornin tř. 1 až 4 přes 100 m3</t>
  </si>
  <si>
    <t>89224642</t>
  </si>
  <si>
    <t>"zásyp" -257,8</t>
  </si>
  <si>
    <t>-2069262100</t>
  </si>
  <si>
    <t>"přebytečná zemina" 153,2</t>
  </si>
  <si>
    <t>-732753101</t>
  </si>
  <si>
    <t>"odvoz do 15 km" 153,2*5</t>
  </si>
  <si>
    <t>1576584058</t>
  </si>
  <si>
    <t>67515999</t>
  </si>
  <si>
    <t>153,2*1,8</t>
  </si>
  <si>
    <t>-2118037953</t>
  </si>
  <si>
    <t>"štěrk do prostoru zasakování" 94,0</t>
  </si>
  <si>
    <t>807687913</t>
  </si>
  <si>
    <t>-341121746</t>
  </si>
  <si>
    <t>24,0*1,15</t>
  </si>
  <si>
    <t>Vodorovné konstrukce</t>
  </si>
  <si>
    <t>451573111</t>
  </si>
  <si>
    <t>Lože a obsyp potrubí otevřený výkop z štěrkopísku</t>
  </si>
  <si>
    <t>696018976</t>
  </si>
  <si>
    <t>452312141</t>
  </si>
  <si>
    <t>Podkladní lože z betonu prostého tř. C 16/20 otevřený výkop</t>
  </si>
  <si>
    <t>1098480532</t>
  </si>
  <si>
    <t xml:space="preserve">"šachty" 1,0 </t>
  </si>
  <si>
    <t>Trubní vedení</t>
  </si>
  <si>
    <t>894812311.1</t>
  </si>
  <si>
    <t>Revizní kanalizační šachta plastová, průměr 600mm, dodávka a montáž</t>
  </si>
  <si>
    <t>-931399797</t>
  </si>
  <si>
    <t>899203112</t>
  </si>
  <si>
    <t xml:space="preserve">Osazení mříží litinových včetně rámů </t>
  </si>
  <si>
    <t>428471241</t>
  </si>
  <si>
    <t>286619381</t>
  </si>
  <si>
    <t>vtoková litinová mříž D12</t>
  </si>
  <si>
    <t>982126739</t>
  </si>
  <si>
    <t>871355221</t>
  </si>
  <si>
    <t>Kanalizační potrubí z tvrdého PVC jednovrstvé tuhost třídy SN8 DN 200</t>
  </si>
  <si>
    <t>1815929818</t>
  </si>
  <si>
    <t>877265271</t>
  </si>
  <si>
    <t>Montáž lapače střešních splavenin z tvrdého PVC-systém KG DN 125</t>
  </si>
  <si>
    <t>1271009539</t>
  </si>
  <si>
    <t>56231161</t>
  </si>
  <si>
    <t>lapač střešních splavenin PP se zápachovou klapkou a lapacím košem DN 125</t>
  </si>
  <si>
    <t>1731319418</t>
  </si>
  <si>
    <t>892351111</t>
  </si>
  <si>
    <t>Tlaková zkouška vodou potrubí DN 150 nebo 200</t>
  </si>
  <si>
    <t>1013515167</t>
  </si>
  <si>
    <t>892372111</t>
  </si>
  <si>
    <t>Zabezpečení konců potrubí DN do 300 při tlakových zkouškách vodou</t>
  </si>
  <si>
    <t>-1260145243</t>
  </si>
  <si>
    <t>894812315.1</t>
  </si>
  <si>
    <t>Vtoková čistící šachta průměr 600 mm, dodávka a montáž</t>
  </si>
  <si>
    <t>740040811</t>
  </si>
  <si>
    <t>894812331.1</t>
  </si>
  <si>
    <t>Vtoková čistící šachta - teleskopický nástavec DN 600mm, světlé hloubky 1000 mm upraveno na 600 mm</t>
  </si>
  <si>
    <t>-1104439631</t>
  </si>
  <si>
    <t>894812341.1</t>
  </si>
  <si>
    <t>Vtoková čistící šachta - zhotovení nátoku do šachty</t>
  </si>
  <si>
    <t>-560333268</t>
  </si>
  <si>
    <t>894812351.1</t>
  </si>
  <si>
    <t>Vtoková čistící šachta - filtrační koš s filtrační tkaninou - DN 200</t>
  </si>
  <si>
    <t>-761777578</t>
  </si>
  <si>
    <t>899103112</t>
  </si>
  <si>
    <t>Osazení poklopů litinových nebo ocelových včetně rámů pro třídu zatížení B125, C250</t>
  </si>
  <si>
    <t>815285853</t>
  </si>
  <si>
    <t>28661933</t>
  </si>
  <si>
    <t>poklop šachtový litinový dno DN 600 pro třídu zatížení B125</t>
  </si>
  <si>
    <t>-382441078</t>
  </si>
  <si>
    <t>899722114</t>
  </si>
  <si>
    <t>Krytí potrubí z plastů výstražnou fólií z PVC 40 cm</t>
  </si>
  <si>
    <t>-1858842981</t>
  </si>
  <si>
    <t>998276101</t>
  </si>
  <si>
    <t>Přesun hmot pro trubní vedení z trub z plastických hmot otevřený výkop</t>
  </si>
  <si>
    <t>572960634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</si>
  <si>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</si>
  <si>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</si>
  <si>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</si>
  <si>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</si>
  <si>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</si>
  <si>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9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</si>
  <si>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</si>
  <si>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9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</si>
  <si>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</si>
  <si>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</si>
  <si>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</si>
  <si>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</si>
  <si>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</si>
  <si>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</si>
  <si>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</si>
  <si>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</si>
  <si>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</si>
  <si>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</si>
  <si>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</si>
  <si>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</si>
  <si>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</si>
  <si>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</si>
  <si>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</si>
  <si>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</si>
  <si>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</si>
  <si>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</si>
  <si>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</si>
  <si>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</si>
  <si>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</si>
  <si>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</si>
  <si>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</si>
  <si>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</si>
  <si>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</si>
  <si>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</si>
  <si>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</si>
  <si>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</si>
  <si>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</si>
  <si>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</si>
  <si>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</si>
  <si>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</si>
  <si>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</si>
  <si>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</si>
  <si>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</si>
  <si>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</si>
  <si>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</si>
  <si>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</si>
  <si>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</si>
  <si>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</si>
  <si>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</si>
  <si>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</si>
  <si>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</si>
  <si>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</si>
  <si>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</si>
  <si>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</si>
  <si>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</si>
  <si>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</si>
  <si>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</si>
  <si>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</si>
  <si>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</si>
  <si>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</si>
  <si>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</si>
  <si>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</si>
  <si>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</si>
  <si>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</si>
  <si>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</si>
  <si>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</si>
  <si>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</si>
  <si>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</si>
  <si>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</si>
  <si>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</si>
  <si>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</si>
  <si>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</si>
  <si>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</si>
  <si>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</si>
  <si>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</si>
  <si>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</si>
  <si>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</si>
  <si>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</si>
  <si>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</si>
  <si>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</si>
  <si>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</si>
  <si>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</si>
  <si>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</si>
  <si>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</si>
  <si>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</si>
  <si>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</si>
  <si>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</si>
  <si>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</si>
  <si>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</si>
  <si>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</si>
  <si>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</si>
  <si>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</si>
  <si>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</si>
  <si>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</si>
  <si>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</si>
  <si>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</si>
  <si>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</si>
  <si>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</si>
  <si>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</si>
  <si>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</si>
  <si>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</si>
  <si>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</si>
  <si>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</si>
  <si>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</si>
  <si>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</si>
  <si>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</si>
  <si>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</si>
  <si>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</si>
  <si>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</si>
  <si>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</si>
  <si>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</si>
  <si>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</si>
  <si>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</si>
  <si>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</si>
  <si>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</si>
  <si>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</si>
  <si>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</si>
  <si>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</si>
  <si>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</si>
  <si>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</si>
  <si>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</si>
  <si>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</si>
  <si>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</si>
  <si>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</si>
  <si>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</si>
  <si>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</si>
  <si>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</si>
  <si>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</si>
  <si>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</si>
  <si>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</si>
  <si>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</si>
  <si>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</si>
  <si>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</si>
  <si>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</si>
  <si>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</si>
  <si>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</si>
  <si>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</si>
  <si>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</si>
  <si>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</si>
  <si>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</si>
  <si>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</si>
  <si>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</si>
  <si>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</si>
  <si>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</si>
  <si>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</si>
  <si>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</si>
  <si>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</si>
  <si>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</si>
  <si>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</si>
  <si>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</si>
  <si>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</si>
  <si>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</si>
  <si>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</si>
  <si>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</si>
  <si>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</si>
  <si>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</si>
  <si>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</si>
  <si>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</si>
  <si>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</si>
  <si>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</si>
  <si>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</si>
  <si>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</si>
  <si>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</si>
  <si>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</si>
  <si>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</si>
  <si>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</si>
  <si>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</si>
  <si>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</si>
  <si>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</si>
  <si>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</si>
  <si>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</si>
  <si>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</si>
  <si>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</si>
  <si>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</si>
  <si>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</si>
  <si>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</si>
  <si>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</si>
  <si>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</si>
  <si>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</si>
  <si>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</si>
  <si>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Obchodní akademie Chrudim - venkovní úpravy pro bezbariérový přístup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</si>
</sst>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  <charset val="1"/>
    </font>
    <font>
      <sz val="8"/>
      <color rgb="FFFAE682"/>
      <name val="Trebuchet MS"/>
      <charset val="1"/>
    </font>
    <font>
      <sz val="10"/>
      <name val="Trebuchet MS"/>
      <charset val="1"/>
    </font>
    <font>
      <sz val="10"/>
      <color rgb="FF960000"/>
      <name val="Trebuchet MS"/>
      <charset val="1"/>
    </font>
    <font>
      <u/>
      <sz val="10"/>
      <color rgb="FF0000FF"/>
      <name val="Trebuchet MS"/>
      <charset val="1"/>
    </font>
    <font>
      <u/>
      <sz val="11"/>
      <color rgb="FF0000FF"/>
      <name val="Calibri"/>
      <charset val="1"/>
    </font>
    <font>
      <sz val="8"/>
      <color rgb="FF3366FF"/>
      <name val="Trebuchet MS"/>
      <charset val="1"/>
    </font>
    <font>
      <b/>
      <sz val="16"/>
      <name val="Trebuchet MS"/>
      <charset val="1"/>
    </font>
    <font>
      <b/>
      <sz val="12"/>
      <color rgb="FF969696"/>
      <name val="Trebuchet MS"/>
      <charset val="1"/>
    </font>
    <font>
      <sz val="9"/>
      <color rgb="FF969696"/>
      <name val="Trebuchet MS"/>
      <charset val="1"/>
    </font>
    <font>
      <sz val="9"/>
      <name val="Trebuchet MS"/>
      <charset val="1"/>
    </font>
    <font>
      <b/>
      <sz val="8"/>
      <color rgb="FF969696"/>
      <name val="Trebuchet MS"/>
      <charset val="1"/>
    </font>
    <font>
      <b/>
      <sz val="12"/>
      <name val="Trebuchet MS"/>
      <charset val="1"/>
    </font>
    <font>
      <b/>
      <sz val="10"/>
      <name val="Trebuchet MS"/>
      <charset val="1"/>
    </font>
    <font>
      <sz val="8"/>
      <color rgb="FF969696"/>
      <name val="Trebuchet MS"/>
      <charset val="1"/>
    </font>
    <font>
      <b/>
      <sz val="9"/>
      <name val="Trebuchet MS"/>
      <charset val="1"/>
    </font>
    <font>
      <sz val="12"/>
      <color rgb="FF969696"/>
      <name val="Trebuchet MS"/>
      <charset val="1"/>
    </font>
    <font>
      <b/>
      <sz val="12"/>
      <color rgb="FF960000"/>
      <name val="Trebuchet MS"/>
      <charset val="1"/>
    </font>
    <font>
      <sz val="12"/>
      <name val="Trebuchet MS"/>
      <charset val="1"/>
    </font>
    <font>
      <sz val="18"/>
      <color rgb="FF0000FF"/>
      <name val="Wingdings 2"/>
      <charset val="1"/>
    </font>
    <font>
      <sz val="11"/>
      <name val="Trebuchet MS"/>
      <charset val="1"/>
    </font>
    <font>
      <b/>
      <sz val="11"/>
      <color rgb="FF003366"/>
      <name val="Trebuchet MS"/>
      <charset val="1"/>
    </font>
    <font>
      <sz val="11"/>
      <color rgb="FF003366"/>
      <name val="Trebuchet MS"/>
      <charset val="1"/>
    </font>
    <font>
      <b/>
      <sz val="11"/>
      <name val="Trebuchet MS"/>
      <charset val="1"/>
    </font>
    <font>
      <sz val="11"/>
      <color rgb="FF969696"/>
      <name val="Trebuchet MS"/>
      <charset val="1"/>
    </font>
    <font>
      <sz val="10"/>
      <color rgb="FF0000FF"/>
      <name val="Trebuchet MS"/>
      <charset val="1"/>
    </font>
    <font>
      <b/>
      <sz val="12"/>
      <color rgb="FF800000"/>
      <name val="Trebuchet MS"/>
      <charset val="1"/>
    </font>
    <font>
      <sz val="12"/>
      <color rgb="FF003366"/>
      <name val="Trebuchet MS"/>
      <charset val="1"/>
    </font>
    <font>
      <sz val="10"/>
      <color rgb="FF003366"/>
      <name val="Trebuchet MS"/>
      <charset val="1"/>
    </font>
    <font>
      <sz val="8"/>
      <color rgb="FF960000"/>
      <name val="Trebuchet MS"/>
      <charset val="1"/>
    </font>
    <font>
      <b/>
      <sz val="8"/>
      <name val="Trebuchet MS"/>
      <charset val="1"/>
    </font>
    <font>
      <sz val="8"/>
      <color rgb="FF003366"/>
      <name val="Trebuchet MS"/>
      <charset val="1"/>
    </font>
    <font>
      <sz val="7"/>
      <color rgb="FF969696"/>
      <name val="Trebuchet MS"/>
      <charset val="1"/>
    </font>
    <font>
      <i/>
      <sz val="7"/>
      <color rgb="FF969696"/>
      <name val="Trebuchet MS"/>
      <charset val="1"/>
    </font>
    <font>
      <sz val="8"/>
      <color rgb="FF505050"/>
      <name val="Trebuchet MS"/>
      <charset val="1"/>
    </font>
    <font>
      <sz val="8"/>
      <color rgb="FFFF0000"/>
      <name val="Trebuchet MS"/>
      <charset val="1"/>
    </font>
    <font>
      <sz val="8"/>
      <color rgb="FF0000A8"/>
      <name val="Trebuchet MS"/>
      <charset val="1"/>
    </font>
    <font>
      <i/>
      <sz val="8"/>
      <color rgb="FF0000FF"/>
      <name val="Trebuchet MS"/>
      <charset val="1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i/>
      <sz val="9"/>
      <name val="Trebuchet MS"/>
      <charset val="238"/>
    </font>
    <font>
      <b/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45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1" applyFill="1" applyBorder="1" applyAlignment="1" applyProtection="1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0" fillId="0" borderId="5" xfId="0" applyBorder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10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0" fillId="6" borderId="1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4" fontId="16" fillId="0" borderId="21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7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Border="1" applyAlignment="1" applyProtection="1">
      <alignment horizontal="center" vertical="center"/>
    </xf>
    <xf numFmtId="0" fontId="20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" fontId="24" fillId="0" borderId="21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7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4" fontId="24" fillId="0" borderId="22" xfId="0" applyNumberFormat="1" applyFont="1" applyBorder="1" applyAlignment="1">
      <alignment vertical="center"/>
    </xf>
    <xf numFmtId="4" fontId="24" fillId="0" borderId="23" xfId="0" applyNumberFormat="1" applyFont="1" applyBorder="1" applyAlignment="1">
      <alignment vertical="center"/>
    </xf>
    <xf numFmtId="166" fontId="24" fillId="0" borderId="23" xfId="0" applyNumberFormat="1" applyFont="1" applyBorder="1" applyAlignment="1">
      <alignment vertical="center"/>
    </xf>
    <xf numFmtId="4" fontId="24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5" fillId="2" borderId="0" xfId="1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  <protection locked="0"/>
    </xf>
    <xf numFmtId="4" fontId="14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12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10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10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3" xfId="0" applyFont="1" applyBorder="1" applyAlignment="1">
      <alignment horizontal="left" vertical="center"/>
    </xf>
    <xf numFmtId="0" fontId="27" fillId="0" borderId="23" xfId="0" applyFont="1" applyBorder="1" applyAlignment="1">
      <alignment vertical="center"/>
    </xf>
    <xf numFmtId="0" fontId="27" fillId="0" borderId="23" xfId="0" applyFont="1" applyBorder="1" applyAlignment="1" applyProtection="1">
      <alignment vertical="center"/>
      <protection locked="0"/>
    </xf>
    <xf numFmtId="4" fontId="27" fillId="0" borderId="23" xfId="0" applyNumberFormat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3" xfId="0" applyFont="1" applyBorder="1" applyAlignment="1">
      <alignment horizontal="left" vertical="center"/>
    </xf>
    <xf numFmtId="0" fontId="28" fillId="0" borderId="23" xfId="0" applyFont="1" applyBorder="1" applyAlignment="1">
      <alignment vertical="center"/>
    </xf>
    <xf numFmtId="0" fontId="28" fillId="0" borderId="23" xfId="0" applyFont="1" applyBorder="1" applyAlignment="1" applyProtection="1">
      <alignment vertical="center"/>
      <protection locked="0"/>
    </xf>
    <xf numFmtId="4" fontId="28" fillId="0" borderId="23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165" fontId="1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 applyProtection="1">
      <alignment horizontal="center" vertical="center" wrapText="1"/>
      <protection locked="0"/>
    </xf>
    <xf numFmtId="0" fontId="10" fillId="6" borderId="20" xfId="0" applyFont="1" applyFill="1" applyBorder="1" applyAlignment="1">
      <alignment horizontal="center" vertical="center" wrapText="1"/>
    </xf>
    <xf numFmtId="4" fontId="17" fillId="0" borderId="0" xfId="0" applyNumberFormat="1" applyFont="1" applyAlignment="1"/>
    <xf numFmtId="166" fontId="29" fillId="0" borderId="15" xfId="0" applyNumberFormat="1" applyFont="1" applyBorder="1" applyAlignment="1"/>
    <xf numFmtId="166" fontId="29" fillId="0" borderId="16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31" fillId="0" borderId="0" xfId="0" applyFont="1" applyAlignment="1"/>
    <xf numFmtId="0" fontId="31" fillId="0" borderId="4" xfId="0" applyFont="1" applyBorder="1" applyAlignment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Alignment="1" applyProtection="1">
      <protection locked="0"/>
    </xf>
    <xf numFmtId="4" fontId="27" fillId="0" borderId="0" xfId="0" applyNumberFormat="1" applyFont="1" applyAlignment="1"/>
    <xf numFmtId="0" fontId="31" fillId="0" borderId="21" xfId="0" applyFont="1" applyBorder="1" applyAlignment="1"/>
    <xf numFmtId="0" fontId="31" fillId="0" borderId="0" xfId="0" applyFont="1" applyBorder="1" applyAlignment="1"/>
    <xf numFmtId="166" fontId="31" fillId="0" borderId="0" xfId="0" applyNumberFormat="1" applyFont="1" applyBorder="1" applyAlignment="1"/>
    <xf numFmtId="166" fontId="31" fillId="0" borderId="17" xfId="0" applyNumberFormat="1" applyFont="1" applyBorder="1" applyAlignment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4" fillId="4" borderId="27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vertical="center"/>
    </xf>
    <xf numFmtId="166" fontId="14" fillId="0" borderId="17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Alignment="1" applyProtection="1"/>
    <xf numFmtId="0" fontId="34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vertical="center"/>
    </xf>
    <xf numFmtId="0" fontId="34" fillId="0" borderId="0" xfId="0" applyFont="1" applyAlignment="1" applyProtection="1">
      <alignment vertical="center"/>
    </xf>
    <xf numFmtId="0" fontId="34" fillId="0" borderId="21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</xf>
    <xf numFmtId="0" fontId="35" fillId="0" borderId="2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</xf>
    <xf numFmtId="0" fontId="36" fillId="0" borderId="21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7" fillId="0" borderId="27" xfId="0" applyFont="1" applyBorder="1" applyAlignment="1" applyProtection="1">
      <alignment horizontal="center" vertical="center"/>
      <protection locked="0"/>
    </xf>
    <xf numFmtId="49" fontId="37" fillId="0" borderId="27" xfId="0" applyNumberFormat="1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167" fontId="37" fillId="0" borderId="27" xfId="0" applyNumberFormat="1" applyFont="1" applyBorder="1" applyAlignment="1" applyProtection="1">
      <alignment vertical="center"/>
      <protection locked="0"/>
    </xf>
    <xf numFmtId="4" fontId="37" fillId="4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7" fillId="4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66" fontId="14" fillId="0" borderId="23" xfId="0" applyNumberFormat="1" applyFont="1" applyBorder="1" applyAlignment="1">
      <alignment vertical="center"/>
    </xf>
    <xf numFmtId="166" fontId="14" fillId="0" borderId="24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2" xfId="0" applyFont="1" applyBorder="1" applyAlignment="1" applyProtection="1">
      <alignment vertical="center" wrapText="1"/>
      <protection locked="0"/>
    </xf>
    <xf numFmtId="0" fontId="38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vertical="center" wrapText="1"/>
      <protection locked="0"/>
    </xf>
    <xf numFmtId="0" fontId="38" fillId="0" borderId="5" xfId="0" applyFont="1" applyBorder="1" applyAlignment="1" applyProtection="1">
      <alignment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4" xfId="0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49" fontId="41" fillId="0" borderId="0" xfId="0" applyNumberFormat="1" applyFont="1" applyBorder="1" applyAlignment="1" applyProtection="1">
      <alignment vertical="center" wrapText="1"/>
      <protection locked="0"/>
    </xf>
    <xf numFmtId="0" fontId="38" fillId="0" borderId="11" xfId="0" applyFont="1" applyBorder="1" applyAlignment="1" applyProtection="1">
      <alignment vertical="center" wrapText="1"/>
      <protection locked="0"/>
    </xf>
    <xf numFmtId="0" fontId="44" fillId="0" borderId="12" xfId="0" applyFont="1" applyBorder="1" applyAlignment="1" applyProtection="1">
      <alignment vertical="center" wrapText="1"/>
      <protection locked="0"/>
    </xf>
    <xf numFmtId="0" fontId="38" fillId="0" borderId="13" xfId="0" applyFont="1" applyBorder="1" applyAlignment="1" applyProtection="1">
      <alignment vertical="center" wrapText="1"/>
      <protection locked="0"/>
    </xf>
    <xf numFmtId="0" fontId="38" fillId="0" borderId="0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2" xfId="0" applyFont="1" applyBorder="1" applyAlignment="1" applyProtection="1">
      <alignment horizontal="left" vertical="center"/>
      <protection locked="0"/>
    </xf>
    <xf numFmtId="0" fontId="38" fillId="0" borderId="3" xfId="0" applyFont="1" applyBorder="1" applyAlignment="1" applyProtection="1">
      <alignment horizontal="left" vertical="center"/>
      <protection locked="0"/>
    </xf>
    <xf numFmtId="0" fontId="38" fillId="0" borderId="4" xfId="0" applyFont="1" applyBorder="1" applyAlignment="1" applyProtection="1">
      <alignment horizontal="left" vertical="center"/>
      <protection locked="0"/>
    </xf>
    <xf numFmtId="0" fontId="38" fillId="0" borderId="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0" fillId="0" borderId="12" xfId="0" applyFont="1" applyBorder="1" applyAlignment="1" applyProtection="1">
      <alignment horizontal="left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45" fillId="0" borderId="12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left" vertical="center"/>
      <protection locked="0"/>
    </xf>
    <xf numFmtId="0" fontId="44" fillId="0" borderId="12" xfId="0" applyFont="1" applyBorder="1" applyAlignment="1" applyProtection="1">
      <alignment horizontal="left" vertical="center"/>
      <protection locked="0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1" fillId="0" borderId="12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0" fontId="38" fillId="0" borderId="3" xfId="0" applyFont="1" applyBorder="1" applyAlignment="1" applyProtection="1">
      <alignment horizontal="left" vertical="center" wrapText="1"/>
      <protection locked="0"/>
    </xf>
    <xf numFmtId="0" fontId="38" fillId="0" borderId="4" xfId="0" applyFont="1" applyBorder="1" applyAlignment="1" applyProtection="1">
      <alignment horizontal="left" vertical="center" wrapText="1"/>
      <protection locked="0"/>
    </xf>
    <xf numFmtId="0" fontId="38" fillId="0" borderId="5" xfId="0" applyFont="1" applyBorder="1" applyAlignment="1" applyProtection="1">
      <alignment horizontal="left" vertical="center" wrapText="1"/>
      <protection locked="0"/>
    </xf>
    <xf numFmtId="0" fontId="45" fillId="0" borderId="4" xfId="0" applyFont="1" applyBorder="1" applyAlignment="1" applyProtection="1">
      <alignment horizontal="left" vertical="center" wrapText="1"/>
      <protection locked="0"/>
    </xf>
    <xf numFmtId="0" fontId="45" fillId="0" borderId="5" xfId="0" applyFont="1" applyBorder="1" applyAlignment="1" applyProtection="1">
      <alignment horizontal="left" vertical="center" wrapText="1"/>
      <protection locked="0"/>
    </xf>
    <xf numFmtId="0" fontId="41" fillId="0" borderId="4" xfId="0" applyFont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horizontal="left" vertical="center"/>
      <protection locked="0"/>
    </xf>
    <xf numFmtId="0" fontId="41" fillId="0" borderId="11" xfId="0" applyFont="1" applyBorder="1" applyAlignment="1" applyProtection="1">
      <alignment horizontal="left" vertical="center" wrapText="1"/>
      <protection locked="0"/>
    </xf>
    <xf numFmtId="0" fontId="41" fillId="0" borderId="12" xfId="0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left" vertical="top"/>
      <protection locked="0"/>
    </xf>
    <xf numFmtId="0" fontId="41" fillId="0" borderId="0" xfId="0" applyFont="1" applyBorder="1" applyAlignment="1" applyProtection="1">
      <alignment horizontal="center" vertical="top"/>
      <protection locked="0"/>
    </xf>
    <xf numFmtId="0" fontId="41" fillId="0" borderId="11" xfId="0" applyFont="1" applyBorder="1" applyAlignment="1" applyProtection="1">
      <alignment horizontal="left" vertical="center"/>
      <protection locked="0"/>
    </xf>
    <xf numFmtId="0" fontId="41" fillId="0" borderId="13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45" fillId="0" borderId="12" xfId="0" applyFont="1" applyBorder="1" applyAlignment="1" applyProtection="1">
      <alignment vertical="center"/>
      <protection locked="0"/>
    </xf>
    <xf numFmtId="0" fontId="40" fillId="0" borderId="12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top"/>
      <protection locked="0"/>
    </xf>
    <xf numFmtId="49" fontId="41" fillId="0" borderId="0" xfId="0" applyNumberFormat="1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top"/>
      <protection locked="0"/>
    </xf>
    <xf numFmtId="0" fontId="40" fillId="0" borderId="12" xfId="0" applyFont="1" applyBorder="1" applyAlignment="1" applyProtection="1">
      <alignment horizontal="left"/>
      <protection locked="0"/>
    </xf>
    <xf numFmtId="0" fontId="45" fillId="0" borderId="12" xfId="0" applyFont="1" applyBorder="1" applyAlignment="1" applyProtection="1">
      <protection locked="0"/>
    </xf>
    <xf numFmtId="0" fontId="38" fillId="0" borderId="4" xfId="0" applyFont="1" applyBorder="1" applyAlignment="1" applyProtection="1">
      <alignment vertical="top"/>
      <protection locked="0"/>
    </xf>
    <xf numFmtId="0" fontId="38" fillId="0" borderId="5" xfId="0" applyFont="1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left" vertical="top"/>
      <protection locked="0"/>
    </xf>
    <xf numFmtId="0" fontId="38" fillId="0" borderId="11" xfId="0" applyFont="1" applyBorder="1" applyAlignment="1" applyProtection="1">
      <alignment vertical="top"/>
      <protection locked="0"/>
    </xf>
    <xf numFmtId="0" fontId="38" fillId="0" borderId="12" xfId="0" applyFont="1" applyBorder="1" applyAlignment="1" applyProtection="1">
      <alignment vertical="top"/>
      <protection locked="0"/>
    </xf>
    <xf numFmtId="0" fontId="38" fillId="0" borderId="13" xfId="0" applyFont="1" applyBorder="1" applyAlignment="1" applyProtection="1">
      <alignment vertical="top"/>
      <protection locked="0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16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0" fontId="12" fillId="5" borderId="9" xfId="0" applyFont="1" applyFill="1" applyBorder="1" applyAlignment="1">
      <alignment horizontal="left" vertical="center"/>
    </xf>
    <xf numFmtId="4" fontId="12" fillId="5" borderId="1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right" vertical="center"/>
    </xf>
    <xf numFmtId="4" fontId="17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vertical="center"/>
    </xf>
    <xf numFmtId="0" fontId="25" fillId="2" borderId="0" xfId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left" vertical="center" wrapText="1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 applyProtection="1">
      <alignment horizontal="left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49" fontId="41" fillId="0" borderId="0" xfId="0" applyNumberFormat="1" applyFont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top"/>
      <protection locked="0"/>
    </xf>
    <xf numFmtId="0" fontId="0" fillId="0" borderId="12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270720</xdr:colOff>
      <xdr:row>0</xdr:row>
      <xdr:rowOff>263100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0720" cy="27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1</xdr:row>
      <xdr:rowOff>2160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1</xdr:row>
      <xdr:rowOff>1800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1</xdr:row>
      <xdr:rowOff>1800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1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zoomScaleNormal="100" workbookViewId="0">
      <pane ySplit="1" topLeftCell="A2" activePane="bottomLeft" state="frozen"/>
      <selection pane="bottomLeft" activeCell="AF19" sqref="AF19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.2851562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5703125" customWidth="1"/>
    <col min="58" max="70" width="8.5703125" customWidth="1"/>
    <col min="71" max="91" width="9.28515625" hidden="1" customWidth="1"/>
    <col min="92" max="1025" width="8.5703125" customWidth="1"/>
  </cols>
  <sheetData>
    <row r="1" spans="1:74" ht="21.45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 t="s">
        <v>4</v>
      </c>
      <c r="BB1" s="7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T1" s="8" t="s">
        <v>5</v>
      </c>
      <c r="BU1" s="8" t="s">
        <v>5</v>
      </c>
      <c r="BV1" s="8" t="s">
        <v>6</v>
      </c>
    </row>
    <row r="2" spans="1:74" ht="36.9" customHeight="1" x14ac:dyDescent="0.3">
      <c r="AR2" s="309" t="s">
        <v>7</v>
      </c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9" t="s">
        <v>8</v>
      </c>
      <c r="BT2" s="9" t="s">
        <v>9</v>
      </c>
    </row>
    <row r="3" spans="1:74" ht="6.9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  <c r="BS3" s="9" t="s">
        <v>8</v>
      </c>
      <c r="BT3" s="9" t="s">
        <v>10</v>
      </c>
    </row>
    <row r="4" spans="1:74" ht="36.9" customHeight="1" x14ac:dyDescent="0.3">
      <c r="B4" s="13"/>
      <c r="C4" s="14"/>
      <c r="D4" s="15" t="s">
        <v>11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6"/>
      <c r="AS4" s="17" t="s">
        <v>12</v>
      </c>
      <c r="BE4" s="18" t="s">
        <v>13</v>
      </c>
      <c r="BS4" s="9" t="s">
        <v>14</v>
      </c>
    </row>
    <row r="5" spans="1:74" ht="14.4" customHeight="1" x14ac:dyDescent="0.3">
      <c r="B5" s="13"/>
      <c r="C5" s="14"/>
      <c r="D5" s="19" t="s">
        <v>15</v>
      </c>
      <c r="E5" s="14"/>
      <c r="F5" s="14"/>
      <c r="G5" s="14"/>
      <c r="H5" s="14"/>
      <c r="I5" s="14"/>
      <c r="J5" s="14"/>
      <c r="K5" s="310" t="s">
        <v>16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14"/>
      <c r="AQ5" s="16"/>
      <c r="BE5" s="311" t="s">
        <v>17</v>
      </c>
      <c r="BS5" s="9" t="s">
        <v>8</v>
      </c>
    </row>
    <row r="6" spans="1:74" ht="36.9" customHeight="1" x14ac:dyDescent="0.3">
      <c r="B6" s="13"/>
      <c r="C6" s="14"/>
      <c r="D6" s="21" t="s">
        <v>18</v>
      </c>
      <c r="E6" s="14"/>
      <c r="F6" s="14"/>
      <c r="G6" s="14"/>
      <c r="H6" s="14"/>
      <c r="I6" s="14"/>
      <c r="J6" s="14"/>
      <c r="K6" s="312" t="s">
        <v>947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14"/>
      <c r="AQ6" s="16"/>
      <c r="BE6" s="311"/>
      <c r="BS6" s="9" t="s">
        <v>8</v>
      </c>
    </row>
    <row r="7" spans="1:74" ht="14.4" customHeight="1" x14ac:dyDescent="0.3">
      <c r="B7" s="13"/>
      <c r="C7" s="14"/>
      <c r="D7" s="22" t="s">
        <v>19</v>
      </c>
      <c r="E7" s="14"/>
      <c r="F7" s="14"/>
      <c r="G7" s="14"/>
      <c r="H7" s="14"/>
      <c r="I7" s="14"/>
      <c r="J7" s="14"/>
      <c r="K7" s="20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22" t="s">
        <v>20</v>
      </c>
      <c r="AL7" s="14"/>
      <c r="AM7" s="14"/>
      <c r="AN7" s="20"/>
      <c r="AO7" s="14"/>
      <c r="AP7" s="14"/>
      <c r="AQ7" s="16"/>
      <c r="BE7" s="311"/>
      <c r="BS7" s="9" t="s">
        <v>8</v>
      </c>
    </row>
    <row r="8" spans="1:74" ht="14.4" customHeight="1" x14ac:dyDescent="0.3">
      <c r="B8" s="13"/>
      <c r="C8" s="14"/>
      <c r="D8" s="22" t="s">
        <v>21</v>
      </c>
      <c r="E8" s="14"/>
      <c r="F8" s="14"/>
      <c r="G8" s="14"/>
      <c r="H8" s="14"/>
      <c r="I8" s="14"/>
      <c r="J8" s="14"/>
      <c r="K8" s="20" t="s">
        <v>22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22" t="s">
        <v>23</v>
      </c>
      <c r="AL8" s="14"/>
      <c r="AM8" s="14"/>
      <c r="AN8" s="23"/>
      <c r="AO8" s="14"/>
      <c r="AP8" s="14"/>
      <c r="AQ8" s="16"/>
      <c r="BE8" s="311"/>
      <c r="BS8" s="9" t="s">
        <v>8</v>
      </c>
    </row>
    <row r="9" spans="1:74" ht="14.4" customHeight="1" x14ac:dyDescent="0.3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6"/>
      <c r="BE9" s="311"/>
      <c r="BS9" s="9" t="s">
        <v>8</v>
      </c>
    </row>
    <row r="10" spans="1:74" ht="14.4" customHeight="1" x14ac:dyDescent="0.3">
      <c r="B10" s="13"/>
      <c r="C10" s="14"/>
      <c r="D10" s="22" t="s">
        <v>24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22" t="s">
        <v>25</v>
      </c>
      <c r="AL10" s="14"/>
      <c r="AM10" s="14"/>
      <c r="AN10" s="20"/>
      <c r="AO10" s="14"/>
      <c r="AP10" s="14"/>
      <c r="AQ10" s="16"/>
      <c r="BE10" s="311"/>
      <c r="BS10" s="9" t="s">
        <v>8</v>
      </c>
    </row>
    <row r="11" spans="1:74" ht="18.45" customHeight="1" x14ac:dyDescent="0.3">
      <c r="B11" s="13"/>
      <c r="C11" s="14"/>
      <c r="D11" s="14"/>
      <c r="E11" s="20" t="s">
        <v>26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22" t="s">
        <v>27</v>
      </c>
      <c r="AL11" s="14"/>
      <c r="AM11" s="14"/>
      <c r="AN11" s="20"/>
      <c r="AO11" s="14"/>
      <c r="AP11" s="14"/>
      <c r="AQ11" s="16"/>
      <c r="BE11" s="311"/>
      <c r="BS11" s="9" t="s">
        <v>8</v>
      </c>
    </row>
    <row r="12" spans="1:74" ht="6.9" customHeight="1" x14ac:dyDescent="0.3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6"/>
      <c r="BE12" s="311"/>
      <c r="BS12" s="9" t="s">
        <v>8</v>
      </c>
    </row>
    <row r="13" spans="1:74" ht="14.4" customHeight="1" x14ac:dyDescent="0.3">
      <c r="B13" s="13"/>
      <c r="C13" s="14"/>
      <c r="D13" s="22" t="s">
        <v>28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2" t="s">
        <v>25</v>
      </c>
      <c r="AL13" s="14"/>
      <c r="AM13" s="14"/>
      <c r="AN13" s="24" t="s">
        <v>29</v>
      </c>
      <c r="AO13" s="14"/>
      <c r="AP13" s="14"/>
      <c r="AQ13" s="16"/>
      <c r="BE13" s="311"/>
      <c r="BS13" s="9" t="s">
        <v>8</v>
      </c>
    </row>
    <row r="14" spans="1:74" ht="13.2" x14ac:dyDescent="0.3">
      <c r="B14" s="13"/>
      <c r="C14" s="14"/>
      <c r="D14" s="14"/>
      <c r="E14" s="313" t="s">
        <v>29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2" t="s">
        <v>27</v>
      </c>
      <c r="AL14" s="14"/>
      <c r="AM14" s="14"/>
      <c r="AN14" s="24" t="s">
        <v>29</v>
      </c>
      <c r="AO14" s="14"/>
      <c r="AP14" s="14"/>
      <c r="AQ14" s="16"/>
      <c r="BE14" s="311"/>
      <c r="BS14" s="9" t="s">
        <v>8</v>
      </c>
    </row>
    <row r="15" spans="1:74" ht="6.9" customHeigh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6"/>
      <c r="BE15" s="311"/>
      <c r="BS15" s="9" t="s">
        <v>5</v>
      </c>
    </row>
    <row r="16" spans="1:74" ht="14.4" customHeight="1" x14ac:dyDescent="0.3">
      <c r="B16" s="13"/>
      <c r="C16" s="14"/>
      <c r="D16" s="22" t="s">
        <v>30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22" t="s">
        <v>25</v>
      </c>
      <c r="AL16" s="14"/>
      <c r="AM16" s="14"/>
      <c r="AN16" s="20"/>
      <c r="AO16" s="14"/>
      <c r="AP16" s="14"/>
      <c r="AQ16" s="16"/>
      <c r="BE16" s="311"/>
      <c r="BS16" s="9" t="s">
        <v>5</v>
      </c>
    </row>
    <row r="17" spans="2:71" ht="18.45" customHeight="1" x14ac:dyDescent="0.3">
      <c r="B17" s="13"/>
      <c r="C17" s="14"/>
      <c r="D17" s="14"/>
      <c r="E17" s="20" t="s">
        <v>31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22" t="s">
        <v>27</v>
      </c>
      <c r="AL17" s="14"/>
      <c r="AM17" s="14"/>
      <c r="AN17" s="20"/>
      <c r="AO17" s="14"/>
      <c r="AP17" s="14"/>
      <c r="AQ17" s="16"/>
      <c r="BE17" s="311"/>
      <c r="BS17" s="9" t="s">
        <v>32</v>
      </c>
    </row>
    <row r="18" spans="2:71" ht="6.9" customHeight="1" x14ac:dyDescent="0.3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6"/>
      <c r="BE18" s="311"/>
      <c r="BS18" s="9" t="s">
        <v>8</v>
      </c>
    </row>
    <row r="19" spans="2:71" ht="14.4" customHeight="1" x14ac:dyDescent="0.3">
      <c r="B19" s="13"/>
      <c r="C19" s="14"/>
      <c r="D19" s="22" t="s">
        <v>33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6"/>
      <c r="BE19" s="311"/>
      <c r="BS19" s="9" t="s">
        <v>8</v>
      </c>
    </row>
    <row r="20" spans="2:71" ht="16.5" customHeight="1" x14ac:dyDescent="0.3">
      <c r="B20" s="13"/>
      <c r="C20" s="14"/>
      <c r="D20" s="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14"/>
      <c r="AP20" s="14"/>
      <c r="AQ20" s="16"/>
      <c r="BE20" s="311"/>
      <c r="BS20" s="9" t="s">
        <v>32</v>
      </c>
    </row>
    <row r="21" spans="2:71" ht="6.9" customHeight="1" x14ac:dyDescent="0.3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6"/>
      <c r="BE21" s="311"/>
    </row>
    <row r="22" spans="2:71" ht="6.9" customHeight="1" x14ac:dyDescent="0.3">
      <c r="B22" s="13"/>
      <c r="C22" s="1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14"/>
      <c r="AQ22" s="16"/>
      <c r="BE22" s="311"/>
    </row>
    <row r="23" spans="2:71" s="26" customFormat="1" ht="25.95" customHeight="1" x14ac:dyDescent="0.3">
      <c r="B23" s="27"/>
      <c r="C23" s="28"/>
      <c r="D23" s="29" t="s">
        <v>34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15">
        <f>ROUND(AG51,2)</f>
        <v>0</v>
      </c>
      <c r="AL23" s="315"/>
      <c r="AM23" s="315"/>
      <c r="AN23" s="315"/>
      <c r="AO23" s="315"/>
      <c r="AP23" s="28"/>
      <c r="AQ23" s="31"/>
      <c r="BE23" s="311"/>
    </row>
    <row r="24" spans="2:71" s="26" customFormat="1" ht="6.9" customHeight="1" x14ac:dyDescent="0.3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31"/>
      <c r="BE24" s="311"/>
    </row>
    <row r="25" spans="2:71" s="26" customFormat="1" x14ac:dyDescent="0.3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316" t="s">
        <v>35</v>
      </c>
      <c r="M25" s="316"/>
      <c r="N25" s="316"/>
      <c r="O25" s="316"/>
      <c r="P25" s="28"/>
      <c r="Q25" s="28"/>
      <c r="R25" s="28"/>
      <c r="S25" s="28"/>
      <c r="T25" s="28"/>
      <c r="U25" s="28"/>
      <c r="V25" s="28"/>
      <c r="W25" s="316" t="s">
        <v>36</v>
      </c>
      <c r="X25" s="316"/>
      <c r="Y25" s="316"/>
      <c r="Z25" s="316"/>
      <c r="AA25" s="316"/>
      <c r="AB25" s="316"/>
      <c r="AC25" s="316"/>
      <c r="AD25" s="316"/>
      <c r="AE25" s="316"/>
      <c r="AF25" s="28"/>
      <c r="AG25" s="28"/>
      <c r="AH25" s="28"/>
      <c r="AI25" s="28"/>
      <c r="AJ25" s="28"/>
      <c r="AK25" s="316" t="s">
        <v>37</v>
      </c>
      <c r="AL25" s="316"/>
      <c r="AM25" s="316"/>
      <c r="AN25" s="316"/>
      <c r="AO25" s="316"/>
      <c r="AP25" s="28"/>
      <c r="AQ25" s="31"/>
      <c r="BE25" s="311"/>
    </row>
    <row r="26" spans="2:71" s="33" customFormat="1" ht="14.4" customHeight="1" x14ac:dyDescent="0.3">
      <c r="B26" s="34"/>
      <c r="C26" s="35"/>
      <c r="D26" s="36" t="s">
        <v>38</v>
      </c>
      <c r="E26" s="35"/>
      <c r="F26" s="36" t="s">
        <v>39</v>
      </c>
      <c r="G26" s="35"/>
      <c r="H26" s="35"/>
      <c r="I26" s="35"/>
      <c r="J26" s="35"/>
      <c r="K26" s="35"/>
      <c r="L26" s="317">
        <v>0.21</v>
      </c>
      <c r="M26" s="317"/>
      <c r="N26" s="317"/>
      <c r="O26" s="317"/>
      <c r="P26" s="35"/>
      <c r="Q26" s="35"/>
      <c r="R26" s="35"/>
      <c r="S26" s="35"/>
      <c r="T26" s="35"/>
      <c r="U26" s="35"/>
      <c r="V26" s="35"/>
      <c r="W26" s="318">
        <f>ROUND(AZ51,2)</f>
        <v>0</v>
      </c>
      <c r="X26" s="318"/>
      <c r="Y26" s="318"/>
      <c r="Z26" s="318"/>
      <c r="AA26" s="318"/>
      <c r="AB26" s="318"/>
      <c r="AC26" s="318"/>
      <c r="AD26" s="318"/>
      <c r="AE26" s="318"/>
      <c r="AF26" s="35"/>
      <c r="AG26" s="35"/>
      <c r="AH26" s="35"/>
      <c r="AI26" s="35"/>
      <c r="AJ26" s="35"/>
      <c r="AK26" s="318">
        <f>ROUND(AV51,2)</f>
        <v>0</v>
      </c>
      <c r="AL26" s="318"/>
      <c r="AM26" s="318"/>
      <c r="AN26" s="318"/>
      <c r="AO26" s="318"/>
      <c r="AP26" s="35"/>
      <c r="AQ26" s="37"/>
      <c r="BE26" s="311"/>
    </row>
    <row r="27" spans="2:71" s="33" customFormat="1" ht="14.4" customHeight="1" x14ac:dyDescent="0.3">
      <c r="B27" s="34"/>
      <c r="C27" s="35"/>
      <c r="D27" s="35"/>
      <c r="E27" s="35"/>
      <c r="F27" s="36" t="s">
        <v>40</v>
      </c>
      <c r="G27" s="35"/>
      <c r="H27" s="35"/>
      <c r="I27" s="35"/>
      <c r="J27" s="35"/>
      <c r="K27" s="35"/>
      <c r="L27" s="317">
        <v>0.15</v>
      </c>
      <c r="M27" s="317"/>
      <c r="N27" s="317"/>
      <c r="O27" s="317"/>
      <c r="P27" s="35"/>
      <c r="Q27" s="35"/>
      <c r="R27" s="35"/>
      <c r="S27" s="35"/>
      <c r="T27" s="35"/>
      <c r="U27" s="35"/>
      <c r="V27" s="35"/>
      <c r="W27" s="318">
        <f>ROUND(BA51,2)</f>
        <v>0</v>
      </c>
      <c r="X27" s="318"/>
      <c r="Y27" s="318"/>
      <c r="Z27" s="318"/>
      <c r="AA27" s="318"/>
      <c r="AB27" s="318"/>
      <c r="AC27" s="318"/>
      <c r="AD27" s="318"/>
      <c r="AE27" s="318"/>
      <c r="AF27" s="35"/>
      <c r="AG27" s="35"/>
      <c r="AH27" s="35"/>
      <c r="AI27" s="35"/>
      <c r="AJ27" s="35"/>
      <c r="AK27" s="318">
        <f>ROUND(AW51,2)</f>
        <v>0</v>
      </c>
      <c r="AL27" s="318"/>
      <c r="AM27" s="318"/>
      <c r="AN27" s="318"/>
      <c r="AO27" s="318"/>
      <c r="AP27" s="35"/>
      <c r="AQ27" s="37"/>
      <c r="BE27" s="311"/>
    </row>
    <row r="28" spans="2:71" s="33" customFormat="1" ht="14.4" hidden="1" customHeight="1" x14ac:dyDescent="0.3">
      <c r="B28" s="34"/>
      <c r="C28" s="35"/>
      <c r="D28" s="35"/>
      <c r="E28" s="35"/>
      <c r="F28" s="36" t="s">
        <v>41</v>
      </c>
      <c r="G28" s="35"/>
      <c r="H28" s="35"/>
      <c r="I28" s="35"/>
      <c r="J28" s="35"/>
      <c r="K28" s="35"/>
      <c r="L28" s="317">
        <v>0.21</v>
      </c>
      <c r="M28" s="317"/>
      <c r="N28" s="317"/>
      <c r="O28" s="317"/>
      <c r="P28" s="35"/>
      <c r="Q28" s="35"/>
      <c r="R28" s="35"/>
      <c r="S28" s="35"/>
      <c r="T28" s="35"/>
      <c r="U28" s="35"/>
      <c r="V28" s="35"/>
      <c r="W28" s="318">
        <f>ROUND(BB51,2)</f>
        <v>0</v>
      </c>
      <c r="X28" s="318"/>
      <c r="Y28" s="318"/>
      <c r="Z28" s="318"/>
      <c r="AA28" s="318"/>
      <c r="AB28" s="318"/>
      <c r="AC28" s="318"/>
      <c r="AD28" s="318"/>
      <c r="AE28" s="318"/>
      <c r="AF28" s="35"/>
      <c r="AG28" s="35"/>
      <c r="AH28" s="35"/>
      <c r="AI28" s="35"/>
      <c r="AJ28" s="35"/>
      <c r="AK28" s="318">
        <v>0</v>
      </c>
      <c r="AL28" s="318"/>
      <c r="AM28" s="318"/>
      <c r="AN28" s="318"/>
      <c r="AO28" s="318"/>
      <c r="AP28" s="35"/>
      <c r="AQ28" s="37"/>
      <c r="BE28" s="311"/>
    </row>
    <row r="29" spans="2:71" s="33" customFormat="1" ht="14.4" hidden="1" customHeight="1" x14ac:dyDescent="0.3">
      <c r="B29" s="34"/>
      <c r="C29" s="35"/>
      <c r="D29" s="35"/>
      <c r="E29" s="35"/>
      <c r="F29" s="36" t="s">
        <v>42</v>
      </c>
      <c r="G29" s="35"/>
      <c r="H29" s="35"/>
      <c r="I29" s="35"/>
      <c r="J29" s="35"/>
      <c r="K29" s="35"/>
      <c r="L29" s="317">
        <v>0.15</v>
      </c>
      <c r="M29" s="317"/>
      <c r="N29" s="317"/>
      <c r="O29" s="317"/>
      <c r="P29" s="35"/>
      <c r="Q29" s="35"/>
      <c r="R29" s="35"/>
      <c r="S29" s="35"/>
      <c r="T29" s="35"/>
      <c r="U29" s="35"/>
      <c r="V29" s="35"/>
      <c r="W29" s="318">
        <f>ROUND(BC51,2)</f>
        <v>0</v>
      </c>
      <c r="X29" s="318"/>
      <c r="Y29" s="318"/>
      <c r="Z29" s="318"/>
      <c r="AA29" s="318"/>
      <c r="AB29" s="318"/>
      <c r="AC29" s="318"/>
      <c r="AD29" s="318"/>
      <c r="AE29" s="318"/>
      <c r="AF29" s="35"/>
      <c r="AG29" s="35"/>
      <c r="AH29" s="35"/>
      <c r="AI29" s="35"/>
      <c r="AJ29" s="35"/>
      <c r="AK29" s="318">
        <v>0</v>
      </c>
      <c r="AL29" s="318"/>
      <c r="AM29" s="318"/>
      <c r="AN29" s="318"/>
      <c r="AO29" s="318"/>
      <c r="AP29" s="35"/>
      <c r="AQ29" s="37"/>
      <c r="BE29" s="311"/>
    </row>
    <row r="30" spans="2:71" s="33" customFormat="1" ht="14.4" hidden="1" customHeight="1" x14ac:dyDescent="0.3">
      <c r="B30" s="34"/>
      <c r="C30" s="35"/>
      <c r="D30" s="35"/>
      <c r="E30" s="35"/>
      <c r="F30" s="36" t="s">
        <v>43</v>
      </c>
      <c r="G30" s="35"/>
      <c r="H30" s="35"/>
      <c r="I30" s="35"/>
      <c r="J30" s="35"/>
      <c r="K30" s="35"/>
      <c r="L30" s="317">
        <v>0</v>
      </c>
      <c r="M30" s="317"/>
      <c r="N30" s="317"/>
      <c r="O30" s="317"/>
      <c r="P30" s="35"/>
      <c r="Q30" s="35"/>
      <c r="R30" s="35"/>
      <c r="S30" s="35"/>
      <c r="T30" s="35"/>
      <c r="U30" s="35"/>
      <c r="V30" s="35"/>
      <c r="W30" s="318">
        <f>ROUND(BD51,2)</f>
        <v>0</v>
      </c>
      <c r="X30" s="318"/>
      <c r="Y30" s="318"/>
      <c r="Z30" s="318"/>
      <c r="AA30" s="318"/>
      <c r="AB30" s="318"/>
      <c r="AC30" s="318"/>
      <c r="AD30" s="318"/>
      <c r="AE30" s="318"/>
      <c r="AF30" s="35"/>
      <c r="AG30" s="35"/>
      <c r="AH30" s="35"/>
      <c r="AI30" s="35"/>
      <c r="AJ30" s="35"/>
      <c r="AK30" s="318">
        <v>0</v>
      </c>
      <c r="AL30" s="318"/>
      <c r="AM30" s="318"/>
      <c r="AN30" s="318"/>
      <c r="AO30" s="318"/>
      <c r="AP30" s="35"/>
      <c r="AQ30" s="37"/>
      <c r="BE30" s="311"/>
    </row>
    <row r="31" spans="2:71" s="26" customFormat="1" ht="6.9" customHeight="1" x14ac:dyDescent="0.3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31"/>
      <c r="BE31" s="311"/>
    </row>
    <row r="32" spans="2:71" s="26" customFormat="1" ht="25.95" customHeight="1" x14ac:dyDescent="0.3">
      <c r="B32" s="27"/>
      <c r="C32" s="38"/>
      <c r="D32" s="39" t="s">
        <v>44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1" t="s">
        <v>45</v>
      </c>
      <c r="U32" s="40"/>
      <c r="V32" s="40"/>
      <c r="W32" s="40"/>
      <c r="X32" s="319" t="s">
        <v>46</v>
      </c>
      <c r="Y32" s="319"/>
      <c r="Z32" s="319"/>
      <c r="AA32" s="319"/>
      <c r="AB32" s="319"/>
      <c r="AC32" s="40"/>
      <c r="AD32" s="40"/>
      <c r="AE32" s="40"/>
      <c r="AF32" s="40"/>
      <c r="AG32" s="40"/>
      <c r="AH32" s="40"/>
      <c r="AI32" s="40"/>
      <c r="AJ32" s="40"/>
      <c r="AK32" s="320">
        <f>SUM(AK23:AK30)</f>
        <v>0</v>
      </c>
      <c r="AL32" s="320"/>
      <c r="AM32" s="320"/>
      <c r="AN32" s="320"/>
      <c r="AO32" s="320"/>
      <c r="AP32" s="38"/>
      <c r="AQ32" s="42"/>
      <c r="BE32" s="311"/>
    </row>
    <row r="33" spans="2:56" s="26" customFormat="1" ht="6.9" customHeight="1" x14ac:dyDescent="0.3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31"/>
    </row>
    <row r="34" spans="2:56" s="26" customFormat="1" ht="6.9" customHeight="1" x14ac:dyDescent="0.3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5"/>
    </row>
    <row r="36" spans="2:56" ht="120" customHeight="1" x14ac:dyDescent="0.3"/>
    <row r="38" spans="2:56" s="26" customFormat="1" ht="6.9" customHeight="1" x14ac:dyDescent="0.3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27"/>
    </row>
    <row r="39" spans="2:56" s="26" customFormat="1" ht="36.9" customHeight="1" x14ac:dyDescent="0.3">
      <c r="B39" s="27"/>
      <c r="C39" s="48" t="s">
        <v>47</v>
      </c>
      <c r="AR39" s="27"/>
    </row>
    <row r="40" spans="2:56" s="26" customFormat="1" ht="6.9" customHeight="1" x14ac:dyDescent="0.3">
      <c r="B40" s="27"/>
      <c r="AR40" s="27"/>
    </row>
    <row r="41" spans="2:56" s="49" customFormat="1" ht="14.4" customHeight="1" x14ac:dyDescent="0.3">
      <c r="B41" s="50"/>
      <c r="C41" s="51" t="s">
        <v>15</v>
      </c>
      <c r="L41" s="49" t="str">
        <f>K5</f>
        <v>18-028</v>
      </c>
      <c r="AR41" s="50"/>
    </row>
    <row r="42" spans="2:56" s="52" customFormat="1" ht="36.9" customHeight="1" x14ac:dyDescent="0.3">
      <c r="B42" s="53"/>
      <c r="C42" s="54" t="s">
        <v>18</v>
      </c>
      <c r="L42" s="321" t="str">
        <f>K6</f>
        <v>Obchodní akademie Chrudim - venkovní úpravy pro bezbariérový přístup</v>
      </c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R42" s="53"/>
    </row>
    <row r="43" spans="2:56" s="26" customFormat="1" ht="6.9" customHeight="1" x14ac:dyDescent="0.3">
      <c r="B43" s="27"/>
      <c r="AR43" s="27"/>
    </row>
    <row r="44" spans="2:56" s="26" customFormat="1" ht="13.2" x14ac:dyDescent="0.3">
      <c r="B44" s="27"/>
      <c r="C44" s="51" t="s">
        <v>21</v>
      </c>
      <c r="L44" s="55" t="str">
        <f>IF(K8="","",K8)</f>
        <v>Chrudim</v>
      </c>
      <c r="AI44" s="51" t="s">
        <v>23</v>
      </c>
      <c r="AM44" s="322" t="str">
        <f>IF(AN8= "","",AN8)</f>
        <v/>
      </c>
      <c r="AN44" s="322"/>
      <c r="AR44" s="27"/>
    </row>
    <row r="45" spans="2:56" s="26" customFormat="1" ht="6.9" customHeight="1" x14ac:dyDescent="0.3">
      <c r="B45" s="27"/>
      <c r="AR45" s="27"/>
    </row>
    <row r="46" spans="2:56" s="26" customFormat="1" ht="13.2" x14ac:dyDescent="0.3">
      <c r="B46" s="27"/>
      <c r="C46" s="51" t="s">
        <v>24</v>
      </c>
      <c r="L46" s="49" t="str">
        <f>IF(E11= "","",E11)</f>
        <v>Pardubický kraj</v>
      </c>
      <c r="AI46" s="51" t="s">
        <v>30</v>
      </c>
      <c r="AM46" s="323" t="str">
        <f>IF(E17="","",E17)</f>
        <v>Archistat s.r.o., Pardubice</v>
      </c>
      <c r="AN46" s="323"/>
      <c r="AO46" s="323"/>
      <c r="AP46" s="323"/>
      <c r="AR46" s="27"/>
      <c r="AS46" s="324" t="s">
        <v>48</v>
      </c>
      <c r="AT46" s="324"/>
      <c r="AU46" s="57"/>
      <c r="AV46" s="57"/>
      <c r="AW46" s="57"/>
      <c r="AX46" s="57"/>
      <c r="AY46" s="57"/>
      <c r="AZ46" s="57"/>
      <c r="BA46" s="57"/>
      <c r="BB46" s="57"/>
      <c r="BC46" s="57"/>
      <c r="BD46" s="58"/>
    </row>
    <row r="47" spans="2:56" s="26" customFormat="1" ht="13.2" x14ac:dyDescent="0.3">
      <c r="B47" s="27"/>
      <c r="C47" s="51" t="s">
        <v>28</v>
      </c>
      <c r="L47" s="49" t="str">
        <f>IF(E14= "Vyplň údaj","",E14)</f>
        <v/>
      </c>
      <c r="AR47" s="27"/>
      <c r="AS47" s="324"/>
      <c r="AT47" s="324"/>
      <c r="AU47" s="28"/>
      <c r="AV47" s="28"/>
      <c r="AW47" s="28"/>
      <c r="AX47" s="28"/>
      <c r="AY47" s="28"/>
      <c r="AZ47" s="28"/>
      <c r="BA47" s="28"/>
      <c r="BB47" s="28"/>
      <c r="BC47" s="28"/>
      <c r="BD47" s="59"/>
    </row>
    <row r="48" spans="2:56" s="26" customFormat="1" ht="10.95" customHeight="1" x14ac:dyDescent="0.3">
      <c r="B48" s="27"/>
      <c r="AR48" s="27"/>
      <c r="AS48" s="324"/>
      <c r="AT48" s="324"/>
      <c r="AU48" s="28"/>
      <c r="AV48" s="28"/>
      <c r="AW48" s="28"/>
      <c r="AX48" s="28"/>
      <c r="AY48" s="28"/>
      <c r="AZ48" s="28"/>
      <c r="BA48" s="28"/>
      <c r="BB48" s="28"/>
      <c r="BC48" s="28"/>
      <c r="BD48" s="59"/>
    </row>
    <row r="49" spans="1:91" s="26" customFormat="1" ht="29.25" customHeight="1" x14ac:dyDescent="0.3">
      <c r="B49" s="27"/>
      <c r="C49" s="325" t="s">
        <v>49</v>
      </c>
      <c r="D49" s="325"/>
      <c r="E49" s="325"/>
      <c r="F49" s="325"/>
      <c r="G49" s="325"/>
      <c r="H49" s="60"/>
      <c r="I49" s="326" t="s">
        <v>50</v>
      </c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7" t="s">
        <v>51</v>
      </c>
      <c r="AH49" s="327"/>
      <c r="AI49" s="327"/>
      <c r="AJ49" s="327"/>
      <c r="AK49" s="327"/>
      <c r="AL49" s="327"/>
      <c r="AM49" s="327"/>
      <c r="AN49" s="326" t="s">
        <v>52</v>
      </c>
      <c r="AO49" s="326"/>
      <c r="AP49" s="326"/>
      <c r="AQ49" s="61" t="s">
        <v>53</v>
      </c>
      <c r="AR49" s="27"/>
      <c r="AS49" s="62" t="s">
        <v>54</v>
      </c>
      <c r="AT49" s="63" t="s">
        <v>55</v>
      </c>
      <c r="AU49" s="63" t="s">
        <v>56</v>
      </c>
      <c r="AV49" s="63" t="s">
        <v>57</v>
      </c>
      <c r="AW49" s="63" t="s">
        <v>58</v>
      </c>
      <c r="AX49" s="63" t="s">
        <v>59</v>
      </c>
      <c r="AY49" s="63" t="s">
        <v>60</v>
      </c>
      <c r="AZ49" s="63" t="s">
        <v>61</v>
      </c>
      <c r="BA49" s="63" t="s">
        <v>62</v>
      </c>
      <c r="BB49" s="63" t="s">
        <v>63</v>
      </c>
      <c r="BC49" s="63" t="s">
        <v>64</v>
      </c>
      <c r="BD49" s="64" t="s">
        <v>65</v>
      </c>
    </row>
    <row r="50" spans="1:91" s="26" customFormat="1" ht="10.95" customHeight="1" x14ac:dyDescent="0.3">
      <c r="B50" s="27"/>
      <c r="AR50" s="27"/>
      <c r="AS50" s="65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52" customFormat="1" ht="32.4" customHeight="1" x14ac:dyDescent="0.3">
      <c r="B51" s="53"/>
      <c r="C51" s="66" t="s">
        <v>66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328">
        <f>ROUND(SUM(AG52:AG54),2)</f>
        <v>0</v>
      </c>
      <c r="AH51" s="328"/>
      <c r="AI51" s="328"/>
      <c r="AJ51" s="328"/>
      <c r="AK51" s="328"/>
      <c r="AL51" s="328"/>
      <c r="AM51" s="328"/>
      <c r="AN51" s="329">
        <f>SUM(AG51,AT51)</f>
        <v>0</v>
      </c>
      <c r="AO51" s="329"/>
      <c r="AP51" s="329"/>
      <c r="AQ51" s="69"/>
      <c r="AR51" s="53"/>
      <c r="AS51" s="70">
        <f>ROUND(SUM(AS52:AS54),2)</f>
        <v>0</v>
      </c>
      <c r="AT51" s="71">
        <f>ROUND(SUM(AV51:AW51),2)</f>
        <v>0</v>
      </c>
      <c r="AU51" s="72">
        <f>ROUND(SUM(AU52:AU54),5)</f>
        <v>0</v>
      </c>
      <c r="AV51" s="71">
        <f>ROUND(AZ51*L26,2)</f>
        <v>0</v>
      </c>
      <c r="AW51" s="71">
        <f>ROUND(BA51*L27,2)</f>
        <v>0</v>
      </c>
      <c r="AX51" s="71">
        <f>ROUND(BB51*L26,2)</f>
        <v>0</v>
      </c>
      <c r="AY51" s="71">
        <f>ROUND(BC51*L27,2)</f>
        <v>0</v>
      </c>
      <c r="AZ51" s="71">
        <f>ROUND(SUM(AZ52:AZ54),2)</f>
        <v>0</v>
      </c>
      <c r="BA51" s="71">
        <f>ROUND(SUM(BA52:BA54),2)</f>
        <v>0</v>
      </c>
      <c r="BB51" s="71">
        <f>ROUND(SUM(BB52:BB54),2)</f>
        <v>0</v>
      </c>
      <c r="BC51" s="71">
        <f>ROUND(SUM(BC52:BC54),2)</f>
        <v>0</v>
      </c>
      <c r="BD51" s="73">
        <f>ROUND(SUM(BD52:BD54),2)</f>
        <v>0</v>
      </c>
      <c r="BS51" s="54" t="s">
        <v>67</v>
      </c>
      <c r="BT51" s="54" t="s">
        <v>68</v>
      </c>
      <c r="BU51" s="74" t="s">
        <v>69</v>
      </c>
      <c r="BV51" s="54" t="s">
        <v>70</v>
      </c>
      <c r="BW51" s="54" t="s">
        <v>6</v>
      </c>
      <c r="BX51" s="54" t="s">
        <v>71</v>
      </c>
      <c r="CL51" s="54"/>
    </row>
    <row r="52" spans="1:91" s="84" customFormat="1" ht="16.5" customHeight="1" x14ac:dyDescent="0.3">
      <c r="A52" s="75" t="s">
        <v>72</v>
      </c>
      <c r="B52" s="76"/>
      <c r="C52" s="77"/>
      <c r="D52" s="330" t="s">
        <v>73</v>
      </c>
      <c r="E52" s="330"/>
      <c r="F52" s="330"/>
      <c r="G52" s="330"/>
      <c r="H52" s="330"/>
      <c r="I52" s="78"/>
      <c r="J52" s="330" t="s">
        <v>74</v>
      </c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1">
        <f>'00 - Vedlejší a ostatní n...'!J27</f>
        <v>0</v>
      </c>
      <c r="AH52" s="331"/>
      <c r="AI52" s="331"/>
      <c r="AJ52" s="331"/>
      <c r="AK52" s="331"/>
      <c r="AL52" s="331"/>
      <c r="AM52" s="331"/>
      <c r="AN52" s="331">
        <f>SUM(AG52,AT52)</f>
        <v>0</v>
      </c>
      <c r="AO52" s="331"/>
      <c r="AP52" s="331"/>
      <c r="AQ52" s="79" t="s">
        <v>75</v>
      </c>
      <c r="AR52" s="76"/>
      <c r="AS52" s="80">
        <v>0</v>
      </c>
      <c r="AT52" s="81">
        <f>ROUND(SUM(AV52:AW52),2)</f>
        <v>0</v>
      </c>
      <c r="AU52" s="82">
        <f>'00 - Vedlejší a ostatní n...'!P81</f>
        <v>0</v>
      </c>
      <c r="AV52" s="81">
        <f>'00 - Vedlejší a ostatní n...'!J30</f>
        <v>0</v>
      </c>
      <c r="AW52" s="81">
        <f>'00 - Vedlejší a ostatní n...'!J31</f>
        <v>0</v>
      </c>
      <c r="AX52" s="81">
        <f>'00 - Vedlejší a ostatní n...'!J32</f>
        <v>0</v>
      </c>
      <c r="AY52" s="81">
        <f>'00 - Vedlejší a ostatní n...'!J33</f>
        <v>0</v>
      </c>
      <c r="AZ52" s="81">
        <f>'00 - Vedlejší a ostatní n...'!F30</f>
        <v>0</v>
      </c>
      <c r="BA52" s="81">
        <f>'00 - Vedlejší a ostatní n...'!F31</f>
        <v>0</v>
      </c>
      <c r="BB52" s="81">
        <f>'00 - Vedlejší a ostatní n...'!F32</f>
        <v>0</v>
      </c>
      <c r="BC52" s="81">
        <f>'00 - Vedlejší a ostatní n...'!F33</f>
        <v>0</v>
      </c>
      <c r="BD52" s="83">
        <f>'00 - Vedlejší a ostatní n...'!F34</f>
        <v>0</v>
      </c>
      <c r="BT52" s="85" t="s">
        <v>76</v>
      </c>
      <c r="BV52" s="85" t="s">
        <v>70</v>
      </c>
      <c r="BW52" s="85" t="s">
        <v>77</v>
      </c>
      <c r="BX52" s="85" t="s">
        <v>6</v>
      </c>
      <c r="CL52" s="85"/>
      <c r="CM52" s="85" t="s">
        <v>78</v>
      </c>
    </row>
    <row r="53" spans="1:91" s="84" customFormat="1" ht="16.5" customHeight="1" x14ac:dyDescent="0.3">
      <c r="A53" s="75" t="s">
        <v>72</v>
      </c>
      <c r="B53" s="76"/>
      <c r="C53" s="77"/>
      <c r="D53" s="330" t="s">
        <v>79</v>
      </c>
      <c r="E53" s="330"/>
      <c r="F53" s="330"/>
      <c r="G53" s="330"/>
      <c r="H53" s="330"/>
      <c r="I53" s="78"/>
      <c r="J53" s="330" t="s">
        <v>80</v>
      </c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1">
        <f>'01 - Úprava dvora'!J27</f>
        <v>0</v>
      </c>
      <c r="AH53" s="331"/>
      <c r="AI53" s="331"/>
      <c r="AJ53" s="331"/>
      <c r="AK53" s="331"/>
      <c r="AL53" s="331"/>
      <c r="AM53" s="331"/>
      <c r="AN53" s="331">
        <f>SUM(AG53,AT53)</f>
        <v>0</v>
      </c>
      <c r="AO53" s="331"/>
      <c r="AP53" s="331"/>
      <c r="AQ53" s="79" t="s">
        <v>81</v>
      </c>
      <c r="AR53" s="76"/>
      <c r="AS53" s="80">
        <v>0</v>
      </c>
      <c r="AT53" s="81">
        <f>ROUND(SUM(AV53:AW53),2)</f>
        <v>0</v>
      </c>
      <c r="AU53" s="82">
        <f>'01 - Úprava dvora'!P92</f>
        <v>0</v>
      </c>
      <c r="AV53" s="81">
        <f>'01 - Úprava dvora'!J30</f>
        <v>0</v>
      </c>
      <c r="AW53" s="81">
        <f>'01 - Úprava dvora'!J31</f>
        <v>0</v>
      </c>
      <c r="AX53" s="81">
        <f>'01 - Úprava dvora'!J32</f>
        <v>0</v>
      </c>
      <c r="AY53" s="81">
        <f>'01 - Úprava dvora'!J33</f>
        <v>0</v>
      </c>
      <c r="AZ53" s="81">
        <f>'01 - Úprava dvora'!F30</f>
        <v>0</v>
      </c>
      <c r="BA53" s="81">
        <f>'01 - Úprava dvora'!F31</f>
        <v>0</v>
      </c>
      <c r="BB53" s="81">
        <f>'01 - Úprava dvora'!F32</f>
        <v>0</v>
      </c>
      <c r="BC53" s="81">
        <f>'01 - Úprava dvora'!F33</f>
        <v>0</v>
      </c>
      <c r="BD53" s="83">
        <f>'01 - Úprava dvora'!F34</f>
        <v>0</v>
      </c>
      <c r="BT53" s="85" t="s">
        <v>76</v>
      </c>
      <c r="BV53" s="85" t="s">
        <v>70</v>
      </c>
      <c r="BW53" s="85" t="s">
        <v>82</v>
      </c>
      <c r="BX53" s="85" t="s">
        <v>6</v>
      </c>
      <c r="CL53" s="85"/>
      <c r="CM53" s="85" t="s">
        <v>78</v>
      </c>
    </row>
    <row r="54" spans="1:91" s="84" customFormat="1" ht="16.5" customHeight="1" x14ac:dyDescent="0.3">
      <c r="A54" s="75" t="s">
        <v>72</v>
      </c>
      <c r="B54" s="76"/>
      <c r="C54" s="77"/>
      <c r="D54" s="330" t="s">
        <v>83</v>
      </c>
      <c r="E54" s="330"/>
      <c r="F54" s="330"/>
      <c r="G54" s="330"/>
      <c r="H54" s="330"/>
      <c r="I54" s="78"/>
      <c r="J54" s="330" t="s">
        <v>84</v>
      </c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1">
        <f>'02 - Venkovní dešťová kan...'!J27</f>
        <v>0</v>
      </c>
      <c r="AH54" s="331"/>
      <c r="AI54" s="331"/>
      <c r="AJ54" s="331"/>
      <c r="AK54" s="331"/>
      <c r="AL54" s="331"/>
      <c r="AM54" s="331"/>
      <c r="AN54" s="331">
        <f>SUM(AG54,AT54)</f>
        <v>0</v>
      </c>
      <c r="AO54" s="331"/>
      <c r="AP54" s="331"/>
      <c r="AQ54" s="79" t="s">
        <v>81</v>
      </c>
      <c r="AR54" s="76"/>
      <c r="AS54" s="86">
        <v>0</v>
      </c>
      <c r="AT54" s="87">
        <f>ROUND(SUM(AV54:AW54),2)</f>
        <v>0</v>
      </c>
      <c r="AU54" s="88">
        <f>'02 - Venkovní dešťová kan...'!P82</f>
        <v>0</v>
      </c>
      <c r="AV54" s="87">
        <f>'02 - Venkovní dešťová kan...'!J30</f>
        <v>0</v>
      </c>
      <c r="AW54" s="87">
        <f>'02 - Venkovní dešťová kan...'!J31</f>
        <v>0</v>
      </c>
      <c r="AX54" s="87">
        <f>'02 - Venkovní dešťová kan...'!J32</f>
        <v>0</v>
      </c>
      <c r="AY54" s="87">
        <f>'02 - Venkovní dešťová kan...'!J33</f>
        <v>0</v>
      </c>
      <c r="AZ54" s="87">
        <f>'02 - Venkovní dešťová kan...'!F30</f>
        <v>0</v>
      </c>
      <c r="BA54" s="87">
        <f>'02 - Venkovní dešťová kan...'!F31</f>
        <v>0</v>
      </c>
      <c r="BB54" s="87">
        <f>'02 - Venkovní dešťová kan...'!F32</f>
        <v>0</v>
      </c>
      <c r="BC54" s="87">
        <f>'02 - Venkovní dešťová kan...'!F33</f>
        <v>0</v>
      </c>
      <c r="BD54" s="89">
        <f>'02 - Venkovní dešťová kan...'!F34</f>
        <v>0</v>
      </c>
      <c r="BT54" s="85" t="s">
        <v>76</v>
      </c>
      <c r="BV54" s="85" t="s">
        <v>70</v>
      </c>
      <c r="BW54" s="85" t="s">
        <v>85</v>
      </c>
      <c r="BX54" s="85" t="s">
        <v>6</v>
      </c>
      <c r="CL54" s="85"/>
      <c r="CM54" s="85" t="s">
        <v>78</v>
      </c>
    </row>
    <row r="55" spans="1:91" s="26" customFormat="1" ht="30" customHeight="1" x14ac:dyDescent="0.3">
      <c r="B55" s="27"/>
      <c r="AR55" s="27"/>
    </row>
    <row r="56" spans="1:91" s="26" customFormat="1" ht="6.9" customHeight="1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27"/>
    </row>
  </sheetData>
  <sheetProtection algorithmName="SHA-512" hashValue="9KJPLW6XxBBsqxM0wnDA3pxstzugKSAaBOqF43FL+26BLfsdmbJvn7Bkwnv0ETdG9qJSRprJ6wQhTkEx7QMx2Q==" saltValue="ow2WH1y4LEH0Ech2r0R/UA==" spinCount="100000" sheet="1" objects="1" scenarios="1"/>
  <mergeCells count="49">
    <mergeCell ref="D53:H53"/>
    <mergeCell ref="J53:AF53"/>
    <mergeCell ref="AG53:AM53"/>
    <mergeCell ref="AN53:AP53"/>
    <mergeCell ref="D54:H54"/>
    <mergeCell ref="J54:AF54"/>
    <mergeCell ref="AG54:AM54"/>
    <mergeCell ref="AN54:AP54"/>
    <mergeCell ref="AG51:AM51"/>
    <mergeCell ref="AN51:AP51"/>
    <mergeCell ref="D52:H52"/>
    <mergeCell ref="J52:AF52"/>
    <mergeCell ref="AG52:AM52"/>
    <mergeCell ref="AN52:AP5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AR2:BE2"/>
    <mergeCell ref="K5:AO5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</mergeCells>
  <hyperlinks>
    <hyperlink ref="K1" location="C2" display="1) Rekapitulace stavby"/>
    <hyperlink ref="W1" location="C51" display="2) Rekapitulace objektů stavby a soupisů prací"/>
    <hyperlink ref="A52" location="'00 - Vedlejší a ostatní n..!'!C2" display="/"/>
    <hyperlink ref="A53" location="'01 - Úprava dvora'!C2" display="/"/>
    <hyperlink ref="A54" location="'02 - Venkovní dešťová kan..!'!C2" display="/"/>
  </hyperlinks>
  <pageMargins left="0.58333333333333304" right="0.58333333333333304" top="0.58333333333333304" bottom="0.58333333333333304" header="0.51180555555555496" footer="0"/>
  <pageSetup paperSize="9" scale="99" firstPageNumber="0" fitToHeight="100" orientation="landscape" horizontalDpi="300" verticalDpi="3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zoomScaleNormal="100" workbookViewId="0">
      <pane ySplit="1" topLeftCell="A59" activePane="bottomLeft" state="frozen"/>
      <selection pane="bottomLeft" activeCell="A113" sqref="A113:XFD113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87.85546875" customWidth="1"/>
    <col min="7" max="7" width="8.7109375" customWidth="1"/>
    <col min="8" max="8" width="11.140625" customWidth="1"/>
    <col min="9" max="9" width="12.7109375" style="90" customWidth="1"/>
    <col min="10" max="10" width="23.42578125" customWidth="1"/>
    <col min="11" max="11" width="15.5703125" customWidth="1"/>
    <col min="12" max="12" width="1.7109375" customWidth="1"/>
    <col min="13" max="18" width="9.28515625" hidden="1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32" max="43" width="8.5703125" customWidth="1"/>
    <col min="44" max="65" width="9.28515625" hidden="1" customWidth="1"/>
    <col min="66" max="1025" width="8.5703125" customWidth="1"/>
  </cols>
  <sheetData>
    <row r="1" spans="1:70" ht="21.75" customHeight="1" x14ac:dyDescent="0.3">
      <c r="A1" s="6"/>
      <c r="B1" s="91"/>
      <c r="C1" s="91"/>
      <c r="D1" s="92" t="s">
        <v>1</v>
      </c>
      <c r="E1" s="91"/>
      <c r="F1" s="93" t="s">
        <v>86</v>
      </c>
      <c r="G1" s="332" t="s">
        <v>87</v>
      </c>
      <c r="H1" s="332"/>
      <c r="I1" s="94"/>
      <c r="J1" s="93" t="s">
        <v>88</v>
      </c>
      <c r="K1" s="92" t="s">
        <v>89</v>
      </c>
      <c r="L1" s="93" t="s">
        <v>90</v>
      </c>
      <c r="M1" s="93"/>
      <c r="N1" s="93"/>
      <c r="O1" s="93"/>
      <c r="P1" s="93"/>
      <c r="Q1" s="93"/>
      <c r="R1" s="93"/>
      <c r="S1" s="93"/>
      <c r="T1" s="93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36.9" customHeight="1" x14ac:dyDescent="0.3">
      <c r="L2" s="309" t="s">
        <v>7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9" t="s">
        <v>77</v>
      </c>
    </row>
    <row r="3" spans="1:70" ht="6.9" customHeight="1" x14ac:dyDescent="0.3">
      <c r="B3" s="10"/>
      <c r="C3" s="11"/>
      <c r="D3" s="11"/>
      <c r="E3" s="11"/>
      <c r="F3" s="11"/>
      <c r="G3" s="11"/>
      <c r="H3" s="11"/>
      <c r="I3" s="95"/>
      <c r="J3" s="11"/>
      <c r="K3" s="12"/>
      <c r="AT3" s="9" t="s">
        <v>78</v>
      </c>
    </row>
    <row r="4" spans="1:70" ht="36.9" customHeight="1" x14ac:dyDescent="0.3">
      <c r="B4" s="13"/>
      <c r="C4" s="14"/>
      <c r="D4" s="15" t="s">
        <v>91</v>
      </c>
      <c r="E4" s="14"/>
      <c r="F4" s="14"/>
      <c r="G4" s="14"/>
      <c r="H4" s="14"/>
      <c r="I4" s="96"/>
      <c r="J4" s="14"/>
      <c r="K4" s="16"/>
      <c r="M4" s="17" t="s">
        <v>12</v>
      </c>
      <c r="AT4" s="9" t="s">
        <v>5</v>
      </c>
    </row>
    <row r="5" spans="1:70" ht="6.9" customHeight="1" x14ac:dyDescent="0.3">
      <c r="B5" s="13"/>
      <c r="C5" s="14"/>
      <c r="D5" s="14"/>
      <c r="E5" s="14"/>
      <c r="F5" s="14"/>
      <c r="G5" s="14"/>
      <c r="H5" s="14"/>
      <c r="I5" s="96"/>
      <c r="J5" s="14"/>
      <c r="K5" s="16"/>
    </row>
    <row r="6" spans="1:70" ht="13.2" x14ac:dyDescent="0.3">
      <c r="B6" s="13"/>
      <c r="C6" s="14"/>
      <c r="D6" s="22" t="s">
        <v>18</v>
      </c>
      <c r="E6" s="14"/>
      <c r="F6" s="14"/>
      <c r="G6" s="14"/>
      <c r="H6" s="14"/>
      <c r="I6" s="96"/>
      <c r="J6" s="14"/>
      <c r="K6" s="16"/>
    </row>
    <row r="7" spans="1:70" ht="16.5" customHeight="1" x14ac:dyDescent="0.3">
      <c r="B7" s="13"/>
      <c r="C7" s="14"/>
      <c r="D7" s="14"/>
      <c r="E7" s="333" t="str">
        <f>'Rekapitulace stavby'!K6</f>
        <v>Obchodní akademie Chrudim - venkovní úpravy pro bezbariérový přístup</v>
      </c>
      <c r="F7" s="333"/>
      <c r="G7" s="333"/>
      <c r="H7" s="333"/>
      <c r="I7" s="96"/>
      <c r="J7" s="14"/>
      <c r="K7" s="16"/>
    </row>
    <row r="8" spans="1:70" s="26" customFormat="1" ht="13.2" x14ac:dyDescent="0.3">
      <c r="B8" s="27"/>
      <c r="C8" s="28"/>
      <c r="D8" s="22" t="s">
        <v>92</v>
      </c>
      <c r="E8" s="28"/>
      <c r="F8" s="28"/>
      <c r="G8" s="28"/>
      <c r="H8" s="28"/>
      <c r="I8" s="97"/>
      <c r="J8" s="28"/>
      <c r="K8" s="31"/>
    </row>
    <row r="9" spans="1:70" s="26" customFormat="1" ht="36.9" customHeight="1" x14ac:dyDescent="0.3">
      <c r="B9" s="27"/>
      <c r="C9" s="28"/>
      <c r="D9" s="28"/>
      <c r="E9" s="321" t="s">
        <v>93</v>
      </c>
      <c r="F9" s="321"/>
      <c r="G9" s="321"/>
      <c r="H9" s="321"/>
      <c r="I9" s="97"/>
      <c r="J9" s="28"/>
      <c r="K9" s="31"/>
    </row>
    <row r="10" spans="1:70" s="26" customFormat="1" x14ac:dyDescent="0.3">
      <c r="B10" s="27"/>
      <c r="C10" s="28"/>
      <c r="D10" s="28"/>
      <c r="E10" s="28"/>
      <c r="F10" s="28"/>
      <c r="G10" s="28"/>
      <c r="H10" s="28"/>
      <c r="I10" s="97"/>
      <c r="J10" s="28"/>
      <c r="K10" s="31"/>
    </row>
    <row r="11" spans="1:70" s="26" customFormat="1" ht="14.4" customHeight="1" x14ac:dyDescent="0.3">
      <c r="B11" s="27"/>
      <c r="C11" s="28"/>
      <c r="D11" s="22" t="s">
        <v>19</v>
      </c>
      <c r="E11" s="28"/>
      <c r="F11" s="20"/>
      <c r="G11" s="28"/>
      <c r="H11" s="28"/>
      <c r="I11" s="98" t="s">
        <v>20</v>
      </c>
      <c r="J11" s="20"/>
      <c r="K11" s="31"/>
    </row>
    <row r="12" spans="1:70" s="26" customFormat="1" ht="14.4" customHeight="1" x14ac:dyDescent="0.3">
      <c r="B12" s="27"/>
      <c r="C12" s="28"/>
      <c r="D12" s="22" t="s">
        <v>21</v>
      </c>
      <c r="E12" s="28"/>
      <c r="F12" s="20" t="s">
        <v>22</v>
      </c>
      <c r="G12" s="28"/>
      <c r="H12" s="28"/>
      <c r="I12" s="98" t="s">
        <v>23</v>
      </c>
      <c r="J12" s="56">
        <f>'Rekapitulace stavby'!AN8</f>
        <v>0</v>
      </c>
      <c r="K12" s="31"/>
    </row>
    <row r="13" spans="1:70" s="26" customFormat="1" ht="10.95" customHeight="1" x14ac:dyDescent="0.3">
      <c r="B13" s="27"/>
      <c r="C13" s="28"/>
      <c r="D13" s="28"/>
      <c r="E13" s="28"/>
      <c r="F13" s="28"/>
      <c r="G13" s="28"/>
      <c r="H13" s="28"/>
      <c r="I13" s="97"/>
      <c r="J13" s="28"/>
      <c r="K13" s="31"/>
    </row>
    <row r="14" spans="1:70" s="26" customFormat="1" ht="14.4" customHeight="1" x14ac:dyDescent="0.3">
      <c r="B14" s="27"/>
      <c r="C14" s="28"/>
      <c r="D14" s="22" t="s">
        <v>24</v>
      </c>
      <c r="E14" s="28"/>
      <c r="F14" s="28"/>
      <c r="G14" s="28"/>
      <c r="H14" s="28"/>
      <c r="I14" s="98" t="s">
        <v>25</v>
      </c>
      <c r="J14" s="20"/>
      <c r="K14" s="31"/>
    </row>
    <row r="15" spans="1:70" s="26" customFormat="1" ht="18" customHeight="1" x14ac:dyDescent="0.3">
      <c r="B15" s="27"/>
      <c r="C15" s="28"/>
      <c r="D15" s="28"/>
      <c r="E15" s="20" t="s">
        <v>26</v>
      </c>
      <c r="F15" s="28"/>
      <c r="G15" s="28"/>
      <c r="H15" s="28"/>
      <c r="I15" s="98" t="s">
        <v>27</v>
      </c>
      <c r="J15" s="20"/>
      <c r="K15" s="31"/>
    </row>
    <row r="16" spans="1:70" s="26" customFormat="1" ht="6.9" customHeight="1" x14ac:dyDescent="0.3">
      <c r="B16" s="27"/>
      <c r="C16" s="28"/>
      <c r="D16" s="28"/>
      <c r="E16" s="28"/>
      <c r="F16" s="28"/>
      <c r="G16" s="28"/>
      <c r="H16" s="28"/>
      <c r="I16" s="97"/>
      <c r="J16" s="28"/>
      <c r="K16" s="31"/>
    </row>
    <row r="17" spans="2:11" s="26" customFormat="1" ht="14.4" customHeight="1" x14ac:dyDescent="0.3">
      <c r="B17" s="27"/>
      <c r="C17" s="28"/>
      <c r="D17" s="22" t="s">
        <v>28</v>
      </c>
      <c r="E17" s="28"/>
      <c r="F17" s="28"/>
      <c r="G17" s="28"/>
      <c r="H17" s="28"/>
      <c r="I17" s="98" t="s">
        <v>25</v>
      </c>
      <c r="J17" s="20" t="str">
        <f>IF('Rekapitulace stavby'!AN13="Vyplň údaj","",IF('Rekapitulace stavby'!AN13="","",'Rekapitulace stavby'!AN13))</f>
        <v/>
      </c>
      <c r="K17" s="31"/>
    </row>
    <row r="18" spans="2:11" s="26" customFormat="1" ht="18" customHeight="1" x14ac:dyDescent="0.3">
      <c r="B18" s="27"/>
      <c r="C18" s="28"/>
      <c r="D18" s="28"/>
      <c r="E18" s="20" t="str">
        <f>IF('Rekapitulace stavby'!E14="Vyplň údaj","",IF('Rekapitulace stavby'!E14="","",'Rekapitulace stavby'!E14))</f>
        <v/>
      </c>
      <c r="F18" s="28"/>
      <c r="G18" s="28"/>
      <c r="H18" s="28"/>
      <c r="I18" s="98" t="s">
        <v>27</v>
      </c>
      <c r="J18" s="20" t="str">
        <f>IF('Rekapitulace stavby'!AN14="Vyplň údaj","",IF('Rekapitulace stavby'!AN14="","",'Rekapitulace stavby'!AN14))</f>
        <v/>
      </c>
      <c r="K18" s="31"/>
    </row>
    <row r="19" spans="2:11" s="26" customFormat="1" ht="6.9" customHeight="1" x14ac:dyDescent="0.3">
      <c r="B19" s="27"/>
      <c r="C19" s="28"/>
      <c r="D19" s="28"/>
      <c r="E19" s="28"/>
      <c r="F19" s="28"/>
      <c r="G19" s="28"/>
      <c r="H19" s="28"/>
      <c r="I19" s="97"/>
      <c r="J19" s="28"/>
      <c r="K19" s="31"/>
    </row>
    <row r="20" spans="2:11" s="26" customFormat="1" ht="14.4" customHeight="1" x14ac:dyDescent="0.3">
      <c r="B20" s="27"/>
      <c r="C20" s="28"/>
      <c r="D20" s="22" t="s">
        <v>30</v>
      </c>
      <c r="E20" s="28"/>
      <c r="F20" s="28"/>
      <c r="G20" s="28"/>
      <c r="H20" s="28"/>
      <c r="I20" s="98" t="s">
        <v>25</v>
      </c>
      <c r="J20" s="20"/>
      <c r="K20" s="31"/>
    </row>
    <row r="21" spans="2:11" s="26" customFormat="1" ht="18" customHeight="1" x14ac:dyDescent="0.3">
      <c r="B21" s="27"/>
      <c r="C21" s="28"/>
      <c r="D21" s="28"/>
      <c r="E21" s="20" t="s">
        <v>31</v>
      </c>
      <c r="F21" s="28"/>
      <c r="G21" s="28"/>
      <c r="H21" s="28"/>
      <c r="I21" s="98" t="s">
        <v>27</v>
      </c>
      <c r="J21" s="20"/>
      <c r="K21" s="31"/>
    </row>
    <row r="22" spans="2:11" s="26" customFormat="1" ht="6.9" customHeight="1" x14ac:dyDescent="0.3">
      <c r="B22" s="27"/>
      <c r="C22" s="28"/>
      <c r="D22" s="28"/>
      <c r="E22" s="28"/>
      <c r="F22" s="28"/>
      <c r="G22" s="28"/>
      <c r="H22" s="28"/>
      <c r="I22" s="97"/>
      <c r="J22" s="28"/>
      <c r="K22" s="31"/>
    </row>
    <row r="23" spans="2:11" s="26" customFormat="1" ht="14.4" customHeight="1" x14ac:dyDescent="0.3">
      <c r="B23" s="27"/>
      <c r="C23" s="28"/>
      <c r="D23" s="22" t="s">
        <v>33</v>
      </c>
      <c r="E23" s="28"/>
      <c r="F23" s="28"/>
      <c r="G23" s="28"/>
      <c r="H23" s="28"/>
      <c r="I23" s="97"/>
      <c r="J23" s="28"/>
      <c r="K23" s="31"/>
    </row>
    <row r="24" spans="2:11" s="99" customFormat="1" ht="16.5" customHeight="1" x14ac:dyDescent="0.3">
      <c r="B24" s="100"/>
      <c r="C24" s="101"/>
      <c r="D24" s="101"/>
      <c r="E24" s="314"/>
      <c r="F24" s="314"/>
      <c r="G24" s="314"/>
      <c r="H24" s="314"/>
      <c r="I24" s="102"/>
      <c r="J24" s="101"/>
      <c r="K24" s="103"/>
    </row>
    <row r="25" spans="2:11" s="26" customFormat="1" ht="6.9" customHeight="1" x14ac:dyDescent="0.3">
      <c r="B25" s="27"/>
      <c r="C25" s="28"/>
      <c r="D25" s="28"/>
      <c r="E25" s="28"/>
      <c r="F25" s="28"/>
      <c r="G25" s="28"/>
      <c r="H25" s="28"/>
      <c r="I25" s="97"/>
      <c r="J25" s="28"/>
      <c r="K25" s="31"/>
    </row>
    <row r="26" spans="2:11" s="26" customFormat="1" ht="6.9" customHeight="1" x14ac:dyDescent="0.3">
      <c r="B26" s="27"/>
      <c r="C26" s="28"/>
      <c r="D26" s="57"/>
      <c r="E26" s="57"/>
      <c r="F26" s="57"/>
      <c r="G26" s="57"/>
      <c r="H26" s="57"/>
      <c r="I26" s="104"/>
      <c r="J26" s="57"/>
      <c r="K26" s="105"/>
    </row>
    <row r="27" spans="2:11" s="26" customFormat="1" ht="25.35" customHeight="1" x14ac:dyDescent="0.3">
      <c r="B27" s="27"/>
      <c r="C27" s="28"/>
      <c r="D27" s="106" t="s">
        <v>34</v>
      </c>
      <c r="E27" s="28"/>
      <c r="F27" s="28"/>
      <c r="G27" s="28"/>
      <c r="H27" s="28"/>
      <c r="I27" s="97"/>
      <c r="J27" s="68">
        <f>ROUND(J81,2)</f>
        <v>0</v>
      </c>
      <c r="K27" s="31"/>
    </row>
    <row r="28" spans="2:11" s="26" customFormat="1" ht="6.9" customHeight="1" x14ac:dyDescent="0.3">
      <c r="B28" s="27"/>
      <c r="C28" s="28"/>
      <c r="D28" s="57"/>
      <c r="E28" s="57"/>
      <c r="F28" s="57"/>
      <c r="G28" s="57"/>
      <c r="H28" s="57"/>
      <c r="I28" s="104"/>
      <c r="J28" s="57"/>
      <c r="K28" s="105"/>
    </row>
    <row r="29" spans="2:11" s="26" customFormat="1" ht="14.4" customHeight="1" x14ac:dyDescent="0.3">
      <c r="B29" s="27"/>
      <c r="C29" s="28"/>
      <c r="D29" s="28"/>
      <c r="E29" s="28"/>
      <c r="F29" s="32" t="s">
        <v>36</v>
      </c>
      <c r="G29" s="28"/>
      <c r="H29" s="28"/>
      <c r="I29" s="107" t="s">
        <v>35</v>
      </c>
      <c r="J29" s="32" t="s">
        <v>37</v>
      </c>
      <c r="K29" s="31"/>
    </row>
    <row r="30" spans="2:11" s="26" customFormat="1" ht="14.4" customHeight="1" x14ac:dyDescent="0.3">
      <c r="B30" s="27"/>
      <c r="C30" s="28"/>
      <c r="D30" s="36" t="s">
        <v>38</v>
      </c>
      <c r="E30" s="36" t="s">
        <v>39</v>
      </c>
      <c r="F30" s="108">
        <f>ROUND(SUM(BE81:BE113), 2)</f>
        <v>0</v>
      </c>
      <c r="G30" s="28"/>
      <c r="H30" s="28"/>
      <c r="I30" s="109">
        <v>0.21</v>
      </c>
      <c r="J30" s="108">
        <f>ROUND(ROUND((SUM(BE81:BE113)), 2)*I30, 2)</f>
        <v>0</v>
      </c>
      <c r="K30" s="31"/>
    </row>
    <row r="31" spans="2:11" s="26" customFormat="1" ht="14.4" customHeight="1" x14ac:dyDescent="0.3">
      <c r="B31" s="27"/>
      <c r="C31" s="28"/>
      <c r="D31" s="28"/>
      <c r="E31" s="36" t="s">
        <v>40</v>
      </c>
      <c r="F31" s="108">
        <f>ROUND(SUM(BF81:BF113), 2)</f>
        <v>0</v>
      </c>
      <c r="G31" s="28"/>
      <c r="H31" s="28"/>
      <c r="I31" s="109">
        <v>0.15</v>
      </c>
      <c r="J31" s="108">
        <f>ROUND(ROUND((SUM(BF81:BF113)), 2)*I31, 2)</f>
        <v>0</v>
      </c>
      <c r="K31" s="31"/>
    </row>
    <row r="32" spans="2:11" s="26" customFormat="1" ht="14.4" hidden="1" customHeight="1" x14ac:dyDescent="0.3">
      <c r="B32" s="27"/>
      <c r="C32" s="28"/>
      <c r="D32" s="28"/>
      <c r="E32" s="36" t="s">
        <v>41</v>
      </c>
      <c r="F32" s="108">
        <f>ROUND(SUM(BG81:BG113), 2)</f>
        <v>0</v>
      </c>
      <c r="G32" s="28"/>
      <c r="H32" s="28"/>
      <c r="I32" s="109">
        <v>0.21</v>
      </c>
      <c r="J32" s="108">
        <v>0</v>
      </c>
      <c r="K32" s="31"/>
    </row>
    <row r="33" spans="2:11" s="26" customFormat="1" ht="14.4" hidden="1" customHeight="1" x14ac:dyDescent="0.3">
      <c r="B33" s="27"/>
      <c r="C33" s="28"/>
      <c r="D33" s="28"/>
      <c r="E33" s="36" t="s">
        <v>42</v>
      </c>
      <c r="F33" s="108">
        <f>ROUND(SUM(BH81:BH113), 2)</f>
        <v>0</v>
      </c>
      <c r="G33" s="28"/>
      <c r="H33" s="28"/>
      <c r="I33" s="109">
        <v>0.15</v>
      </c>
      <c r="J33" s="108">
        <v>0</v>
      </c>
      <c r="K33" s="31"/>
    </row>
    <row r="34" spans="2:11" s="26" customFormat="1" ht="14.4" hidden="1" customHeight="1" x14ac:dyDescent="0.3">
      <c r="B34" s="27"/>
      <c r="C34" s="28"/>
      <c r="D34" s="28"/>
      <c r="E34" s="36" t="s">
        <v>43</v>
      </c>
      <c r="F34" s="108">
        <f>ROUND(SUM(BI81:BI113), 2)</f>
        <v>0</v>
      </c>
      <c r="G34" s="28"/>
      <c r="H34" s="28"/>
      <c r="I34" s="109">
        <v>0</v>
      </c>
      <c r="J34" s="108">
        <v>0</v>
      </c>
      <c r="K34" s="31"/>
    </row>
    <row r="35" spans="2:11" s="26" customFormat="1" ht="6.9" customHeight="1" x14ac:dyDescent="0.3">
      <c r="B35" s="27"/>
      <c r="C35" s="28"/>
      <c r="D35" s="28"/>
      <c r="E35" s="28"/>
      <c r="F35" s="28"/>
      <c r="G35" s="28"/>
      <c r="H35" s="28"/>
      <c r="I35" s="97"/>
      <c r="J35" s="28"/>
      <c r="K35" s="31"/>
    </row>
    <row r="36" spans="2:11" s="26" customFormat="1" ht="25.35" customHeight="1" x14ac:dyDescent="0.3">
      <c r="B36" s="27"/>
      <c r="C36" s="110"/>
      <c r="D36" s="111" t="s">
        <v>44</v>
      </c>
      <c r="E36" s="60"/>
      <c r="F36" s="60"/>
      <c r="G36" s="112" t="s">
        <v>45</v>
      </c>
      <c r="H36" s="113" t="s">
        <v>46</v>
      </c>
      <c r="I36" s="114"/>
      <c r="J36" s="115">
        <f>SUM(J27:J34)</f>
        <v>0</v>
      </c>
      <c r="K36" s="116"/>
    </row>
    <row r="37" spans="2:11" s="26" customFormat="1" ht="14.4" customHeight="1" x14ac:dyDescent="0.3">
      <c r="B37" s="43"/>
      <c r="C37" s="44"/>
      <c r="D37" s="44"/>
      <c r="E37" s="44"/>
      <c r="F37" s="44"/>
      <c r="G37" s="44"/>
      <c r="H37" s="44"/>
      <c r="I37" s="117"/>
      <c r="J37" s="44"/>
      <c r="K37" s="45"/>
    </row>
    <row r="39" spans="2:11" ht="91.8" customHeight="1" x14ac:dyDescent="0.3"/>
    <row r="41" spans="2:11" s="26" customFormat="1" ht="6.9" customHeight="1" x14ac:dyDescent="0.3">
      <c r="B41" s="46"/>
      <c r="C41" s="47"/>
      <c r="D41" s="47"/>
      <c r="E41" s="47"/>
      <c r="F41" s="47"/>
      <c r="G41" s="47"/>
      <c r="H41" s="47"/>
      <c r="I41" s="118"/>
      <c r="J41" s="47"/>
      <c r="K41" s="119"/>
    </row>
    <row r="42" spans="2:11" s="26" customFormat="1" ht="36.9" customHeight="1" x14ac:dyDescent="0.3">
      <c r="B42" s="27"/>
      <c r="C42" s="15" t="s">
        <v>94</v>
      </c>
      <c r="D42" s="28"/>
      <c r="E42" s="28"/>
      <c r="F42" s="28"/>
      <c r="G42" s="28"/>
      <c r="H42" s="28"/>
      <c r="I42" s="97"/>
      <c r="J42" s="28"/>
      <c r="K42" s="31"/>
    </row>
    <row r="43" spans="2:11" s="26" customFormat="1" ht="6.9" customHeight="1" x14ac:dyDescent="0.3">
      <c r="B43" s="27"/>
      <c r="C43" s="28"/>
      <c r="D43" s="28"/>
      <c r="E43" s="28"/>
      <c r="F43" s="28"/>
      <c r="G43" s="28"/>
      <c r="H43" s="28"/>
      <c r="I43" s="97"/>
      <c r="J43" s="28"/>
      <c r="K43" s="31"/>
    </row>
    <row r="44" spans="2:11" s="26" customFormat="1" ht="14.4" customHeight="1" x14ac:dyDescent="0.3">
      <c r="B44" s="27"/>
      <c r="C44" s="22" t="s">
        <v>18</v>
      </c>
      <c r="D44" s="28"/>
      <c r="E44" s="28"/>
      <c r="F44" s="28"/>
      <c r="G44" s="28"/>
      <c r="H44" s="28"/>
      <c r="I44" s="97"/>
      <c r="J44" s="28"/>
      <c r="K44" s="31"/>
    </row>
    <row r="45" spans="2:11" s="26" customFormat="1" ht="16.5" customHeight="1" x14ac:dyDescent="0.3">
      <c r="B45" s="27"/>
      <c r="C45" s="28"/>
      <c r="D45" s="28"/>
      <c r="E45" s="333" t="str">
        <f>E7</f>
        <v>Obchodní akademie Chrudim - venkovní úpravy pro bezbariérový přístup</v>
      </c>
      <c r="F45" s="333"/>
      <c r="G45" s="333"/>
      <c r="H45" s="333"/>
      <c r="I45" s="97"/>
      <c r="J45" s="28"/>
      <c r="K45" s="31"/>
    </row>
    <row r="46" spans="2:11" s="26" customFormat="1" ht="14.4" customHeight="1" x14ac:dyDescent="0.3">
      <c r="B46" s="27"/>
      <c r="C46" s="22" t="s">
        <v>92</v>
      </c>
      <c r="D46" s="28"/>
      <c r="E46" s="28"/>
      <c r="F46" s="28"/>
      <c r="G46" s="28"/>
      <c r="H46" s="28"/>
      <c r="I46" s="97"/>
      <c r="J46" s="28"/>
      <c r="K46" s="31"/>
    </row>
    <row r="47" spans="2:11" s="26" customFormat="1" ht="17.25" customHeight="1" x14ac:dyDescent="0.3">
      <c r="B47" s="27"/>
      <c r="C47" s="28"/>
      <c r="D47" s="28"/>
      <c r="E47" s="321" t="str">
        <f>E9</f>
        <v>00 - Vedlejší a ostatní náklady</v>
      </c>
      <c r="F47" s="321"/>
      <c r="G47" s="321"/>
      <c r="H47" s="321"/>
      <c r="I47" s="97"/>
      <c r="J47" s="28"/>
      <c r="K47" s="31"/>
    </row>
    <row r="48" spans="2:11" s="26" customFormat="1" ht="6.9" customHeight="1" x14ac:dyDescent="0.3">
      <c r="B48" s="27"/>
      <c r="C48" s="28"/>
      <c r="D48" s="28"/>
      <c r="E48" s="28"/>
      <c r="F48" s="28"/>
      <c r="G48" s="28"/>
      <c r="H48" s="28"/>
      <c r="I48" s="97"/>
      <c r="J48" s="28"/>
      <c r="K48" s="31"/>
    </row>
    <row r="49" spans="2:47" s="26" customFormat="1" ht="18" customHeight="1" x14ac:dyDescent="0.3">
      <c r="B49" s="27"/>
      <c r="C49" s="22" t="s">
        <v>21</v>
      </c>
      <c r="D49" s="28"/>
      <c r="E49" s="28"/>
      <c r="F49" s="20" t="str">
        <f>F12</f>
        <v>Chrudim</v>
      </c>
      <c r="G49" s="28"/>
      <c r="H49" s="28"/>
      <c r="I49" s="98" t="s">
        <v>23</v>
      </c>
      <c r="J49" s="56">
        <f>IF(J12="","",J12)</f>
        <v>0</v>
      </c>
      <c r="K49" s="31"/>
    </row>
    <row r="50" spans="2:47" s="26" customFormat="1" ht="6.9" customHeight="1" x14ac:dyDescent="0.3">
      <c r="B50" s="27"/>
      <c r="C50" s="28"/>
      <c r="D50" s="28"/>
      <c r="E50" s="28"/>
      <c r="F50" s="28"/>
      <c r="G50" s="28"/>
      <c r="H50" s="28"/>
      <c r="I50" s="97"/>
      <c r="J50" s="28"/>
      <c r="K50" s="31"/>
    </row>
    <row r="51" spans="2:47" s="26" customFormat="1" ht="13.2" x14ac:dyDescent="0.3">
      <c r="B51" s="27"/>
      <c r="C51" s="22" t="s">
        <v>24</v>
      </c>
      <c r="D51" s="28"/>
      <c r="E51" s="28"/>
      <c r="F51" s="20" t="str">
        <f>E15</f>
        <v>Pardubický kraj</v>
      </c>
      <c r="G51" s="28"/>
      <c r="H51" s="28"/>
      <c r="I51" s="98" t="s">
        <v>30</v>
      </c>
      <c r="J51" s="314" t="str">
        <f>E21</f>
        <v>Archistat s.r.o., Pardubice</v>
      </c>
      <c r="K51" s="31"/>
    </row>
    <row r="52" spans="2:47" s="26" customFormat="1" ht="14.4" customHeight="1" x14ac:dyDescent="0.3">
      <c r="B52" s="27"/>
      <c r="C52" s="22" t="s">
        <v>28</v>
      </c>
      <c r="D52" s="28"/>
      <c r="E52" s="28"/>
      <c r="F52" s="20" t="str">
        <f>IF(E18="","",E18)</f>
        <v/>
      </c>
      <c r="G52" s="28"/>
      <c r="H52" s="28"/>
      <c r="I52" s="97"/>
      <c r="J52" s="314"/>
      <c r="K52" s="31"/>
    </row>
    <row r="53" spans="2:47" s="26" customFormat="1" ht="10.35" customHeight="1" x14ac:dyDescent="0.3">
      <c r="B53" s="27"/>
      <c r="C53" s="28"/>
      <c r="D53" s="28"/>
      <c r="E53" s="28"/>
      <c r="F53" s="28"/>
      <c r="G53" s="28"/>
      <c r="H53" s="28"/>
      <c r="I53" s="97"/>
      <c r="J53" s="28"/>
      <c r="K53" s="31"/>
    </row>
    <row r="54" spans="2:47" s="26" customFormat="1" ht="29.25" customHeight="1" x14ac:dyDescent="0.3">
      <c r="B54" s="27"/>
      <c r="C54" s="120" t="s">
        <v>95</v>
      </c>
      <c r="D54" s="110"/>
      <c r="E54" s="110"/>
      <c r="F54" s="110"/>
      <c r="G54" s="110"/>
      <c r="H54" s="110"/>
      <c r="I54" s="121"/>
      <c r="J54" s="122" t="s">
        <v>96</v>
      </c>
      <c r="K54" s="123"/>
    </row>
    <row r="55" spans="2:47" s="26" customFormat="1" ht="10.35" customHeight="1" x14ac:dyDescent="0.3">
      <c r="B55" s="27"/>
      <c r="C55" s="28"/>
      <c r="D55" s="28"/>
      <c r="E55" s="28"/>
      <c r="F55" s="28"/>
      <c r="G55" s="28"/>
      <c r="H55" s="28"/>
      <c r="I55" s="97"/>
      <c r="J55" s="28"/>
      <c r="K55" s="31"/>
    </row>
    <row r="56" spans="2:47" s="26" customFormat="1" ht="29.25" customHeight="1" x14ac:dyDescent="0.3">
      <c r="B56" s="27"/>
      <c r="C56" s="124" t="s">
        <v>97</v>
      </c>
      <c r="D56" s="28"/>
      <c r="E56" s="28"/>
      <c r="F56" s="28"/>
      <c r="G56" s="28"/>
      <c r="H56" s="28"/>
      <c r="I56" s="97"/>
      <c r="J56" s="68">
        <f>J81</f>
        <v>0</v>
      </c>
      <c r="K56" s="31"/>
      <c r="AU56" s="9" t="s">
        <v>98</v>
      </c>
    </row>
    <row r="57" spans="2:47" s="125" customFormat="1" ht="24.9" customHeight="1" x14ac:dyDescent="0.3">
      <c r="B57" s="126"/>
      <c r="C57" s="127"/>
      <c r="D57" s="128" t="s">
        <v>99</v>
      </c>
      <c r="E57" s="129"/>
      <c r="F57" s="129"/>
      <c r="G57" s="129"/>
      <c r="H57" s="129"/>
      <c r="I57" s="130"/>
      <c r="J57" s="131">
        <f>J82</f>
        <v>0</v>
      </c>
      <c r="K57" s="132"/>
    </row>
    <row r="58" spans="2:47" s="133" customFormat="1" ht="19.95" customHeight="1" x14ac:dyDescent="0.3">
      <c r="B58" s="134"/>
      <c r="C58" s="135"/>
      <c r="D58" s="136" t="s">
        <v>100</v>
      </c>
      <c r="E58" s="137"/>
      <c r="F58" s="137"/>
      <c r="G58" s="137"/>
      <c r="H58" s="137"/>
      <c r="I58" s="138"/>
      <c r="J58" s="139">
        <f>J83</f>
        <v>0</v>
      </c>
      <c r="K58" s="140"/>
    </row>
    <row r="59" spans="2:47" s="133" customFormat="1" ht="19.95" customHeight="1" x14ac:dyDescent="0.3">
      <c r="B59" s="134"/>
      <c r="C59" s="135"/>
      <c r="D59" s="136" t="s">
        <v>101</v>
      </c>
      <c r="E59" s="137"/>
      <c r="F59" s="137"/>
      <c r="G59" s="137"/>
      <c r="H59" s="137"/>
      <c r="I59" s="138"/>
      <c r="J59" s="139">
        <f>J90</f>
        <v>0</v>
      </c>
      <c r="K59" s="140"/>
    </row>
    <row r="60" spans="2:47" s="133" customFormat="1" ht="19.95" customHeight="1" x14ac:dyDescent="0.3">
      <c r="B60" s="134"/>
      <c r="C60" s="135"/>
      <c r="D60" s="136" t="s">
        <v>102</v>
      </c>
      <c r="E60" s="137"/>
      <c r="F60" s="137"/>
      <c r="G60" s="137"/>
      <c r="H60" s="137"/>
      <c r="I60" s="138"/>
      <c r="J60" s="139">
        <f>J98</f>
        <v>0</v>
      </c>
      <c r="K60" s="140"/>
    </row>
    <row r="61" spans="2:47" s="133" customFormat="1" ht="19.95" customHeight="1" x14ac:dyDescent="0.3">
      <c r="B61" s="134"/>
      <c r="C61" s="135"/>
      <c r="D61" s="136" t="s">
        <v>103</v>
      </c>
      <c r="E61" s="137"/>
      <c r="F61" s="137"/>
      <c r="G61" s="137"/>
      <c r="H61" s="137"/>
      <c r="I61" s="138"/>
      <c r="J61" s="139">
        <f>J105</f>
        <v>0</v>
      </c>
      <c r="K61" s="140"/>
    </row>
    <row r="62" spans="2:47" s="26" customFormat="1" ht="21.75" customHeight="1" x14ac:dyDescent="0.3">
      <c r="B62" s="27"/>
      <c r="C62" s="28"/>
      <c r="D62" s="28"/>
      <c r="E62" s="28"/>
      <c r="F62" s="28"/>
      <c r="G62" s="28"/>
      <c r="H62" s="28"/>
      <c r="I62" s="97"/>
      <c r="J62" s="28"/>
      <c r="K62" s="31"/>
    </row>
    <row r="63" spans="2:47" s="26" customFormat="1" ht="6.9" customHeight="1" x14ac:dyDescent="0.3">
      <c r="B63" s="43"/>
      <c r="C63" s="44"/>
      <c r="D63" s="44"/>
      <c r="E63" s="44"/>
      <c r="F63" s="44"/>
      <c r="G63" s="44"/>
      <c r="H63" s="44"/>
      <c r="I63" s="117"/>
      <c r="J63" s="44"/>
      <c r="K63" s="45"/>
    </row>
    <row r="65" spans="2:20" ht="174.6" customHeight="1" x14ac:dyDescent="0.3"/>
    <row r="67" spans="2:20" s="26" customFormat="1" ht="6.9" customHeight="1" x14ac:dyDescent="0.3">
      <c r="B67" s="46"/>
      <c r="C67" s="47"/>
      <c r="D67" s="47"/>
      <c r="E67" s="47"/>
      <c r="F67" s="47"/>
      <c r="G67" s="47"/>
      <c r="H67" s="47"/>
      <c r="I67" s="118"/>
      <c r="J67" s="47"/>
      <c r="K67" s="47"/>
      <c r="L67" s="27"/>
    </row>
    <row r="68" spans="2:20" s="26" customFormat="1" ht="36.9" customHeight="1" x14ac:dyDescent="0.3">
      <c r="B68" s="27"/>
      <c r="C68" s="48" t="s">
        <v>104</v>
      </c>
      <c r="L68" s="27"/>
    </row>
    <row r="69" spans="2:20" s="26" customFormat="1" ht="6.9" customHeight="1" x14ac:dyDescent="0.3">
      <c r="B69" s="27"/>
      <c r="L69" s="27"/>
    </row>
    <row r="70" spans="2:20" s="26" customFormat="1" ht="14.4" customHeight="1" x14ac:dyDescent="0.3">
      <c r="B70" s="27"/>
      <c r="C70" s="51" t="s">
        <v>18</v>
      </c>
      <c r="L70" s="27"/>
    </row>
    <row r="71" spans="2:20" s="26" customFormat="1" ht="16.5" customHeight="1" x14ac:dyDescent="0.3">
      <c r="B71" s="27"/>
      <c r="E71" s="333" t="str">
        <f>E7</f>
        <v>Obchodní akademie Chrudim - venkovní úpravy pro bezbariérový přístup</v>
      </c>
      <c r="F71" s="333"/>
      <c r="G71" s="333"/>
      <c r="H71" s="333"/>
      <c r="L71" s="27"/>
    </row>
    <row r="72" spans="2:20" s="26" customFormat="1" ht="14.4" customHeight="1" x14ac:dyDescent="0.3">
      <c r="B72" s="27"/>
      <c r="C72" s="51" t="s">
        <v>92</v>
      </c>
      <c r="L72" s="27"/>
    </row>
    <row r="73" spans="2:20" s="26" customFormat="1" ht="17.25" customHeight="1" x14ac:dyDescent="0.3">
      <c r="B73" s="27"/>
      <c r="E73" s="321" t="str">
        <f>E9</f>
        <v>00 - Vedlejší a ostatní náklady</v>
      </c>
      <c r="F73" s="321"/>
      <c r="G73" s="321"/>
      <c r="H73" s="321"/>
      <c r="L73" s="27"/>
    </row>
    <row r="74" spans="2:20" s="26" customFormat="1" ht="6.9" customHeight="1" x14ac:dyDescent="0.3">
      <c r="B74" s="27"/>
      <c r="L74" s="27"/>
    </row>
    <row r="75" spans="2:20" s="26" customFormat="1" ht="18" customHeight="1" x14ac:dyDescent="0.3">
      <c r="B75" s="27"/>
      <c r="C75" s="51" t="s">
        <v>21</v>
      </c>
      <c r="F75" s="141" t="str">
        <f>F12</f>
        <v>Chrudim</v>
      </c>
      <c r="I75" s="142" t="s">
        <v>23</v>
      </c>
      <c r="J75" s="143">
        <f>IF(J12="","",J12)</f>
        <v>0</v>
      </c>
      <c r="L75" s="27"/>
    </row>
    <row r="76" spans="2:20" s="26" customFormat="1" ht="6.9" customHeight="1" x14ac:dyDescent="0.3">
      <c r="B76" s="27"/>
      <c r="L76" s="27"/>
    </row>
    <row r="77" spans="2:20" s="26" customFormat="1" ht="13.2" x14ac:dyDescent="0.3">
      <c r="B77" s="27"/>
      <c r="C77" s="51" t="s">
        <v>24</v>
      </c>
      <c r="F77" s="141" t="str">
        <f>E15</f>
        <v>Pardubický kraj</v>
      </c>
      <c r="I77" s="142" t="s">
        <v>30</v>
      </c>
      <c r="J77" s="141" t="str">
        <f>E21</f>
        <v>Archistat s.r.o., Pardubice</v>
      </c>
      <c r="L77" s="27"/>
    </row>
    <row r="78" spans="2:20" s="26" customFormat="1" ht="14.4" customHeight="1" x14ac:dyDescent="0.3">
      <c r="B78" s="27"/>
      <c r="C78" s="51" t="s">
        <v>28</v>
      </c>
      <c r="F78" s="141" t="str">
        <f>IF(E18="","",E18)</f>
        <v/>
      </c>
      <c r="L78" s="27"/>
    </row>
    <row r="79" spans="2:20" s="26" customFormat="1" ht="10.35" customHeight="1" x14ac:dyDescent="0.3">
      <c r="B79" s="27"/>
      <c r="L79" s="27"/>
    </row>
    <row r="80" spans="2:20" s="144" customFormat="1" ht="29.25" customHeight="1" x14ac:dyDescent="0.3">
      <c r="B80" s="145"/>
      <c r="C80" s="146" t="s">
        <v>105</v>
      </c>
      <c r="D80" s="147" t="s">
        <v>53</v>
      </c>
      <c r="E80" s="147" t="s">
        <v>49</v>
      </c>
      <c r="F80" s="147" t="s">
        <v>106</v>
      </c>
      <c r="G80" s="147" t="s">
        <v>107</v>
      </c>
      <c r="H80" s="147" t="s">
        <v>108</v>
      </c>
      <c r="I80" s="148" t="s">
        <v>109</v>
      </c>
      <c r="J80" s="147" t="s">
        <v>96</v>
      </c>
      <c r="K80" s="149" t="s">
        <v>110</v>
      </c>
      <c r="L80" s="145"/>
      <c r="M80" s="62" t="s">
        <v>111</v>
      </c>
      <c r="N80" s="63" t="s">
        <v>38</v>
      </c>
      <c r="O80" s="63" t="s">
        <v>112</v>
      </c>
      <c r="P80" s="63" t="s">
        <v>113</v>
      </c>
      <c r="Q80" s="63" t="s">
        <v>114</v>
      </c>
      <c r="R80" s="63" t="s">
        <v>115</v>
      </c>
      <c r="S80" s="63" t="s">
        <v>116</v>
      </c>
      <c r="T80" s="64" t="s">
        <v>117</v>
      </c>
    </row>
    <row r="81" spans="2:65" s="26" customFormat="1" ht="23.4" customHeight="1" x14ac:dyDescent="0.35">
      <c r="B81" s="27"/>
      <c r="C81" s="66" t="s">
        <v>97</v>
      </c>
      <c r="J81" s="150">
        <f>BK81</f>
        <v>0</v>
      </c>
      <c r="L81" s="27"/>
      <c r="M81" s="65"/>
      <c r="N81" s="57"/>
      <c r="O81" s="57"/>
      <c r="P81" s="151">
        <f>P82</f>
        <v>0</v>
      </c>
      <c r="Q81" s="57"/>
      <c r="R81" s="151">
        <f>R82</f>
        <v>0</v>
      </c>
      <c r="S81" s="57"/>
      <c r="T81" s="152">
        <f>T82</f>
        <v>0</v>
      </c>
      <c r="AT81" s="9" t="s">
        <v>67</v>
      </c>
      <c r="AU81" s="9" t="s">
        <v>98</v>
      </c>
      <c r="BK81" s="153">
        <f>BK82</f>
        <v>0</v>
      </c>
    </row>
    <row r="82" spans="2:65" s="154" customFormat="1" ht="24.6" customHeight="1" x14ac:dyDescent="0.35">
      <c r="B82" s="155"/>
      <c r="D82" s="156" t="s">
        <v>67</v>
      </c>
      <c r="E82" s="157" t="s">
        <v>118</v>
      </c>
      <c r="F82" s="157" t="s">
        <v>119</v>
      </c>
      <c r="I82" s="158"/>
      <c r="J82" s="159">
        <f>BK82</f>
        <v>0</v>
      </c>
      <c r="L82" s="155"/>
      <c r="M82" s="160"/>
      <c r="N82" s="161"/>
      <c r="O82" s="161"/>
      <c r="P82" s="162">
        <f>P83+P90+P98+P105</f>
        <v>0</v>
      </c>
      <c r="Q82" s="161"/>
      <c r="R82" s="162">
        <f>R83+R90+R98+R105</f>
        <v>0</v>
      </c>
      <c r="S82" s="161"/>
      <c r="T82" s="163">
        <f>T83+T90+T98+T105</f>
        <v>0</v>
      </c>
      <c r="AR82" s="156" t="s">
        <v>120</v>
      </c>
      <c r="AT82" s="164" t="s">
        <v>67</v>
      </c>
      <c r="AU82" s="164" t="s">
        <v>68</v>
      </c>
      <c r="AY82" s="156" t="s">
        <v>121</v>
      </c>
      <c r="BK82" s="165">
        <f>BK83+BK90+BK98+BK105</f>
        <v>0</v>
      </c>
    </row>
    <row r="83" spans="2:65" s="154" customFormat="1" ht="19.95" customHeight="1" x14ac:dyDescent="0.35">
      <c r="B83" s="155"/>
      <c r="D83" s="156" t="s">
        <v>67</v>
      </c>
      <c r="E83" s="166" t="s">
        <v>122</v>
      </c>
      <c r="F83" s="166" t="s">
        <v>123</v>
      </c>
      <c r="I83" s="158"/>
      <c r="J83" s="167">
        <f>BK83</f>
        <v>0</v>
      </c>
      <c r="L83" s="155"/>
      <c r="M83" s="160"/>
      <c r="N83" s="161"/>
      <c r="O83" s="161"/>
      <c r="P83" s="162">
        <f>SUM(P84:P89)</f>
        <v>0</v>
      </c>
      <c r="Q83" s="161"/>
      <c r="R83" s="162">
        <f>SUM(R84:R89)</f>
        <v>0</v>
      </c>
      <c r="S83" s="161"/>
      <c r="T83" s="163">
        <f>SUM(T84:T89)</f>
        <v>0</v>
      </c>
      <c r="AR83" s="156" t="s">
        <v>120</v>
      </c>
      <c r="AT83" s="164" t="s">
        <v>67</v>
      </c>
      <c r="AU83" s="164" t="s">
        <v>76</v>
      </c>
      <c r="AY83" s="156" t="s">
        <v>121</v>
      </c>
      <c r="BK83" s="165">
        <f>SUM(BK84:BK89)</f>
        <v>0</v>
      </c>
    </row>
    <row r="84" spans="2:65" s="26" customFormat="1" ht="16.5" customHeight="1" x14ac:dyDescent="0.3">
      <c r="B84" s="168"/>
      <c r="C84" s="169" t="s">
        <v>76</v>
      </c>
      <c r="D84" s="169" t="s">
        <v>124</v>
      </c>
      <c r="E84" s="170" t="s">
        <v>125</v>
      </c>
      <c r="F84" s="171" t="s">
        <v>126</v>
      </c>
      <c r="G84" s="172" t="s">
        <v>127</v>
      </c>
      <c r="H84" s="173">
        <v>1</v>
      </c>
      <c r="I84" s="174">
        <v>0</v>
      </c>
      <c r="J84" s="175">
        <f>ROUND(I84*H84,2)</f>
        <v>0</v>
      </c>
      <c r="K84" s="171" t="s">
        <v>128</v>
      </c>
      <c r="L84" s="27"/>
      <c r="M84" s="176"/>
      <c r="N84" s="177" t="s">
        <v>39</v>
      </c>
      <c r="O84" s="28"/>
      <c r="P84" s="178">
        <f>O84*H84</f>
        <v>0</v>
      </c>
      <c r="Q84" s="178">
        <v>0</v>
      </c>
      <c r="R84" s="178">
        <f>Q84*H84</f>
        <v>0</v>
      </c>
      <c r="S84" s="178">
        <v>0</v>
      </c>
      <c r="T84" s="179">
        <f>S84*H84</f>
        <v>0</v>
      </c>
      <c r="AR84" s="9" t="s">
        <v>129</v>
      </c>
      <c r="AT84" s="9" t="s">
        <v>124</v>
      </c>
      <c r="AU84" s="9" t="s">
        <v>78</v>
      </c>
      <c r="AY84" s="9" t="s">
        <v>121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9" t="s">
        <v>76</v>
      </c>
      <c r="BK84" s="180">
        <f>ROUND(I84*H84,2)</f>
        <v>0</v>
      </c>
      <c r="BL84" s="9" t="s">
        <v>129</v>
      </c>
      <c r="BM84" s="9" t="s">
        <v>130</v>
      </c>
    </row>
    <row r="85" spans="2:65" s="26" customFormat="1" ht="53.4" customHeight="1" x14ac:dyDescent="0.3">
      <c r="B85" s="27"/>
      <c r="D85" s="181" t="s">
        <v>131</v>
      </c>
      <c r="F85" s="182" t="s">
        <v>132</v>
      </c>
      <c r="I85" s="183"/>
      <c r="L85" s="27"/>
      <c r="M85" s="184"/>
      <c r="N85" s="28"/>
      <c r="O85" s="28"/>
      <c r="P85" s="28"/>
      <c r="Q85" s="28"/>
      <c r="R85" s="28"/>
      <c r="S85" s="28"/>
      <c r="T85" s="59"/>
      <c r="AT85" s="9" t="s">
        <v>131</v>
      </c>
      <c r="AU85" s="9" t="s">
        <v>78</v>
      </c>
    </row>
    <row r="86" spans="2:65" s="26" customFormat="1" ht="16.5" customHeight="1" x14ac:dyDescent="0.3">
      <c r="B86" s="168"/>
      <c r="C86" s="169" t="s">
        <v>78</v>
      </c>
      <c r="D86" s="169" t="s">
        <v>124</v>
      </c>
      <c r="E86" s="170" t="s">
        <v>133</v>
      </c>
      <c r="F86" s="171" t="s">
        <v>134</v>
      </c>
      <c r="G86" s="172" t="s">
        <v>127</v>
      </c>
      <c r="H86" s="173">
        <v>1</v>
      </c>
      <c r="I86" s="174">
        <v>0</v>
      </c>
      <c r="J86" s="175">
        <f>ROUND(I86*H86,2)</f>
        <v>0</v>
      </c>
      <c r="K86" s="171" t="s">
        <v>128</v>
      </c>
      <c r="L86" s="27"/>
      <c r="M86" s="176"/>
      <c r="N86" s="177" t="s">
        <v>39</v>
      </c>
      <c r="O86" s="28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AR86" s="9" t="s">
        <v>129</v>
      </c>
      <c r="AT86" s="9" t="s">
        <v>124</v>
      </c>
      <c r="AU86" s="9" t="s">
        <v>78</v>
      </c>
      <c r="AY86" s="9" t="s">
        <v>121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9" t="s">
        <v>76</v>
      </c>
      <c r="BK86" s="180">
        <f>ROUND(I86*H86,2)</f>
        <v>0</v>
      </c>
      <c r="BL86" s="9" t="s">
        <v>129</v>
      </c>
      <c r="BM86" s="9" t="s">
        <v>135</v>
      </c>
    </row>
    <row r="87" spans="2:65" s="26" customFormat="1" ht="24" x14ac:dyDescent="0.3">
      <c r="B87" s="27"/>
      <c r="D87" s="181" t="s">
        <v>131</v>
      </c>
      <c r="F87" s="182" t="s">
        <v>136</v>
      </c>
      <c r="I87" s="183"/>
      <c r="L87" s="27"/>
      <c r="M87" s="184"/>
      <c r="N87" s="28"/>
      <c r="O87" s="28"/>
      <c r="P87" s="28"/>
      <c r="Q87" s="28"/>
      <c r="R87" s="28"/>
      <c r="S87" s="28"/>
      <c r="T87" s="59"/>
      <c r="AT87" s="9" t="s">
        <v>131</v>
      </c>
      <c r="AU87" s="9" t="s">
        <v>78</v>
      </c>
    </row>
    <row r="88" spans="2:65" s="26" customFormat="1" ht="16.5" customHeight="1" x14ac:dyDescent="0.3">
      <c r="B88" s="168"/>
      <c r="C88" s="169" t="s">
        <v>137</v>
      </c>
      <c r="D88" s="169" t="s">
        <v>124</v>
      </c>
      <c r="E88" s="170" t="s">
        <v>138</v>
      </c>
      <c r="F88" s="171" t="s">
        <v>139</v>
      </c>
      <c r="G88" s="172" t="s">
        <v>127</v>
      </c>
      <c r="H88" s="173">
        <v>1</v>
      </c>
      <c r="I88" s="174">
        <v>0</v>
      </c>
      <c r="J88" s="175">
        <f>ROUND(I88*H88,2)</f>
        <v>0</v>
      </c>
      <c r="K88" s="171" t="s">
        <v>128</v>
      </c>
      <c r="L88" s="27"/>
      <c r="M88" s="176"/>
      <c r="N88" s="177" t="s">
        <v>39</v>
      </c>
      <c r="O88" s="28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AR88" s="9" t="s">
        <v>129</v>
      </c>
      <c r="AT88" s="9" t="s">
        <v>124</v>
      </c>
      <c r="AU88" s="9" t="s">
        <v>78</v>
      </c>
      <c r="AY88" s="9" t="s">
        <v>121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9" t="s">
        <v>76</v>
      </c>
      <c r="BK88" s="180">
        <f>ROUND(I88*H88,2)</f>
        <v>0</v>
      </c>
      <c r="BL88" s="9" t="s">
        <v>129</v>
      </c>
      <c r="BM88" s="9" t="s">
        <v>140</v>
      </c>
    </row>
    <row r="89" spans="2:65" s="26" customFormat="1" ht="55.2" customHeight="1" x14ac:dyDescent="0.3">
      <c r="B89" s="27"/>
      <c r="D89" s="181" t="s">
        <v>131</v>
      </c>
      <c r="F89" s="182" t="s">
        <v>141</v>
      </c>
      <c r="I89" s="183"/>
      <c r="L89" s="27"/>
      <c r="M89" s="184"/>
      <c r="N89" s="28"/>
      <c r="O89" s="28"/>
      <c r="P89" s="28"/>
      <c r="Q89" s="28"/>
      <c r="R89" s="28"/>
      <c r="S89" s="28"/>
      <c r="T89" s="59"/>
      <c r="AT89" s="9" t="s">
        <v>131</v>
      </c>
      <c r="AU89" s="9" t="s">
        <v>78</v>
      </c>
    </row>
    <row r="90" spans="2:65" s="154" customFormat="1" ht="20.399999999999999" customHeight="1" x14ac:dyDescent="0.35">
      <c r="B90" s="155"/>
      <c r="D90" s="156" t="s">
        <v>67</v>
      </c>
      <c r="E90" s="166" t="s">
        <v>142</v>
      </c>
      <c r="F90" s="166" t="s">
        <v>143</v>
      </c>
      <c r="I90" s="158"/>
      <c r="J90" s="167">
        <f>BK90</f>
        <v>0</v>
      </c>
      <c r="L90" s="155"/>
      <c r="M90" s="160"/>
      <c r="N90" s="161"/>
      <c r="O90" s="161"/>
      <c r="P90" s="162">
        <f>SUM(P91:P97)</f>
        <v>0</v>
      </c>
      <c r="Q90" s="161"/>
      <c r="R90" s="162">
        <f>SUM(R91:R97)</f>
        <v>0</v>
      </c>
      <c r="S90" s="161"/>
      <c r="T90" s="163">
        <f>SUM(T91:T97)</f>
        <v>0</v>
      </c>
      <c r="AR90" s="156" t="s">
        <v>120</v>
      </c>
      <c r="AT90" s="164" t="s">
        <v>67</v>
      </c>
      <c r="AU90" s="164" t="s">
        <v>76</v>
      </c>
      <c r="AY90" s="156" t="s">
        <v>121</v>
      </c>
      <c r="BK90" s="165">
        <f>SUM(BK91:BK97)</f>
        <v>0</v>
      </c>
    </row>
    <row r="91" spans="2:65" s="26" customFormat="1" ht="16.5" customHeight="1" x14ac:dyDescent="0.3">
      <c r="B91" s="168"/>
      <c r="C91" s="169" t="s">
        <v>144</v>
      </c>
      <c r="D91" s="169" t="s">
        <v>124</v>
      </c>
      <c r="E91" s="170" t="s">
        <v>145</v>
      </c>
      <c r="F91" s="171" t="s">
        <v>146</v>
      </c>
      <c r="G91" s="172" t="s">
        <v>127</v>
      </c>
      <c r="H91" s="173">
        <v>1</v>
      </c>
      <c r="I91" s="174">
        <v>0</v>
      </c>
      <c r="J91" s="175">
        <f>ROUND(I91*H91,2)</f>
        <v>0</v>
      </c>
      <c r="K91" s="171" t="s">
        <v>128</v>
      </c>
      <c r="L91" s="27"/>
      <c r="M91" s="176"/>
      <c r="N91" s="177" t="s">
        <v>39</v>
      </c>
      <c r="O91" s="28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AR91" s="9" t="s">
        <v>129</v>
      </c>
      <c r="AT91" s="9" t="s">
        <v>124</v>
      </c>
      <c r="AU91" s="9" t="s">
        <v>78</v>
      </c>
      <c r="AY91" s="9" t="s">
        <v>121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9" t="s">
        <v>76</v>
      </c>
      <c r="BK91" s="180">
        <f>ROUND(I91*H91,2)</f>
        <v>0</v>
      </c>
      <c r="BL91" s="9" t="s">
        <v>129</v>
      </c>
      <c r="BM91" s="9" t="s">
        <v>147</v>
      </c>
    </row>
    <row r="92" spans="2:65" s="26" customFormat="1" ht="16.5" customHeight="1" x14ac:dyDescent="0.3">
      <c r="B92" s="168"/>
      <c r="C92" s="169" t="s">
        <v>120</v>
      </c>
      <c r="D92" s="169" t="s">
        <v>124</v>
      </c>
      <c r="E92" s="170" t="s">
        <v>148</v>
      </c>
      <c r="F92" s="171" t="s">
        <v>149</v>
      </c>
      <c r="G92" s="172" t="s">
        <v>127</v>
      </c>
      <c r="H92" s="173">
        <v>1</v>
      </c>
      <c r="I92" s="174">
        <v>0</v>
      </c>
      <c r="J92" s="175">
        <f>ROUND(I92*H92,2)</f>
        <v>0</v>
      </c>
      <c r="K92" s="171" t="s">
        <v>128</v>
      </c>
      <c r="L92" s="27"/>
      <c r="M92" s="176"/>
      <c r="N92" s="177" t="s">
        <v>39</v>
      </c>
      <c r="O92" s="28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AR92" s="9" t="s">
        <v>129</v>
      </c>
      <c r="AT92" s="9" t="s">
        <v>124</v>
      </c>
      <c r="AU92" s="9" t="s">
        <v>78</v>
      </c>
      <c r="AY92" s="9" t="s">
        <v>121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9" t="s">
        <v>76</v>
      </c>
      <c r="BK92" s="180">
        <f>ROUND(I92*H92,2)</f>
        <v>0</v>
      </c>
      <c r="BL92" s="9" t="s">
        <v>129</v>
      </c>
      <c r="BM92" s="9" t="s">
        <v>150</v>
      </c>
    </row>
    <row r="93" spans="2:65" s="26" customFormat="1" ht="36" x14ac:dyDescent="0.3">
      <c r="B93" s="27"/>
      <c r="D93" s="181" t="s">
        <v>131</v>
      </c>
      <c r="F93" s="182" t="s">
        <v>151</v>
      </c>
      <c r="I93" s="183"/>
      <c r="L93" s="27"/>
      <c r="M93" s="184"/>
      <c r="N93" s="28"/>
      <c r="O93" s="28"/>
      <c r="P93" s="28"/>
      <c r="Q93" s="28"/>
      <c r="R93" s="28"/>
      <c r="S93" s="28"/>
      <c r="T93" s="59"/>
      <c r="AT93" s="9" t="s">
        <v>131</v>
      </c>
      <c r="AU93" s="9" t="s">
        <v>78</v>
      </c>
    </row>
    <row r="94" spans="2:65" s="26" customFormat="1" ht="16.5" customHeight="1" x14ac:dyDescent="0.3">
      <c r="B94" s="168"/>
      <c r="C94" s="169" t="s">
        <v>152</v>
      </c>
      <c r="D94" s="169" t="s">
        <v>124</v>
      </c>
      <c r="E94" s="170" t="s">
        <v>153</v>
      </c>
      <c r="F94" s="171" t="s">
        <v>154</v>
      </c>
      <c r="G94" s="172" t="s">
        <v>127</v>
      </c>
      <c r="H94" s="173">
        <v>1</v>
      </c>
      <c r="I94" s="174">
        <v>0</v>
      </c>
      <c r="J94" s="175">
        <f>ROUND(I94*H94,2)</f>
        <v>0</v>
      </c>
      <c r="K94" s="171" t="s">
        <v>128</v>
      </c>
      <c r="L94" s="27"/>
      <c r="M94" s="176"/>
      <c r="N94" s="177" t="s">
        <v>39</v>
      </c>
      <c r="O94" s="28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AR94" s="9" t="s">
        <v>129</v>
      </c>
      <c r="AT94" s="9" t="s">
        <v>124</v>
      </c>
      <c r="AU94" s="9" t="s">
        <v>78</v>
      </c>
      <c r="AY94" s="9" t="s">
        <v>121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9" t="s">
        <v>76</v>
      </c>
      <c r="BK94" s="180">
        <f>ROUND(I94*H94,2)</f>
        <v>0</v>
      </c>
      <c r="BL94" s="9" t="s">
        <v>129</v>
      </c>
      <c r="BM94" s="9" t="s">
        <v>155</v>
      </c>
    </row>
    <row r="95" spans="2:65" s="26" customFormat="1" ht="16.5" customHeight="1" x14ac:dyDescent="0.3">
      <c r="B95" s="168"/>
      <c r="C95" s="169" t="s">
        <v>156</v>
      </c>
      <c r="D95" s="169" t="s">
        <v>124</v>
      </c>
      <c r="E95" s="170" t="s">
        <v>157</v>
      </c>
      <c r="F95" s="171" t="s">
        <v>158</v>
      </c>
      <c r="G95" s="172" t="s">
        <v>127</v>
      </c>
      <c r="H95" s="173">
        <v>1</v>
      </c>
      <c r="I95" s="174">
        <v>0</v>
      </c>
      <c r="J95" s="175">
        <f>ROUND(I95*H95,2)</f>
        <v>0</v>
      </c>
      <c r="K95" s="171" t="s">
        <v>128</v>
      </c>
      <c r="L95" s="27"/>
      <c r="M95" s="176"/>
      <c r="N95" s="177" t="s">
        <v>39</v>
      </c>
      <c r="O95" s="28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AR95" s="9" t="s">
        <v>129</v>
      </c>
      <c r="AT95" s="9" t="s">
        <v>124</v>
      </c>
      <c r="AU95" s="9" t="s">
        <v>78</v>
      </c>
      <c r="AY95" s="9" t="s">
        <v>121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9" t="s">
        <v>76</v>
      </c>
      <c r="BK95" s="180">
        <f>ROUND(I95*H95,2)</f>
        <v>0</v>
      </c>
      <c r="BL95" s="9" t="s">
        <v>129</v>
      </c>
      <c r="BM95" s="9" t="s">
        <v>159</v>
      </c>
    </row>
    <row r="96" spans="2:65" s="26" customFormat="1" ht="16.5" customHeight="1" x14ac:dyDescent="0.3">
      <c r="B96" s="168"/>
      <c r="C96" s="169" t="s">
        <v>160</v>
      </c>
      <c r="D96" s="169" t="s">
        <v>124</v>
      </c>
      <c r="E96" s="170" t="s">
        <v>161</v>
      </c>
      <c r="F96" s="171" t="s">
        <v>162</v>
      </c>
      <c r="G96" s="172" t="s">
        <v>127</v>
      </c>
      <c r="H96" s="173">
        <v>1</v>
      </c>
      <c r="I96" s="174">
        <v>0</v>
      </c>
      <c r="J96" s="175">
        <f>ROUND(I96*H96,2)</f>
        <v>0</v>
      </c>
      <c r="K96" s="171" t="s">
        <v>128</v>
      </c>
      <c r="L96" s="27"/>
      <c r="M96" s="176"/>
      <c r="N96" s="177" t="s">
        <v>39</v>
      </c>
      <c r="O96" s="28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AR96" s="9" t="s">
        <v>129</v>
      </c>
      <c r="AT96" s="9" t="s">
        <v>124</v>
      </c>
      <c r="AU96" s="9" t="s">
        <v>78</v>
      </c>
      <c r="AY96" s="9" t="s">
        <v>121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9" t="s">
        <v>76</v>
      </c>
      <c r="BK96" s="180">
        <f>ROUND(I96*H96,2)</f>
        <v>0</v>
      </c>
      <c r="BL96" s="9" t="s">
        <v>129</v>
      </c>
      <c r="BM96" s="9" t="s">
        <v>163</v>
      </c>
    </row>
    <row r="97" spans="2:65" s="26" customFormat="1" ht="24" x14ac:dyDescent="0.3">
      <c r="B97" s="27"/>
      <c r="D97" s="181" t="s">
        <v>131</v>
      </c>
      <c r="F97" s="182" t="s">
        <v>164</v>
      </c>
      <c r="I97" s="183"/>
      <c r="L97" s="27"/>
      <c r="M97" s="184"/>
      <c r="N97" s="28"/>
      <c r="O97" s="28"/>
      <c r="P97" s="28"/>
      <c r="Q97" s="28"/>
      <c r="R97" s="28"/>
      <c r="S97" s="28"/>
      <c r="T97" s="59"/>
      <c r="AT97" s="9" t="s">
        <v>131</v>
      </c>
      <c r="AU97" s="9" t="s">
        <v>78</v>
      </c>
    </row>
    <row r="98" spans="2:65" s="154" customFormat="1" ht="23.4" customHeight="1" x14ac:dyDescent="0.35">
      <c r="B98" s="155"/>
      <c r="D98" s="156" t="s">
        <v>67</v>
      </c>
      <c r="E98" s="166" t="s">
        <v>165</v>
      </c>
      <c r="F98" s="166" t="s">
        <v>166</v>
      </c>
      <c r="I98" s="158"/>
      <c r="J98" s="167">
        <f>BK98</f>
        <v>0</v>
      </c>
      <c r="L98" s="155"/>
      <c r="M98" s="160"/>
      <c r="N98" s="161"/>
      <c r="O98" s="161"/>
      <c r="P98" s="162">
        <f>SUM(P99:P104)</f>
        <v>0</v>
      </c>
      <c r="Q98" s="161"/>
      <c r="R98" s="162">
        <f>SUM(R99:R104)</f>
        <v>0</v>
      </c>
      <c r="S98" s="161"/>
      <c r="T98" s="163">
        <f>SUM(T99:T104)</f>
        <v>0</v>
      </c>
      <c r="AR98" s="156" t="s">
        <v>120</v>
      </c>
      <c r="AT98" s="164" t="s">
        <v>67</v>
      </c>
      <c r="AU98" s="164" t="s">
        <v>76</v>
      </c>
      <c r="AY98" s="156" t="s">
        <v>121</v>
      </c>
      <c r="BK98" s="165">
        <f>SUM(BK99:BK104)</f>
        <v>0</v>
      </c>
    </row>
    <row r="99" spans="2:65" s="26" customFormat="1" ht="16.5" customHeight="1" x14ac:dyDescent="0.3">
      <c r="B99" s="168"/>
      <c r="C99" s="169" t="s">
        <v>167</v>
      </c>
      <c r="D99" s="169" t="s">
        <v>124</v>
      </c>
      <c r="E99" s="170" t="s">
        <v>168</v>
      </c>
      <c r="F99" s="171" t="s">
        <v>169</v>
      </c>
      <c r="G99" s="172" t="s">
        <v>127</v>
      </c>
      <c r="H99" s="173">
        <v>1</v>
      </c>
      <c r="I99" s="174">
        <v>0</v>
      </c>
      <c r="J99" s="175">
        <f>ROUND(I99*H99,2)</f>
        <v>0</v>
      </c>
      <c r="K99" s="171"/>
      <c r="L99" s="27"/>
      <c r="M99" s="176"/>
      <c r="N99" s="177" t="s">
        <v>39</v>
      </c>
      <c r="O99" s="28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AR99" s="9" t="s">
        <v>129</v>
      </c>
      <c r="AT99" s="9" t="s">
        <v>124</v>
      </c>
      <c r="AU99" s="9" t="s">
        <v>78</v>
      </c>
      <c r="AY99" s="9" t="s">
        <v>121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9" t="s">
        <v>76</v>
      </c>
      <c r="BK99" s="180">
        <f>ROUND(I99*H99,2)</f>
        <v>0</v>
      </c>
      <c r="BL99" s="9" t="s">
        <v>129</v>
      </c>
      <c r="BM99" s="9" t="s">
        <v>170</v>
      </c>
    </row>
    <row r="100" spans="2:65" s="26" customFormat="1" ht="36" x14ac:dyDescent="0.3">
      <c r="B100" s="27"/>
      <c r="D100" s="181" t="s">
        <v>131</v>
      </c>
      <c r="F100" s="182" t="s">
        <v>171</v>
      </c>
      <c r="I100" s="183"/>
      <c r="L100" s="27"/>
      <c r="M100" s="184"/>
      <c r="N100" s="28"/>
      <c r="O100" s="28"/>
      <c r="P100" s="28"/>
      <c r="Q100" s="28"/>
      <c r="R100" s="28"/>
      <c r="S100" s="28"/>
      <c r="T100" s="59"/>
      <c r="AT100" s="9" t="s">
        <v>131</v>
      </c>
      <c r="AU100" s="9" t="s">
        <v>78</v>
      </c>
    </row>
    <row r="101" spans="2:65" s="26" customFormat="1" ht="16.5" customHeight="1" x14ac:dyDescent="0.3">
      <c r="B101" s="168"/>
      <c r="C101" s="169" t="s">
        <v>172</v>
      </c>
      <c r="D101" s="169" t="s">
        <v>124</v>
      </c>
      <c r="E101" s="170" t="s">
        <v>173</v>
      </c>
      <c r="F101" s="171" t="s">
        <v>174</v>
      </c>
      <c r="G101" s="172" t="s">
        <v>127</v>
      </c>
      <c r="H101" s="173">
        <v>1</v>
      </c>
      <c r="I101" s="174">
        <v>0</v>
      </c>
      <c r="J101" s="175">
        <f>ROUND(I101*H101,2)</f>
        <v>0</v>
      </c>
      <c r="K101" s="171"/>
      <c r="L101" s="27"/>
      <c r="M101" s="176"/>
      <c r="N101" s="177" t="s">
        <v>39</v>
      </c>
      <c r="O101" s="28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AR101" s="9" t="s">
        <v>129</v>
      </c>
      <c r="AT101" s="9" t="s">
        <v>124</v>
      </c>
      <c r="AU101" s="9" t="s">
        <v>78</v>
      </c>
      <c r="AY101" s="9" t="s">
        <v>121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9" t="s">
        <v>76</v>
      </c>
      <c r="BK101" s="180">
        <f>ROUND(I101*H101,2)</f>
        <v>0</v>
      </c>
      <c r="BL101" s="9" t="s">
        <v>129</v>
      </c>
      <c r="BM101" s="9" t="s">
        <v>175</v>
      </c>
    </row>
    <row r="102" spans="2:65" s="26" customFormat="1" ht="36" x14ac:dyDescent="0.3">
      <c r="B102" s="27"/>
      <c r="D102" s="181" t="s">
        <v>131</v>
      </c>
      <c r="F102" s="182" t="s">
        <v>176</v>
      </c>
      <c r="I102" s="183"/>
      <c r="L102" s="27"/>
      <c r="M102" s="184"/>
      <c r="N102" s="28"/>
      <c r="O102" s="28"/>
      <c r="P102" s="28"/>
      <c r="Q102" s="28"/>
      <c r="R102" s="28"/>
      <c r="S102" s="28"/>
      <c r="T102" s="59"/>
      <c r="AT102" s="9" t="s">
        <v>131</v>
      </c>
      <c r="AU102" s="9" t="s">
        <v>78</v>
      </c>
    </row>
    <row r="103" spans="2:65" s="26" customFormat="1" ht="16.5" customHeight="1" x14ac:dyDescent="0.3">
      <c r="B103" s="168"/>
      <c r="C103" s="169" t="s">
        <v>177</v>
      </c>
      <c r="D103" s="169" t="s">
        <v>124</v>
      </c>
      <c r="E103" s="170" t="s">
        <v>178</v>
      </c>
      <c r="F103" s="171" t="s">
        <v>179</v>
      </c>
      <c r="G103" s="172" t="s">
        <v>127</v>
      </c>
      <c r="H103" s="173">
        <v>1</v>
      </c>
      <c r="I103" s="174">
        <v>0</v>
      </c>
      <c r="J103" s="175">
        <f>ROUND(I103*H103,2)</f>
        <v>0</v>
      </c>
      <c r="K103" s="171"/>
      <c r="L103" s="27"/>
      <c r="M103" s="176"/>
      <c r="N103" s="177" t="s">
        <v>39</v>
      </c>
      <c r="O103" s="28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AR103" s="9" t="s">
        <v>129</v>
      </c>
      <c r="AT103" s="9" t="s">
        <v>124</v>
      </c>
      <c r="AU103" s="9" t="s">
        <v>78</v>
      </c>
      <c r="AY103" s="9" t="s">
        <v>121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9" t="s">
        <v>76</v>
      </c>
      <c r="BK103" s="180">
        <f>ROUND(I103*H103,2)</f>
        <v>0</v>
      </c>
      <c r="BL103" s="9" t="s">
        <v>129</v>
      </c>
      <c r="BM103" s="9" t="s">
        <v>180</v>
      </c>
    </row>
    <row r="104" spans="2:65" s="26" customFormat="1" ht="48" x14ac:dyDescent="0.3">
      <c r="B104" s="27"/>
      <c r="D104" s="181" t="s">
        <v>131</v>
      </c>
      <c r="F104" s="182" t="s">
        <v>181</v>
      </c>
      <c r="I104" s="183"/>
      <c r="L104" s="27"/>
      <c r="M104" s="184"/>
      <c r="N104" s="28"/>
      <c r="O104" s="28"/>
      <c r="P104" s="28"/>
      <c r="Q104" s="28"/>
      <c r="R104" s="28"/>
      <c r="S104" s="28"/>
      <c r="T104" s="59"/>
      <c r="AT104" s="9" t="s">
        <v>131</v>
      </c>
      <c r="AU104" s="9" t="s">
        <v>78</v>
      </c>
    </row>
    <row r="105" spans="2:65" s="154" customFormat="1" ht="29.85" customHeight="1" x14ac:dyDescent="0.35">
      <c r="B105" s="155"/>
      <c r="D105" s="156" t="s">
        <v>67</v>
      </c>
      <c r="E105" s="166" t="s">
        <v>182</v>
      </c>
      <c r="F105" s="166" t="s">
        <v>183</v>
      </c>
      <c r="I105" s="158"/>
      <c r="J105" s="167">
        <f>BK105</f>
        <v>0</v>
      </c>
      <c r="L105" s="155"/>
      <c r="M105" s="160"/>
      <c r="N105" s="161"/>
      <c r="O105" s="161"/>
      <c r="P105" s="162">
        <f>SUM(P106:P113)</f>
        <v>0</v>
      </c>
      <c r="Q105" s="161"/>
      <c r="R105" s="162">
        <f>SUM(R106:R113)</f>
        <v>0</v>
      </c>
      <c r="S105" s="161"/>
      <c r="T105" s="163">
        <f>SUM(T106:T113)</f>
        <v>0</v>
      </c>
      <c r="AR105" s="156" t="s">
        <v>120</v>
      </c>
      <c r="AT105" s="164" t="s">
        <v>67</v>
      </c>
      <c r="AU105" s="164" t="s">
        <v>76</v>
      </c>
      <c r="AY105" s="156" t="s">
        <v>121</v>
      </c>
      <c r="BK105" s="165">
        <f>SUM(BK106:BK113)</f>
        <v>0</v>
      </c>
    </row>
    <row r="106" spans="2:65" s="26" customFormat="1" ht="16.5" customHeight="1" x14ac:dyDescent="0.3">
      <c r="B106" s="168"/>
      <c r="C106" s="169" t="s">
        <v>184</v>
      </c>
      <c r="D106" s="169" t="s">
        <v>124</v>
      </c>
      <c r="E106" s="170" t="s">
        <v>185</v>
      </c>
      <c r="F106" s="171" t="s">
        <v>186</v>
      </c>
      <c r="G106" s="172" t="s">
        <v>127</v>
      </c>
      <c r="H106" s="173">
        <v>1</v>
      </c>
      <c r="I106" s="174">
        <v>0</v>
      </c>
      <c r="J106" s="175">
        <f>ROUND(I106*H106,2)</f>
        <v>0</v>
      </c>
      <c r="K106" s="171"/>
      <c r="L106" s="27"/>
      <c r="M106" s="176"/>
      <c r="N106" s="177" t="s">
        <v>39</v>
      </c>
      <c r="O106" s="28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AR106" s="9" t="s">
        <v>129</v>
      </c>
      <c r="AT106" s="9" t="s">
        <v>124</v>
      </c>
      <c r="AU106" s="9" t="s">
        <v>78</v>
      </c>
      <c r="AY106" s="9" t="s">
        <v>121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9" t="s">
        <v>76</v>
      </c>
      <c r="BK106" s="180">
        <f>ROUND(I106*H106,2)</f>
        <v>0</v>
      </c>
      <c r="BL106" s="9" t="s">
        <v>129</v>
      </c>
      <c r="BM106" s="9" t="s">
        <v>187</v>
      </c>
    </row>
    <row r="107" spans="2:65" s="26" customFormat="1" ht="24" x14ac:dyDescent="0.3">
      <c r="B107" s="27"/>
      <c r="D107" s="181" t="s">
        <v>131</v>
      </c>
      <c r="F107" s="182" t="s">
        <v>188</v>
      </c>
      <c r="I107" s="183"/>
      <c r="L107" s="27"/>
      <c r="M107" s="184"/>
      <c r="N107" s="28"/>
      <c r="O107" s="28"/>
      <c r="P107" s="28"/>
      <c r="Q107" s="28"/>
      <c r="R107" s="28"/>
      <c r="S107" s="28"/>
      <c r="T107" s="59"/>
      <c r="AT107" s="9" t="s">
        <v>131</v>
      </c>
      <c r="AU107" s="9" t="s">
        <v>78</v>
      </c>
    </row>
    <row r="108" spans="2:65" s="26" customFormat="1" ht="16.5" customHeight="1" x14ac:dyDescent="0.3">
      <c r="B108" s="168"/>
      <c r="C108" s="169" t="s">
        <v>189</v>
      </c>
      <c r="D108" s="169" t="s">
        <v>124</v>
      </c>
      <c r="E108" s="170" t="s">
        <v>190</v>
      </c>
      <c r="F108" s="171" t="s">
        <v>191</v>
      </c>
      <c r="G108" s="172" t="s">
        <v>127</v>
      </c>
      <c r="H108" s="173">
        <v>1</v>
      </c>
      <c r="I108" s="174">
        <v>0</v>
      </c>
      <c r="J108" s="175">
        <f>ROUND(I108*H108,2)</f>
        <v>0</v>
      </c>
      <c r="K108" s="171"/>
      <c r="L108" s="27"/>
      <c r="M108" s="176"/>
      <c r="N108" s="177" t="s">
        <v>39</v>
      </c>
      <c r="O108" s="28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AR108" s="9" t="s">
        <v>129</v>
      </c>
      <c r="AT108" s="9" t="s">
        <v>124</v>
      </c>
      <c r="AU108" s="9" t="s">
        <v>78</v>
      </c>
      <c r="AY108" s="9" t="s">
        <v>121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9" t="s">
        <v>76</v>
      </c>
      <c r="BK108" s="180">
        <f>ROUND(I108*H108,2)</f>
        <v>0</v>
      </c>
      <c r="BL108" s="9" t="s">
        <v>129</v>
      </c>
      <c r="BM108" s="9" t="s">
        <v>192</v>
      </c>
    </row>
    <row r="109" spans="2:65" s="26" customFormat="1" ht="60" x14ac:dyDescent="0.3">
      <c r="B109" s="27"/>
      <c r="D109" s="181" t="s">
        <v>131</v>
      </c>
      <c r="F109" s="182" t="s">
        <v>193</v>
      </c>
      <c r="I109" s="183"/>
      <c r="L109" s="27"/>
      <c r="M109" s="184"/>
      <c r="N109" s="28"/>
      <c r="O109" s="28"/>
      <c r="P109" s="28"/>
      <c r="Q109" s="28"/>
      <c r="R109" s="28"/>
      <c r="S109" s="28"/>
      <c r="T109" s="59"/>
      <c r="AT109" s="9" t="s">
        <v>131</v>
      </c>
      <c r="AU109" s="9" t="s">
        <v>78</v>
      </c>
    </row>
    <row r="110" spans="2:65" s="26" customFormat="1" ht="16.5" customHeight="1" x14ac:dyDescent="0.3">
      <c r="B110" s="168"/>
      <c r="C110" s="169" t="s">
        <v>194</v>
      </c>
      <c r="D110" s="169" t="s">
        <v>124</v>
      </c>
      <c r="E110" s="170" t="s">
        <v>195</v>
      </c>
      <c r="F110" s="171" t="s">
        <v>196</v>
      </c>
      <c r="G110" s="172" t="s">
        <v>127</v>
      </c>
      <c r="H110" s="173">
        <v>1</v>
      </c>
      <c r="I110" s="174">
        <v>0</v>
      </c>
      <c r="J110" s="175">
        <f>ROUND(I110*H110,2)</f>
        <v>0</v>
      </c>
      <c r="K110" s="171"/>
      <c r="L110" s="27"/>
      <c r="M110" s="176"/>
      <c r="N110" s="177" t="s">
        <v>39</v>
      </c>
      <c r="O110" s="28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AR110" s="9" t="s">
        <v>129</v>
      </c>
      <c r="AT110" s="9" t="s">
        <v>124</v>
      </c>
      <c r="AU110" s="9" t="s">
        <v>78</v>
      </c>
      <c r="AY110" s="9" t="s">
        <v>121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9" t="s">
        <v>76</v>
      </c>
      <c r="BK110" s="180">
        <f>ROUND(I110*H110,2)</f>
        <v>0</v>
      </c>
      <c r="BL110" s="9" t="s">
        <v>129</v>
      </c>
      <c r="BM110" s="9" t="s">
        <v>197</v>
      </c>
    </row>
    <row r="111" spans="2:65" s="26" customFormat="1" ht="36" x14ac:dyDescent="0.3">
      <c r="B111" s="27"/>
      <c r="D111" s="181" t="s">
        <v>131</v>
      </c>
      <c r="F111" s="182" t="s">
        <v>198</v>
      </c>
      <c r="I111" s="183"/>
      <c r="L111" s="27"/>
      <c r="M111" s="184"/>
      <c r="N111" s="28"/>
      <c r="O111" s="28"/>
      <c r="P111" s="28"/>
      <c r="Q111" s="28"/>
      <c r="R111" s="28"/>
      <c r="S111" s="28"/>
      <c r="T111" s="59"/>
      <c r="AT111" s="9" t="s">
        <v>131</v>
      </c>
      <c r="AU111" s="9" t="s">
        <v>78</v>
      </c>
    </row>
    <row r="112" spans="2:65" s="26" customFormat="1" ht="16.5" customHeight="1" x14ac:dyDescent="0.3">
      <c r="B112" s="168"/>
      <c r="C112" s="169" t="s">
        <v>10</v>
      </c>
      <c r="D112" s="169" t="s">
        <v>124</v>
      </c>
      <c r="E112" s="170" t="s">
        <v>199</v>
      </c>
      <c r="F112" s="171" t="s">
        <v>200</v>
      </c>
      <c r="G112" s="172" t="s">
        <v>127</v>
      </c>
      <c r="H112" s="173">
        <v>1</v>
      </c>
      <c r="I112" s="174">
        <v>0</v>
      </c>
      <c r="J112" s="175">
        <f>ROUND(I112*H112,2)</f>
        <v>0</v>
      </c>
      <c r="K112" s="171" t="s">
        <v>128</v>
      </c>
      <c r="L112" s="27"/>
      <c r="M112" s="176"/>
      <c r="N112" s="177" t="s">
        <v>39</v>
      </c>
      <c r="O112" s="28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AR112" s="9" t="s">
        <v>129</v>
      </c>
      <c r="AT112" s="9" t="s">
        <v>124</v>
      </c>
      <c r="AU112" s="9" t="s">
        <v>78</v>
      </c>
      <c r="AY112" s="9" t="s">
        <v>121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9" t="s">
        <v>76</v>
      </c>
      <c r="BK112" s="180">
        <f>ROUND(I112*H112,2)</f>
        <v>0</v>
      </c>
      <c r="BL112" s="9" t="s">
        <v>129</v>
      </c>
      <c r="BM112" s="9" t="s">
        <v>201</v>
      </c>
    </row>
    <row r="113" spans="2:47" s="26" customFormat="1" ht="40.200000000000003" customHeight="1" x14ac:dyDescent="0.3">
      <c r="B113" s="27"/>
      <c r="D113" s="181" t="s">
        <v>131</v>
      </c>
      <c r="F113" s="182" t="s">
        <v>202</v>
      </c>
      <c r="I113" s="183"/>
      <c r="L113" s="27"/>
      <c r="M113" s="185"/>
      <c r="N113" s="186"/>
      <c r="O113" s="186"/>
      <c r="P113" s="186"/>
      <c r="Q113" s="186"/>
      <c r="R113" s="186"/>
      <c r="S113" s="186"/>
      <c r="T113" s="187"/>
      <c r="AT113" s="9" t="s">
        <v>131</v>
      </c>
      <c r="AU113" s="9" t="s">
        <v>78</v>
      </c>
    </row>
    <row r="114" spans="2:47" s="26" customFormat="1" ht="4.2" customHeight="1" x14ac:dyDescent="0.3">
      <c r="B114" s="43"/>
      <c r="C114" s="44"/>
      <c r="D114" s="44"/>
      <c r="E114" s="44"/>
      <c r="F114" s="44"/>
      <c r="G114" s="44"/>
      <c r="H114" s="44"/>
      <c r="I114" s="117"/>
      <c r="J114" s="44"/>
      <c r="K114" s="44"/>
      <c r="L114" s="27"/>
    </row>
  </sheetData>
  <sheetProtection algorithmName="SHA-512" hashValue="stc9X9ZLlv8fDbxcevzgWYaDaHlf2IQ27TM6xjtUWc8NDBb5kaAgMQAkX4G40k+oD+2VPZVEIBEM0k2ZvKH45A==" saltValue="vRX5alDuKSblIcAY2xIKpQ==" spinCount="100000" sheet="1" objects="1" scenarios="1"/>
  <autoFilter ref="C80:K113"/>
  <mergeCells count="10">
    <mergeCell ref="E45:H45"/>
    <mergeCell ref="E47:H47"/>
    <mergeCell ref="J51:J52"/>
    <mergeCell ref="E71:H71"/>
    <mergeCell ref="E73:H73"/>
    <mergeCell ref="G1:H1"/>
    <mergeCell ref="L2:V2"/>
    <mergeCell ref="E7:H7"/>
    <mergeCell ref="E9:H9"/>
    <mergeCell ref="E24:H24"/>
  </mergeCells>
  <hyperlinks>
    <hyperlink ref="F1" location="C2" display="1) Krycí list soupisu"/>
    <hyperlink ref="G1" location="C54" display="2) Rekapitulace"/>
    <hyperlink ref="J1" location="C80" display="3) Soupis prací"/>
    <hyperlink ref="L1" location="'Rekapitulace stavby'!C2" display="Rekapitulace stavby"/>
  </hyperlinks>
  <pageMargins left="0.58333333333333304" right="0.58333333333333304" top="0.58333333333333304" bottom="0.58333333333333304" header="0.51180555555555496" footer="0"/>
  <pageSetup paperSize="9" scale="95" firstPageNumber="0" fitToHeight="100" orientation="landscape" horizontalDpi="300" verticalDpi="300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4"/>
  <sheetViews>
    <sheetView showGridLines="0" zoomScaleNormal="100" workbookViewId="0">
      <pane ySplit="1" topLeftCell="A67" activePane="bottomLeft" state="frozen"/>
      <selection pane="bottomLeft" activeCell="I95" sqref="I95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82.140625" customWidth="1"/>
    <col min="7" max="7" width="8.7109375" customWidth="1"/>
    <col min="8" max="8" width="11.140625" customWidth="1"/>
    <col min="9" max="9" width="12.7109375" style="90" customWidth="1"/>
    <col min="10" max="10" width="23.42578125" customWidth="1"/>
    <col min="11" max="11" width="15.5703125" customWidth="1"/>
    <col min="12" max="12" width="1.42578125" customWidth="1"/>
    <col min="13" max="18" width="9.28515625" hidden="1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32" max="43" width="8.5703125" customWidth="1"/>
    <col min="44" max="65" width="9.28515625" hidden="1" customWidth="1"/>
    <col min="66" max="1025" width="8.5703125" customWidth="1"/>
  </cols>
  <sheetData>
    <row r="1" spans="1:70" ht="21.75" customHeight="1" x14ac:dyDescent="0.3">
      <c r="A1" s="6"/>
      <c r="B1" s="91"/>
      <c r="C1" s="91"/>
      <c r="D1" s="92" t="s">
        <v>1</v>
      </c>
      <c r="E1" s="91"/>
      <c r="F1" s="93" t="s">
        <v>86</v>
      </c>
      <c r="G1" s="332" t="s">
        <v>87</v>
      </c>
      <c r="H1" s="332"/>
      <c r="I1" s="94"/>
      <c r="J1" s="93" t="s">
        <v>88</v>
      </c>
      <c r="K1" s="92" t="s">
        <v>89</v>
      </c>
      <c r="L1" s="93" t="s">
        <v>90</v>
      </c>
      <c r="M1" s="93"/>
      <c r="N1" s="93"/>
      <c r="O1" s="93"/>
      <c r="P1" s="93"/>
      <c r="Q1" s="93"/>
      <c r="R1" s="93"/>
      <c r="S1" s="93"/>
      <c r="T1" s="93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36.9" customHeight="1" x14ac:dyDescent="0.3">
      <c r="L2" s="309" t="s">
        <v>7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9" t="s">
        <v>82</v>
      </c>
    </row>
    <row r="3" spans="1:70" ht="6.9" customHeight="1" x14ac:dyDescent="0.3">
      <c r="B3" s="10"/>
      <c r="C3" s="11"/>
      <c r="D3" s="11"/>
      <c r="E3" s="11"/>
      <c r="F3" s="11"/>
      <c r="G3" s="11"/>
      <c r="H3" s="11"/>
      <c r="I3" s="95"/>
      <c r="J3" s="11"/>
      <c r="K3" s="12"/>
      <c r="AT3" s="9" t="s">
        <v>78</v>
      </c>
    </row>
    <row r="4" spans="1:70" ht="36.9" customHeight="1" x14ac:dyDescent="0.3">
      <c r="B4" s="13"/>
      <c r="C4" s="14"/>
      <c r="D4" s="15" t="s">
        <v>91</v>
      </c>
      <c r="E4" s="14"/>
      <c r="F4" s="14"/>
      <c r="G4" s="14"/>
      <c r="H4" s="14"/>
      <c r="I4" s="96"/>
      <c r="J4" s="14"/>
      <c r="K4" s="16"/>
      <c r="M4" s="17" t="s">
        <v>12</v>
      </c>
      <c r="AT4" s="9" t="s">
        <v>5</v>
      </c>
    </row>
    <row r="5" spans="1:70" ht="6.9" customHeight="1" x14ac:dyDescent="0.3">
      <c r="B5" s="13"/>
      <c r="C5" s="14"/>
      <c r="D5" s="14"/>
      <c r="E5" s="14"/>
      <c r="F5" s="14"/>
      <c r="G5" s="14"/>
      <c r="H5" s="14"/>
      <c r="I5" s="96"/>
      <c r="J5" s="14"/>
      <c r="K5" s="16"/>
    </row>
    <row r="6" spans="1:70" ht="13.2" x14ac:dyDescent="0.3">
      <c r="B6" s="13"/>
      <c r="C6" s="14"/>
      <c r="D6" s="22" t="s">
        <v>18</v>
      </c>
      <c r="E6" s="14"/>
      <c r="F6" s="14"/>
      <c r="G6" s="14"/>
      <c r="H6" s="14"/>
      <c r="I6" s="96"/>
      <c r="J6" s="14"/>
      <c r="K6" s="16"/>
    </row>
    <row r="7" spans="1:70" ht="16.5" customHeight="1" x14ac:dyDescent="0.3">
      <c r="B7" s="13"/>
      <c r="C7" s="14"/>
      <c r="D7" s="14"/>
      <c r="E7" s="333" t="str">
        <f>'Rekapitulace stavby'!K6</f>
        <v>Obchodní akademie Chrudim - venkovní úpravy pro bezbariérový přístup</v>
      </c>
      <c r="F7" s="333"/>
      <c r="G7" s="333"/>
      <c r="H7" s="333"/>
      <c r="I7" s="96"/>
      <c r="J7" s="14"/>
      <c r="K7" s="16"/>
    </row>
    <row r="8" spans="1:70" s="26" customFormat="1" ht="13.2" x14ac:dyDescent="0.3">
      <c r="B8" s="27"/>
      <c r="C8" s="28"/>
      <c r="D8" s="22" t="s">
        <v>92</v>
      </c>
      <c r="E8" s="28"/>
      <c r="F8" s="28"/>
      <c r="G8" s="28"/>
      <c r="H8" s="28"/>
      <c r="I8" s="97"/>
      <c r="J8" s="28"/>
      <c r="K8" s="31"/>
    </row>
    <row r="9" spans="1:70" s="26" customFormat="1" ht="36.9" customHeight="1" x14ac:dyDescent="0.3">
      <c r="B9" s="27"/>
      <c r="C9" s="28"/>
      <c r="D9" s="28"/>
      <c r="E9" s="321" t="s">
        <v>203</v>
      </c>
      <c r="F9" s="321"/>
      <c r="G9" s="321"/>
      <c r="H9" s="321"/>
      <c r="I9" s="97"/>
      <c r="J9" s="28"/>
      <c r="K9" s="31"/>
    </row>
    <row r="10" spans="1:70" s="26" customFormat="1" x14ac:dyDescent="0.3">
      <c r="B10" s="27"/>
      <c r="C10" s="28"/>
      <c r="D10" s="28"/>
      <c r="E10" s="28"/>
      <c r="F10" s="28"/>
      <c r="G10" s="28"/>
      <c r="H10" s="28"/>
      <c r="I10" s="97"/>
      <c r="J10" s="28"/>
      <c r="K10" s="31"/>
    </row>
    <row r="11" spans="1:70" s="26" customFormat="1" ht="14.4" customHeight="1" x14ac:dyDescent="0.3">
      <c r="B11" s="27"/>
      <c r="C11" s="28"/>
      <c r="D11" s="22" t="s">
        <v>19</v>
      </c>
      <c r="E11" s="28"/>
      <c r="F11" s="20"/>
      <c r="G11" s="28"/>
      <c r="H11" s="28"/>
      <c r="I11" s="98" t="s">
        <v>20</v>
      </c>
      <c r="J11" s="20"/>
      <c r="K11" s="31"/>
    </row>
    <row r="12" spans="1:70" s="26" customFormat="1" ht="14.4" customHeight="1" x14ac:dyDescent="0.3">
      <c r="B12" s="27"/>
      <c r="C12" s="28"/>
      <c r="D12" s="22" t="s">
        <v>21</v>
      </c>
      <c r="E12" s="28"/>
      <c r="F12" s="20" t="s">
        <v>22</v>
      </c>
      <c r="G12" s="28"/>
      <c r="H12" s="28"/>
      <c r="I12" s="98" t="s">
        <v>23</v>
      </c>
      <c r="J12" s="56">
        <f>'Rekapitulace stavby'!AN8</f>
        <v>0</v>
      </c>
      <c r="K12" s="31"/>
    </row>
    <row r="13" spans="1:70" s="26" customFormat="1" ht="10.95" customHeight="1" x14ac:dyDescent="0.3">
      <c r="B13" s="27"/>
      <c r="C13" s="28"/>
      <c r="D13" s="28"/>
      <c r="E13" s="28"/>
      <c r="F13" s="28"/>
      <c r="G13" s="28"/>
      <c r="H13" s="28"/>
      <c r="I13" s="97"/>
      <c r="J13" s="28"/>
      <c r="K13" s="31"/>
    </row>
    <row r="14" spans="1:70" s="26" customFormat="1" ht="14.4" customHeight="1" x14ac:dyDescent="0.3">
      <c r="B14" s="27"/>
      <c r="C14" s="28"/>
      <c r="D14" s="22" t="s">
        <v>24</v>
      </c>
      <c r="E14" s="28"/>
      <c r="F14" s="28"/>
      <c r="G14" s="28"/>
      <c r="H14" s="28"/>
      <c r="I14" s="98" t="s">
        <v>25</v>
      </c>
      <c r="J14" s="20"/>
      <c r="K14" s="31"/>
    </row>
    <row r="15" spans="1:70" s="26" customFormat="1" ht="18" customHeight="1" x14ac:dyDescent="0.3">
      <c r="B15" s="27"/>
      <c r="C15" s="28"/>
      <c r="D15" s="28"/>
      <c r="E15" s="20" t="s">
        <v>26</v>
      </c>
      <c r="F15" s="28"/>
      <c r="G15" s="28"/>
      <c r="H15" s="28"/>
      <c r="I15" s="98" t="s">
        <v>27</v>
      </c>
      <c r="J15" s="20"/>
      <c r="K15" s="31"/>
    </row>
    <row r="16" spans="1:70" s="26" customFormat="1" ht="6.9" customHeight="1" x14ac:dyDescent="0.3">
      <c r="B16" s="27"/>
      <c r="C16" s="28"/>
      <c r="D16" s="28"/>
      <c r="E16" s="28"/>
      <c r="F16" s="28"/>
      <c r="G16" s="28"/>
      <c r="H16" s="28"/>
      <c r="I16" s="97"/>
      <c r="J16" s="28"/>
      <c r="K16" s="31"/>
    </row>
    <row r="17" spans="2:11" s="26" customFormat="1" ht="14.4" customHeight="1" x14ac:dyDescent="0.3">
      <c r="B17" s="27"/>
      <c r="C17" s="28"/>
      <c r="D17" s="22" t="s">
        <v>28</v>
      </c>
      <c r="E17" s="28"/>
      <c r="F17" s="28"/>
      <c r="G17" s="28"/>
      <c r="H17" s="28"/>
      <c r="I17" s="98" t="s">
        <v>25</v>
      </c>
      <c r="J17" s="20" t="str">
        <f>IF('Rekapitulace stavby'!AN13="Vyplň údaj","",IF('Rekapitulace stavby'!AN13="","",'Rekapitulace stavby'!AN13))</f>
        <v/>
      </c>
      <c r="K17" s="31"/>
    </row>
    <row r="18" spans="2:11" s="26" customFormat="1" ht="18" customHeight="1" x14ac:dyDescent="0.3">
      <c r="B18" s="27"/>
      <c r="C18" s="28"/>
      <c r="D18" s="28"/>
      <c r="E18" s="20" t="str">
        <f>IF('Rekapitulace stavby'!E14="Vyplň údaj","",IF('Rekapitulace stavby'!E14="","",'Rekapitulace stavby'!E14))</f>
        <v/>
      </c>
      <c r="F18" s="28"/>
      <c r="G18" s="28"/>
      <c r="H18" s="28"/>
      <c r="I18" s="98" t="s">
        <v>27</v>
      </c>
      <c r="J18" s="20" t="str">
        <f>IF('Rekapitulace stavby'!AN14="Vyplň údaj","",IF('Rekapitulace stavby'!AN14="","",'Rekapitulace stavby'!AN14))</f>
        <v/>
      </c>
      <c r="K18" s="31"/>
    </row>
    <row r="19" spans="2:11" s="26" customFormat="1" ht="6.9" customHeight="1" x14ac:dyDescent="0.3">
      <c r="B19" s="27"/>
      <c r="C19" s="28"/>
      <c r="D19" s="28"/>
      <c r="E19" s="28"/>
      <c r="F19" s="28"/>
      <c r="G19" s="28"/>
      <c r="H19" s="28"/>
      <c r="I19" s="97"/>
      <c r="J19" s="28"/>
      <c r="K19" s="31"/>
    </row>
    <row r="20" spans="2:11" s="26" customFormat="1" ht="14.4" customHeight="1" x14ac:dyDescent="0.3">
      <c r="B20" s="27"/>
      <c r="C20" s="28"/>
      <c r="D20" s="22" t="s">
        <v>30</v>
      </c>
      <c r="E20" s="28"/>
      <c r="F20" s="28"/>
      <c r="G20" s="28"/>
      <c r="H20" s="28"/>
      <c r="I20" s="98" t="s">
        <v>25</v>
      </c>
      <c r="J20" s="20"/>
      <c r="K20" s="31"/>
    </row>
    <row r="21" spans="2:11" s="26" customFormat="1" ht="18" customHeight="1" x14ac:dyDescent="0.3">
      <c r="B21" s="27"/>
      <c r="C21" s="28"/>
      <c r="D21" s="28"/>
      <c r="E21" s="20" t="s">
        <v>31</v>
      </c>
      <c r="F21" s="28"/>
      <c r="G21" s="28"/>
      <c r="H21" s="28"/>
      <c r="I21" s="98" t="s">
        <v>27</v>
      </c>
      <c r="J21" s="20"/>
      <c r="K21" s="31"/>
    </row>
    <row r="22" spans="2:11" s="26" customFormat="1" ht="6.9" customHeight="1" x14ac:dyDescent="0.3">
      <c r="B22" s="27"/>
      <c r="C22" s="28"/>
      <c r="D22" s="28"/>
      <c r="E22" s="28"/>
      <c r="F22" s="28"/>
      <c r="G22" s="28"/>
      <c r="H22" s="28"/>
      <c r="I22" s="97"/>
      <c r="J22" s="28"/>
      <c r="K22" s="31"/>
    </row>
    <row r="23" spans="2:11" s="26" customFormat="1" ht="14.4" customHeight="1" x14ac:dyDescent="0.3">
      <c r="B23" s="27"/>
      <c r="C23" s="28"/>
      <c r="D23" s="22" t="s">
        <v>33</v>
      </c>
      <c r="E23" s="28"/>
      <c r="F23" s="28"/>
      <c r="G23" s="28"/>
      <c r="H23" s="28"/>
      <c r="I23" s="97"/>
      <c r="J23" s="28"/>
      <c r="K23" s="31"/>
    </row>
    <row r="24" spans="2:11" s="99" customFormat="1" ht="16.5" customHeight="1" x14ac:dyDescent="0.3">
      <c r="B24" s="100"/>
      <c r="C24" s="101"/>
      <c r="D24" s="101"/>
      <c r="E24" s="314"/>
      <c r="F24" s="314"/>
      <c r="G24" s="314"/>
      <c r="H24" s="314"/>
      <c r="I24" s="102"/>
      <c r="J24" s="101"/>
      <c r="K24" s="103"/>
    </row>
    <row r="25" spans="2:11" s="26" customFormat="1" ht="6.9" customHeight="1" x14ac:dyDescent="0.3">
      <c r="B25" s="27"/>
      <c r="C25" s="28"/>
      <c r="D25" s="28"/>
      <c r="E25" s="28"/>
      <c r="F25" s="28"/>
      <c r="G25" s="28"/>
      <c r="H25" s="28"/>
      <c r="I25" s="97"/>
      <c r="J25" s="28"/>
      <c r="K25" s="31"/>
    </row>
    <row r="26" spans="2:11" s="26" customFormat="1" ht="6.9" customHeight="1" x14ac:dyDescent="0.3">
      <c r="B26" s="27"/>
      <c r="C26" s="28"/>
      <c r="D26" s="57"/>
      <c r="E26" s="57"/>
      <c r="F26" s="57"/>
      <c r="G26" s="57"/>
      <c r="H26" s="57"/>
      <c r="I26" s="104"/>
      <c r="J26" s="57"/>
      <c r="K26" s="105"/>
    </row>
    <row r="27" spans="2:11" s="26" customFormat="1" ht="25.35" customHeight="1" x14ac:dyDescent="0.3">
      <c r="B27" s="27"/>
      <c r="C27" s="28"/>
      <c r="D27" s="106" t="s">
        <v>34</v>
      </c>
      <c r="E27" s="28"/>
      <c r="F27" s="28"/>
      <c r="G27" s="28"/>
      <c r="H27" s="28"/>
      <c r="I27" s="97"/>
      <c r="J27" s="68">
        <f>ROUND(J92,2)</f>
        <v>0</v>
      </c>
      <c r="K27" s="31"/>
    </row>
    <row r="28" spans="2:11" s="26" customFormat="1" ht="6.9" customHeight="1" x14ac:dyDescent="0.3">
      <c r="B28" s="27"/>
      <c r="C28" s="28"/>
      <c r="D28" s="57"/>
      <c r="E28" s="57"/>
      <c r="F28" s="57"/>
      <c r="G28" s="57"/>
      <c r="H28" s="57"/>
      <c r="I28" s="104"/>
      <c r="J28" s="57"/>
      <c r="K28" s="105"/>
    </row>
    <row r="29" spans="2:11" s="26" customFormat="1" ht="14.4" customHeight="1" x14ac:dyDescent="0.3">
      <c r="B29" s="27"/>
      <c r="C29" s="28"/>
      <c r="D29" s="28"/>
      <c r="E29" s="28"/>
      <c r="F29" s="32" t="s">
        <v>36</v>
      </c>
      <c r="G29" s="28"/>
      <c r="H29" s="28"/>
      <c r="I29" s="107" t="s">
        <v>35</v>
      </c>
      <c r="J29" s="32" t="s">
        <v>37</v>
      </c>
      <c r="K29" s="31"/>
    </row>
    <row r="30" spans="2:11" s="26" customFormat="1" ht="14.4" customHeight="1" x14ac:dyDescent="0.3">
      <c r="B30" s="27"/>
      <c r="C30" s="28"/>
      <c r="D30" s="36" t="s">
        <v>38</v>
      </c>
      <c r="E30" s="36" t="s">
        <v>39</v>
      </c>
      <c r="F30" s="108">
        <f>ROUND(SUM(BE92:BE283), 2)</f>
        <v>0</v>
      </c>
      <c r="G30" s="28"/>
      <c r="H30" s="28"/>
      <c r="I30" s="109">
        <v>0.21</v>
      </c>
      <c r="J30" s="108">
        <f>ROUND(ROUND((SUM(BE92:BE283)), 2)*I30, 2)</f>
        <v>0</v>
      </c>
      <c r="K30" s="31"/>
    </row>
    <row r="31" spans="2:11" s="26" customFormat="1" ht="14.4" customHeight="1" x14ac:dyDescent="0.3">
      <c r="B31" s="27"/>
      <c r="C31" s="28"/>
      <c r="D31" s="28"/>
      <c r="E31" s="36" t="s">
        <v>40</v>
      </c>
      <c r="F31" s="108">
        <f>ROUND(SUM(BF92:BF283), 2)</f>
        <v>0</v>
      </c>
      <c r="G31" s="28"/>
      <c r="H31" s="28"/>
      <c r="I31" s="109">
        <v>0.15</v>
      </c>
      <c r="J31" s="108">
        <f>ROUND(ROUND((SUM(BF92:BF283)), 2)*I31, 2)</f>
        <v>0</v>
      </c>
      <c r="K31" s="31"/>
    </row>
    <row r="32" spans="2:11" s="26" customFormat="1" ht="14.4" hidden="1" customHeight="1" x14ac:dyDescent="0.3">
      <c r="B32" s="27"/>
      <c r="C32" s="28"/>
      <c r="D32" s="28"/>
      <c r="E32" s="36" t="s">
        <v>41</v>
      </c>
      <c r="F32" s="108">
        <f>ROUND(SUM(BG92:BG283), 2)</f>
        <v>0</v>
      </c>
      <c r="G32" s="28"/>
      <c r="H32" s="28"/>
      <c r="I32" s="109">
        <v>0.21</v>
      </c>
      <c r="J32" s="108">
        <v>0</v>
      </c>
      <c r="K32" s="31"/>
    </row>
    <row r="33" spans="2:11" s="26" customFormat="1" ht="14.4" hidden="1" customHeight="1" x14ac:dyDescent="0.3">
      <c r="B33" s="27"/>
      <c r="C33" s="28"/>
      <c r="D33" s="28"/>
      <c r="E33" s="36" t="s">
        <v>42</v>
      </c>
      <c r="F33" s="108">
        <f>ROUND(SUM(BH92:BH283), 2)</f>
        <v>0</v>
      </c>
      <c r="G33" s="28"/>
      <c r="H33" s="28"/>
      <c r="I33" s="109">
        <v>0.15</v>
      </c>
      <c r="J33" s="108">
        <v>0</v>
      </c>
      <c r="K33" s="31"/>
    </row>
    <row r="34" spans="2:11" s="26" customFormat="1" ht="14.4" hidden="1" customHeight="1" x14ac:dyDescent="0.3">
      <c r="B34" s="27"/>
      <c r="C34" s="28"/>
      <c r="D34" s="28"/>
      <c r="E34" s="36" t="s">
        <v>43</v>
      </c>
      <c r="F34" s="108">
        <f>ROUND(SUM(BI92:BI283), 2)</f>
        <v>0</v>
      </c>
      <c r="G34" s="28"/>
      <c r="H34" s="28"/>
      <c r="I34" s="109">
        <v>0</v>
      </c>
      <c r="J34" s="108">
        <v>0</v>
      </c>
      <c r="K34" s="31"/>
    </row>
    <row r="35" spans="2:11" s="26" customFormat="1" ht="6.9" customHeight="1" x14ac:dyDescent="0.3">
      <c r="B35" s="27"/>
      <c r="C35" s="28"/>
      <c r="D35" s="28"/>
      <c r="E35" s="28"/>
      <c r="F35" s="28"/>
      <c r="G35" s="28"/>
      <c r="H35" s="28"/>
      <c r="I35" s="97"/>
      <c r="J35" s="28"/>
      <c r="K35" s="31"/>
    </row>
    <row r="36" spans="2:11" s="26" customFormat="1" ht="25.35" customHeight="1" x14ac:dyDescent="0.3">
      <c r="B36" s="27"/>
      <c r="C36" s="110"/>
      <c r="D36" s="111" t="s">
        <v>44</v>
      </c>
      <c r="E36" s="60"/>
      <c r="F36" s="60"/>
      <c r="G36" s="112" t="s">
        <v>45</v>
      </c>
      <c r="H36" s="113" t="s">
        <v>46</v>
      </c>
      <c r="I36" s="114"/>
      <c r="J36" s="115">
        <f>SUM(J27:J34)</f>
        <v>0</v>
      </c>
      <c r="K36" s="116"/>
    </row>
    <row r="37" spans="2:11" s="26" customFormat="1" ht="14.4" customHeight="1" x14ac:dyDescent="0.3">
      <c r="B37" s="43"/>
      <c r="C37" s="44"/>
      <c r="D37" s="44"/>
      <c r="E37" s="44"/>
      <c r="F37" s="44"/>
      <c r="G37" s="44"/>
      <c r="H37" s="44"/>
      <c r="I37" s="117"/>
      <c r="J37" s="44"/>
      <c r="K37" s="45"/>
    </row>
    <row r="39" spans="2:11" ht="75.599999999999994" customHeight="1" x14ac:dyDescent="0.3"/>
    <row r="41" spans="2:11" s="26" customFormat="1" ht="6.9" customHeight="1" x14ac:dyDescent="0.3">
      <c r="B41" s="46"/>
      <c r="C41" s="47"/>
      <c r="D41" s="47"/>
      <c r="E41" s="47"/>
      <c r="F41" s="47"/>
      <c r="G41" s="47"/>
      <c r="H41" s="47"/>
      <c r="I41" s="118"/>
      <c r="J41" s="47"/>
      <c r="K41" s="119"/>
    </row>
    <row r="42" spans="2:11" s="26" customFormat="1" ht="28.2" customHeight="1" x14ac:dyDescent="0.3">
      <c r="B42" s="27"/>
      <c r="C42" s="15" t="s">
        <v>94</v>
      </c>
      <c r="D42" s="28"/>
      <c r="E42" s="28"/>
      <c r="F42" s="28"/>
      <c r="G42" s="28"/>
      <c r="H42" s="28"/>
      <c r="I42" s="97"/>
      <c r="J42" s="28"/>
      <c r="K42" s="31"/>
    </row>
    <row r="43" spans="2:11" s="26" customFormat="1" ht="6.9" customHeight="1" x14ac:dyDescent="0.3">
      <c r="B43" s="27"/>
      <c r="C43" s="28"/>
      <c r="D43" s="28"/>
      <c r="E43" s="28"/>
      <c r="F43" s="28"/>
      <c r="G43" s="28"/>
      <c r="H43" s="28"/>
      <c r="I43" s="97"/>
      <c r="J43" s="28"/>
      <c r="K43" s="31"/>
    </row>
    <row r="44" spans="2:11" s="26" customFormat="1" ht="7.8" customHeight="1" x14ac:dyDescent="0.3">
      <c r="B44" s="27"/>
      <c r="C44" s="22" t="s">
        <v>18</v>
      </c>
      <c r="D44" s="28"/>
      <c r="E44" s="28"/>
      <c r="F44" s="28"/>
      <c r="G44" s="28"/>
      <c r="H44" s="28"/>
      <c r="I44" s="97"/>
      <c r="J44" s="28"/>
      <c r="K44" s="31"/>
    </row>
    <row r="45" spans="2:11" s="26" customFormat="1" ht="16.5" customHeight="1" x14ac:dyDescent="0.3">
      <c r="B45" s="27"/>
      <c r="C45" s="28"/>
      <c r="D45" s="28"/>
      <c r="E45" s="333" t="str">
        <f>E7</f>
        <v>Obchodní akademie Chrudim - venkovní úpravy pro bezbariérový přístup</v>
      </c>
      <c r="F45" s="333"/>
      <c r="G45" s="333"/>
      <c r="H45" s="333"/>
      <c r="I45" s="97"/>
      <c r="J45" s="28"/>
      <c r="K45" s="31"/>
    </row>
    <row r="46" spans="2:11" s="26" customFormat="1" ht="14.4" customHeight="1" x14ac:dyDescent="0.3">
      <c r="B46" s="27"/>
      <c r="C46" s="22" t="s">
        <v>92</v>
      </c>
      <c r="D46" s="28"/>
      <c r="E46" s="28"/>
      <c r="F46" s="28"/>
      <c r="G46" s="28"/>
      <c r="H46" s="28"/>
      <c r="I46" s="97"/>
      <c r="J46" s="28"/>
      <c r="K46" s="31"/>
    </row>
    <row r="47" spans="2:11" s="26" customFormat="1" ht="17.25" customHeight="1" x14ac:dyDescent="0.3">
      <c r="B47" s="27"/>
      <c r="C47" s="28"/>
      <c r="D47" s="28"/>
      <c r="E47" s="321" t="str">
        <f>E9</f>
        <v>01 - Úprava dvora</v>
      </c>
      <c r="F47" s="321"/>
      <c r="G47" s="321"/>
      <c r="H47" s="321"/>
      <c r="I47" s="97"/>
      <c r="J47" s="28"/>
      <c r="K47" s="31"/>
    </row>
    <row r="48" spans="2:11" s="26" customFormat="1" ht="6.9" customHeight="1" x14ac:dyDescent="0.3">
      <c r="B48" s="27"/>
      <c r="C48" s="28"/>
      <c r="D48" s="28"/>
      <c r="E48" s="28"/>
      <c r="F48" s="28"/>
      <c r="G48" s="28"/>
      <c r="H48" s="28"/>
      <c r="I48" s="97"/>
      <c r="J48" s="28"/>
      <c r="K48" s="31"/>
    </row>
    <row r="49" spans="2:47" s="26" customFormat="1" ht="18" customHeight="1" x14ac:dyDescent="0.3">
      <c r="B49" s="27"/>
      <c r="C49" s="22" t="s">
        <v>21</v>
      </c>
      <c r="D49" s="28"/>
      <c r="E49" s="28"/>
      <c r="F49" s="20" t="str">
        <f>F12</f>
        <v>Chrudim</v>
      </c>
      <c r="G49" s="28"/>
      <c r="H49" s="28"/>
      <c r="I49" s="98" t="s">
        <v>23</v>
      </c>
      <c r="J49" s="56">
        <f>IF(J12="","",J12)</f>
        <v>0</v>
      </c>
      <c r="K49" s="31"/>
    </row>
    <row r="50" spans="2:47" s="26" customFormat="1" ht="6.9" customHeight="1" x14ac:dyDescent="0.3">
      <c r="B50" s="27"/>
      <c r="C50" s="28"/>
      <c r="D50" s="28"/>
      <c r="E50" s="28"/>
      <c r="F50" s="28"/>
      <c r="G50" s="28"/>
      <c r="H50" s="28"/>
      <c r="I50" s="97"/>
      <c r="J50" s="28"/>
      <c r="K50" s="31"/>
    </row>
    <row r="51" spans="2:47" s="26" customFormat="1" ht="13.2" x14ac:dyDescent="0.3">
      <c r="B51" s="27"/>
      <c r="C51" s="22" t="s">
        <v>24</v>
      </c>
      <c r="D51" s="28"/>
      <c r="E51" s="28"/>
      <c r="F51" s="20" t="str">
        <f>E15</f>
        <v>Pardubický kraj</v>
      </c>
      <c r="G51" s="28"/>
      <c r="H51" s="28"/>
      <c r="I51" s="98" t="s">
        <v>30</v>
      </c>
      <c r="J51" s="314" t="str">
        <f>E21</f>
        <v>Archistat s.r.o., Pardubice</v>
      </c>
      <c r="K51" s="31"/>
    </row>
    <row r="52" spans="2:47" s="26" customFormat="1" ht="14.4" customHeight="1" x14ac:dyDescent="0.3">
      <c r="B52" s="27"/>
      <c r="C52" s="22" t="s">
        <v>28</v>
      </c>
      <c r="D52" s="28"/>
      <c r="E52" s="28"/>
      <c r="F52" s="20" t="str">
        <f>IF(E18="","",E18)</f>
        <v/>
      </c>
      <c r="G52" s="28"/>
      <c r="H52" s="28"/>
      <c r="I52" s="97"/>
      <c r="J52" s="314"/>
      <c r="K52" s="31"/>
    </row>
    <row r="53" spans="2:47" s="26" customFormat="1" ht="10.35" customHeight="1" x14ac:dyDescent="0.3">
      <c r="B53" s="27"/>
      <c r="C53" s="28"/>
      <c r="D53" s="28"/>
      <c r="E53" s="28"/>
      <c r="F53" s="28"/>
      <c r="G53" s="28"/>
      <c r="H53" s="28"/>
      <c r="I53" s="97"/>
      <c r="J53" s="28"/>
      <c r="K53" s="31"/>
    </row>
    <row r="54" spans="2:47" s="26" customFormat="1" ht="29.25" customHeight="1" x14ac:dyDescent="0.3">
      <c r="B54" s="27"/>
      <c r="C54" s="120" t="s">
        <v>95</v>
      </c>
      <c r="D54" s="110"/>
      <c r="E54" s="110"/>
      <c r="F54" s="110"/>
      <c r="G54" s="110"/>
      <c r="H54" s="110"/>
      <c r="I54" s="121"/>
      <c r="J54" s="122" t="s">
        <v>96</v>
      </c>
      <c r="K54" s="123"/>
    </row>
    <row r="55" spans="2:47" s="26" customFormat="1" ht="10.35" customHeight="1" x14ac:dyDescent="0.3">
      <c r="B55" s="27"/>
      <c r="C55" s="28"/>
      <c r="D55" s="28"/>
      <c r="E55" s="28"/>
      <c r="F55" s="28"/>
      <c r="G55" s="28"/>
      <c r="H55" s="28"/>
      <c r="I55" s="97"/>
      <c r="J55" s="28"/>
      <c r="K55" s="31"/>
    </row>
    <row r="56" spans="2:47" s="26" customFormat="1" ht="18" customHeight="1" x14ac:dyDescent="0.3">
      <c r="B56" s="27"/>
      <c r="C56" s="124" t="s">
        <v>97</v>
      </c>
      <c r="D56" s="28"/>
      <c r="E56" s="28"/>
      <c r="F56" s="28"/>
      <c r="G56" s="28"/>
      <c r="H56" s="28"/>
      <c r="I56" s="97"/>
      <c r="J56" s="68">
        <f>J92</f>
        <v>0</v>
      </c>
      <c r="K56" s="31"/>
      <c r="AU56" s="9" t="s">
        <v>98</v>
      </c>
    </row>
    <row r="57" spans="2:47" s="125" customFormat="1" ht="17.399999999999999" customHeight="1" x14ac:dyDescent="0.3">
      <c r="B57" s="126"/>
      <c r="C57" s="127"/>
      <c r="D57" s="128" t="s">
        <v>204</v>
      </c>
      <c r="E57" s="129"/>
      <c r="F57" s="129"/>
      <c r="G57" s="129"/>
      <c r="H57" s="129"/>
      <c r="I57" s="130"/>
      <c r="J57" s="131">
        <f>J93</f>
        <v>0</v>
      </c>
      <c r="K57" s="132"/>
    </row>
    <row r="58" spans="2:47" s="133" customFormat="1" ht="19.95" customHeight="1" x14ac:dyDescent="0.3">
      <c r="B58" s="134"/>
      <c r="C58" s="135"/>
      <c r="D58" s="136" t="s">
        <v>205</v>
      </c>
      <c r="E58" s="137"/>
      <c r="F58" s="137"/>
      <c r="G58" s="137"/>
      <c r="H58" s="137"/>
      <c r="I58" s="138"/>
      <c r="J58" s="139">
        <f>J94</f>
        <v>0</v>
      </c>
      <c r="K58" s="140"/>
    </row>
    <row r="59" spans="2:47" s="133" customFormat="1" ht="19.95" customHeight="1" x14ac:dyDescent="0.3">
      <c r="B59" s="134"/>
      <c r="C59" s="135"/>
      <c r="D59" s="136" t="s">
        <v>206</v>
      </c>
      <c r="E59" s="137"/>
      <c r="F59" s="137"/>
      <c r="G59" s="137"/>
      <c r="H59" s="137"/>
      <c r="I59" s="138"/>
      <c r="J59" s="139">
        <f>J142</f>
        <v>0</v>
      </c>
      <c r="K59" s="140"/>
    </row>
    <row r="60" spans="2:47" s="133" customFormat="1" ht="19.95" customHeight="1" x14ac:dyDescent="0.3">
      <c r="B60" s="134"/>
      <c r="C60" s="135"/>
      <c r="D60" s="136" t="s">
        <v>207</v>
      </c>
      <c r="E60" s="137"/>
      <c r="F60" s="137"/>
      <c r="G60" s="137"/>
      <c r="H60" s="137"/>
      <c r="I60" s="138"/>
      <c r="J60" s="139">
        <f>J162</f>
        <v>0</v>
      </c>
      <c r="K60" s="140"/>
    </row>
    <row r="61" spans="2:47" s="133" customFormat="1" ht="19.95" customHeight="1" x14ac:dyDescent="0.3">
      <c r="B61" s="134"/>
      <c r="C61" s="135"/>
      <c r="D61" s="136" t="s">
        <v>208</v>
      </c>
      <c r="E61" s="137"/>
      <c r="F61" s="137"/>
      <c r="G61" s="137"/>
      <c r="H61" s="137"/>
      <c r="I61" s="138"/>
      <c r="J61" s="139">
        <f>J183</f>
        <v>0</v>
      </c>
      <c r="K61" s="140"/>
    </row>
    <row r="62" spans="2:47" s="133" customFormat="1" ht="19.95" customHeight="1" x14ac:dyDescent="0.3">
      <c r="B62" s="134"/>
      <c r="C62" s="135"/>
      <c r="D62" s="136" t="s">
        <v>209</v>
      </c>
      <c r="E62" s="137"/>
      <c r="F62" s="137"/>
      <c r="G62" s="137"/>
      <c r="H62" s="137"/>
      <c r="I62" s="138"/>
      <c r="J62" s="139">
        <f>J189</f>
        <v>0</v>
      </c>
      <c r="K62" s="140"/>
    </row>
    <row r="63" spans="2:47" s="133" customFormat="1" ht="19.95" customHeight="1" x14ac:dyDescent="0.3">
      <c r="B63" s="134"/>
      <c r="C63" s="135"/>
      <c r="D63" s="136" t="s">
        <v>210</v>
      </c>
      <c r="E63" s="137"/>
      <c r="F63" s="137"/>
      <c r="G63" s="137"/>
      <c r="H63" s="137"/>
      <c r="I63" s="138"/>
      <c r="J63" s="139">
        <f>J194</f>
        <v>0</v>
      </c>
      <c r="K63" s="140"/>
    </row>
    <row r="64" spans="2:47" s="133" customFormat="1" ht="19.95" customHeight="1" x14ac:dyDescent="0.3">
      <c r="B64" s="134"/>
      <c r="C64" s="135"/>
      <c r="D64" s="136" t="s">
        <v>211</v>
      </c>
      <c r="E64" s="137"/>
      <c r="F64" s="137"/>
      <c r="G64" s="137"/>
      <c r="H64" s="137"/>
      <c r="I64" s="138"/>
      <c r="J64" s="139">
        <f>J212</f>
        <v>0</v>
      </c>
      <c r="K64" s="140"/>
    </row>
    <row r="65" spans="2:12" s="133" customFormat="1" ht="19.95" customHeight="1" x14ac:dyDescent="0.3">
      <c r="B65" s="134"/>
      <c r="C65" s="135"/>
      <c r="D65" s="136" t="s">
        <v>212</v>
      </c>
      <c r="E65" s="137"/>
      <c r="F65" s="137"/>
      <c r="G65" s="137"/>
      <c r="H65" s="137"/>
      <c r="I65" s="138"/>
      <c r="J65" s="139">
        <f>J233</f>
        <v>0</v>
      </c>
      <c r="K65" s="140"/>
    </row>
    <row r="66" spans="2:12" s="133" customFormat="1" ht="19.95" customHeight="1" x14ac:dyDescent="0.3">
      <c r="B66" s="134"/>
      <c r="C66" s="135"/>
      <c r="D66" s="136" t="s">
        <v>213</v>
      </c>
      <c r="E66" s="137"/>
      <c r="F66" s="137"/>
      <c r="G66" s="137"/>
      <c r="H66" s="137"/>
      <c r="I66" s="138"/>
      <c r="J66" s="139">
        <f>J240</f>
        <v>0</v>
      </c>
      <c r="K66" s="140"/>
    </row>
    <row r="67" spans="2:12" s="125" customFormat="1" ht="24.9" customHeight="1" x14ac:dyDescent="0.3">
      <c r="B67" s="126"/>
      <c r="C67" s="127"/>
      <c r="D67" s="128" t="s">
        <v>214</v>
      </c>
      <c r="E67" s="129"/>
      <c r="F67" s="129"/>
      <c r="G67" s="129"/>
      <c r="H67" s="129"/>
      <c r="I67" s="130"/>
      <c r="J67" s="131">
        <f>J242</f>
        <v>0</v>
      </c>
      <c r="K67" s="132"/>
    </row>
    <row r="68" spans="2:12" s="133" customFormat="1" ht="19.95" customHeight="1" x14ac:dyDescent="0.3">
      <c r="B68" s="134"/>
      <c r="C68" s="135"/>
      <c r="D68" s="136" t="s">
        <v>215</v>
      </c>
      <c r="E68" s="137"/>
      <c r="F68" s="137"/>
      <c r="G68" s="137"/>
      <c r="H68" s="137"/>
      <c r="I68" s="138"/>
      <c r="J68" s="139">
        <f>J243</f>
        <v>0</v>
      </c>
      <c r="K68" s="140"/>
    </row>
    <row r="69" spans="2:12" s="133" customFormat="1" ht="19.95" customHeight="1" x14ac:dyDescent="0.3">
      <c r="B69" s="134"/>
      <c r="C69" s="135"/>
      <c r="D69" s="136" t="s">
        <v>216</v>
      </c>
      <c r="E69" s="137"/>
      <c r="F69" s="137"/>
      <c r="G69" s="137"/>
      <c r="H69" s="137"/>
      <c r="I69" s="138"/>
      <c r="J69" s="139">
        <f>J258</f>
        <v>0</v>
      </c>
      <c r="K69" s="140"/>
    </row>
    <row r="70" spans="2:12" s="133" customFormat="1" ht="19.95" customHeight="1" x14ac:dyDescent="0.3">
      <c r="B70" s="134"/>
      <c r="C70" s="135"/>
      <c r="D70" s="136" t="s">
        <v>217</v>
      </c>
      <c r="E70" s="137"/>
      <c r="F70" s="137"/>
      <c r="G70" s="137"/>
      <c r="H70" s="137"/>
      <c r="I70" s="138"/>
      <c r="J70" s="139">
        <f>J264</f>
        <v>0</v>
      </c>
      <c r="K70" s="140"/>
    </row>
    <row r="71" spans="2:12" s="133" customFormat="1" ht="19.95" customHeight="1" x14ac:dyDescent="0.3">
      <c r="B71" s="134"/>
      <c r="C71" s="135"/>
      <c r="D71" s="136" t="s">
        <v>218</v>
      </c>
      <c r="E71" s="137"/>
      <c r="F71" s="137"/>
      <c r="G71" s="137"/>
      <c r="H71" s="137"/>
      <c r="I71" s="138"/>
      <c r="J71" s="139">
        <f>J268</f>
        <v>0</v>
      </c>
      <c r="K71" s="140"/>
    </row>
    <row r="72" spans="2:12" s="133" customFormat="1" ht="19.95" customHeight="1" x14ac:dyDescent="0.3">
      <c r="B72" s="134"/>
      <c r="C72" s="135"/>
      <c r="D72" s="136" t="s">
        <v>219</v>
      </c>
      <c r="E72" s="137"/>
      <c r="F72" s="137"/>
      <c r="G72" s="137"/>
      <c r="H72" s="137"/>
      <c r="I72" s="138"/>
      <c r="J72" s="139">
        <f>J274</f>
        <v>0</v>
      </c>
      <c r="K72" s="140"/>
    </row>
    <row r="73" spans="2:12" s="26" customFormat="1" ht="10.8" customHeight="1" x14ac:dyDescent="0.3">
      <c r="B73" s="27"/>
      <c r="C73" s="28"/>
      <c r="D73" s="28"/>
      <c r="E73" s="28"/>
      <c r="F73" s="28"/>
      <c r="G73" s="28"/>
      <c r="H73" s="28"/>
      <c r="I73" s="97"/>
      <c r="J73" s="28"/>
      <c r="K73" s="31"/>
    </row>
    <row r="74" spans="2:12" s="26" customFormat="1" ht="4.2" customHeight="1" x14ac:dyDescent="0.3">
      <c r="B74" s="43"/>
      <c r="C74" s="44"/>
      <c r="D74" s="44"/>
      <c r="E74" s="44"/>
      <c r="F74" s="44"/>
      <c r="G74" s="44"/>
      <c r="H74" s="44"/>
      <c r="I74" s="117"/>
      <c r="J74" s="44"/>
      <c r="K74" s="45"/>
    </row>
    <row r="75" spans="2:12" ht="11.4" customHeight="1" x14ac:dyDescent="0.3"/>
    <row r="76" spans="2:12" ht="8.4" hidden="1" customHeight="1" x14ac:dyDescent="0.3"/>
    <row r="77" spans="2:12" ht="7.8" customHeight="1" x14ac:dyDescent="0.3"/>
    <row r="78" spans="2:12" s="26" customFormat="1" ht="6.9" customHeight="1" x14ac:dyDescent="0.3">
      <c r="B78" s="46"/>
      <c r="C78" s="47"/>
      <c r="D78" s="47"/>
      <c r="E78" s="47"/>
      <c r="F78" s="47"/>
      <c r="G78" s="47"/>
      <c r="H78" s="47"/>
      <c r="I78" s="118"/>
      <c r="J78" s="47"/>
      <c r="K78" s="47"/>
      <c r="L78" s="27"/>
    </row>
    <row r="79" spans="2:12" s="26" customFormat="1" ht="24.6" customHeight="1" x14ac:dyDescent="0.3">
      <c r="B79" s="27"/>
      <c r="C79" s="48" t="s">
        <v>104</v>
      </c>
      <c r="L79" s="27"/>
    </row>
    <row r="80" spans="2:12" s="26" customFormat="1" ht="6.9" customHeight="1" x14ac:dyDescent="0.3">
      <c r="B80" s="27"/>
      <c r="L80" s="27"/>
    </row>
    <row r="81" spans="2:65" s="26" customFormat="1" ht="11.4" customHeight="1" x14ac:dyDescent="0.3">
      <c r="B81" s="27"/>
      <c r="C81" s="51" t="s">
        <v>18</v>
      </c>
      <c r="L81" s="27"/>
    </row>
    <row r="82" spans="2:65" s="26" customFormat="1" ht="16.5" customHeight="1" x14ac:dyDescent="0.3">
      <c r="B82" s="27"/>
      <c r="E82" s="333" t="str">
        <f>E7</f>
        <v>Obchodní akademie Chrudim - venkovní úpravy pro bezbariérový přístup</v>
      </c>
      <c r="F82" s="333"/>
      <c r="G82" s="333"/>
      <c r="H82" s="333"/>
      <c r="L82" s="27"/>
    </row>
    <row r="83" spans="2:65" s="26" customFormat="1" ht="14.4" customHeight="1" x14ac:dyDescent="0.3">
      <c r="B83" s="27"/>
      <c r="C83" s="51" t="s">
        <v>92</v>
      </c>
      <c r="L83" s="27"/>
    </row>
    <row r="84" spans="2:65" s="26" customFormat="1" ht="12" customHeight="1" x14ac:dyDescent="0.3">
      <c r="B84" s="27"/>
      <c r="E84" s="321" t="str">
        <f>E9</f>
        <v>01 - Úprava dvora</v>
      </c>
      <c r="F84" s="321"/>
      <c r="G84" s="321"/>
      <c r="H84" s="321"/>
      <c r="L84" s="27"/>
    </row>
    <row r="85" spans="2:65" s="26" customFormat="1" ht="6.9" customHeight="1" x14ac:dyDescent="0.3">
      <c r="B85" s="27"/>
      <c r="L85" s="27"/>
    </row>
    <row r="86" spans="2:65" s="26" customFormat="1" ht="18" customHeight="1" x14ac:dyDescent="0.3">
      <c r="B86" s="27"/>
      <c r="C86" s="51" t="s">
        <v>21</v>
      </c>
      <c r="F86" s="141" t="str">
        <f>F12</f>
        <v>Chrudim</v>
      </c>
      <c r="I86" s="142" t="s">
        <v>23</v>
      </c>
      <c r="J86" s="143">
        <f>IF(J12="","",J12)</f>
        <v>0</v>
      </c>
      <c r="L86" s="27"/>
    </row>
    <row r="87" spans="2:65" s="26" customFormat="1" ht="6.9" customHeight="1" x14ac:dyDescent="0.3">
      <c r="B87" s="27"/>
      <c r="L87" s="27"/>
    </row>
    <row r="88" spans="2:65" s="26" customFormat="1" ht="13.2" x14ac:dyDescent="0.3">
      <c r="B88" s="27"/>
      <c r="C88" s="51" t="s">
        <v>24</v>
      </c>
      <c r="F88" s="141" t="str">
        <f>E15</f>
        <v>Pardubický kraj</v>
      </c>
      <c r="I88" s="142" t="s">
        <v>30</v>
      </c>
      <c r="J88" s="141" t="str">
        <f>E21</f>
        <v>Archistat s.r.o., Pardubice</v>
      </c>
      <c r="L88" s="27"/>
    </row>
    <row r="89" spans="2:65" s="26" customFormat="1" ht="14.4" customHeight="1" x14ac:dyDescent="0.3">
      <c r="B89" s="27"/>
      <c r="C89" s="51" t="s">
        <v>28</v>
      </c>
      <c r="F89" s="141" t="str">
        <f>IF(E18="","",E18)</f>
        <v/>
      </c>
      <c r="L89" s="27"/>
    </row>
    <row r="90" spans="2:65" s="26" customFormat="1" ht="10.35" customHeight="1" x14ac:dyDescent="0.3">
      <c r="B90" s="27"/>
      <c r="L90" s="27"/>
    </row>
    <row r="91" spans="2:65" s="144" customFormat="1" ht="29.25" customHeight="1" x14ac:dyDescent="0.3">
      <c r="B91" s="145"/>
      <c r="C91" s="146" t="s">
        <v>105</v>
      </c>
      <c r="D91" s="147" t="s">
        <v>53</v>
      </c>
      <c r="E91" s="147" t="s">
        <v>49</v>
      </c>
      <c r="F91" s="147" t="s">
        <v>106</v>
      </c>
      <c r="G91" s="147" t="s">
        <v>107</v>
      </c>
      <c r="H91" s="147" t="s">
        <v>108</v>
      </c>
      <c r="I91" s="148" t="s">
        <v>109</v>
      </c>
      <c r="J91" s="147" t="s">
        <v>96</v>
      </c>
      <c r="K91" s="149" t="s">
        <v>110</v>
      </c>
      <c r="L91" s="145"/>
      <c r="M91" s="62" t="s">
        <v>111</v>
      </c>
      <c r="N91" s="63" t="s">
        <v>38</v>
      </c>
      <c r="O91" s="63" t="s">
        <v>112</v>
      </c>
      <c r="P91" s="63" t="s">
        <v>113</v>
      </c>
      <c r="Q91" s="63" t="s">
        <v>114</v>
      </c>
      <c r="R91" s="63" t="s">
        <v>115</v>
      </c>
      <c r="S91" s="63" t="s">
        <v>116</v>
      </c>
      <c r="T91" s="64" t="s">
        <v>117</v>
      </c>
    </row>
    <row r="92" spans="2:65" s="26" customFormat="1" ht="29.25" customHeight="1" x14ac:dyDescent="0.35">
      <c r="B92" s="27"/>
      <c r="C92" s="66" t="s">
        <v>97</v>
      </c>
      <c r="I92" s="188"/>
      <c r="J92" s="150">
        <f>BK92</f>
        <v>0</v>
      </c>
      <c r="L92" s="27"/>
      <c r="M92" s="65"/>
      <c r="N92" s="57"/>
      <c r="O92" s="57"/>
      <c r="P92" s="151">
        <f>P93+P242</f>
        <v>0</v>
      </c>
      <c r="Q92" s="57"/>
      <c r="R92" s="151">
        <f>R93+R242</f>
        <v>284.54940450000004</v>
      </c>
      <c r="S92" s="57"/>
      <c r="T92" s="152">
        <f>T93+T242</f>
        <v>356.24859400000008</v>
      </c>
      <c r="AT92" s="9" t="s">
        <v>67</v>
      </c>
      <c r="AU92" s="9" t="s">
        <v>98</v>
      </c>
      <c r="BK92" s="153">
        <f>BK93+BK242</f>
        <v>0</v>
      </c>
    </row>
    <row r="93" spans="2:65" s="154" customFormat="1" ht="37.35" customHeight="1" x14ac:dyDescent="0.35">
      <c r="B93" s="155"/>
      <c r="D93" s="156" t="s">
        <v>67</v>
      </c>
      <c r="E93" s="157" t="s">
        <v>220</v>
      </c>
      <c r="F93" s="157" t="s">
        <v>221</v>
      </c>
      <c r="I93" s="189"/>
      <c r="J93" s="159">
        <f>BK93</f>
        <v>0</v>
      </c>
      <c r="L93" s="155"/>
      <c r="M93" s="160"/>
      <c r="N93" s="161"/>
      <c r="O93" s="161"/>
      <c r="P93" s="162">
        <f>P94+P142+P162+P183+P189+P194+P212+P233+P240</f>
        <v>0</v>
      </c>
      <c r="Q93" s="161"/>
      <c r="R93" s="162">
        <f>R94+R142+R162+R183+R189+R194+R212+R233+R240</f>
        <v>282.78916100000004</v>
      </c>
      <c r="S93" s="161"/>
      <c r="T93" s="163">
        <f>T94+T142+T162+T183+T189+T194+T212+T233+T240</f>
        <v>356.24859400000008</v>
      </c>
      <c r="AR93" s="156" t="s">
        <v>76</v>
      </c>
      <c r="AT93" s="164" t="s">
        <v>67</v>
      </c>
      <c r="AU93" s="164" t="s">
        <v>68</v>
      </c>
      <c r="AY93" s="156" t="s">
        <v>121</v>
      </c>
      <c r="BK93" s="165">
        <f>BK94+BK142+BK162+BK183+BK189+BK194+BK212+BK233+BK240</f>
        <v>0</v>
      </c>
    </row>
    <row r="94" spans="2:65" s="154" customFormat="1" ht="19.95" customHeight="1" x14ac:dyDescent="0.35">
      <c r="B94" s="155"/>
      <c r="D94" s="156" t="s">
        <v>67</v>
      </c>
      <c r="E94" s="166" t="s">
        <v>76</v>
      </c>
      <c r="F94" s="166" t="s">
        <v>222</v>
      </c>
      <c r="I94" s="189"/>
      <c r="J94" s="167">
        <f>BK94</f>
        <v>0</v>
      </c>
      <c r="L94" s="155"/>
      <c r="M94" s="160"/>
      <c r="N94" s="161"/>
      <c r="O94" s="161"/>
      <c r="P94" s="162">
        <f>SUM(P95:P141)</f>
        <v>0</v>
      </c>
      <c r="Q94" s="161"/>
      <c r="R94" s="162">
        <f>SUM(R95:R141)</f>
        <v>0.40695000000000003</v>
      </c>
      <c r="S94" s="161"/>
      <c r="T94" s="163">
        <f>SUM(T95:T141)</f>
        <v>0</v>
      </c>
      <c r="AR94" s="156" t="s">
        <v>76</v>
      </c>
      <c r="AT94" s="164" t="s">
        <v>67</v>
      </c>
      <c r="AU94" s="164" t="s">
        <v>76</v>
      </c>
      <c r="AY94" s="156" t="s">
        <v>121</v>
      </c>
      <c r="BK94" s="165">
        <f>SUM(BK95:BK141)</f>
        <v>0</v>
      </c>
    </row>
    <row r="95" spans="2:65" s="26" customFormat="1" ht="16.5" customHeight="1" x14ac:dyDescent="0.3">
      <c r="B95" s="168"/>
      <c r="C95" s="169" t="s">
        <v>76</v>
      </c>
      <c r="D95" s="169" t="s">
        <v>124</v>
      </c>
      <c r="E95" s="170" t="s">
        <v>223</v>
      </c>
      <c r="F95" s="171" t="s">
        <v>224</v>
      </c>
      <c r="G95" s="172" t="s">
        <v>225</v>
      </c>
      <c r="H95" s="173">
        <v>1</v>
      </c>
      <c r="I95" s="174">
        <v>0</v>
      </c>
      <c r="J95" s="175">
        <f>ROUND(I95*H95,2)</f>
        <v>0</v>
      </c>
      <c r="K95" s="171" t="s">
        <v>128</v>
      </c>
      <c r="L95" s="27"/>
      <c r="M95" s="176"/>
      <c r="N95" s="177" t="s">
        <v>39</v>
      </c>
      <c r="O95" s="28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AR95" s="9" t="s">
        <v>144</v>
      </c>
      <c r="AT95" s="9" t="s">
        <v>124</v>
      </c>
      <c r="AU95" s="9" t="s">
        <v>78</v>
      </c>
      <c r="AY95" s="9" t="s">
        <v>121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9" t="s">
        <v>76</v>
      </c>
      <c r="BK95" s="180">
        <f>ROUND(I95*H95,2)</f>
        <v>0</v>
      </c>
      <c r="BL95" s="9" t="s">
        <v>144</v>
      </c>
      <c r="BM95" s="9" t="s">
        <v>226</v>
      </c>
    </row>
    <row r="96" spans="2:65" s="26" customFormat="1" ht="25.5" customHeight="1" x14ac:dyDescent="0.3">
      <c r="B96" s="168"/>
      <c r="C96" s="169" t="s">
        <v>78</v>
      </c>
      <c r="D96" s="169" t="s">
        <v>124</v>
      </c>
      <c r="E96" s="170" t="s">
        <v>227</v>
      </c>
      <c r="F96" s="171" t="s">
        <v>228</v>
      </c>
      <c r="G96" s="172" t="s">
        <v>225</v>
      </c>
      <c r="H96" s="173">
        <v>1</v>
      </c>
      <c r="I96" s="174">
        <v>0</v>
      </c>
      <c r="J96" s="175">
        <f>ROUND(I96*H96,2)</f>
        <v>0</v>
      </c>
      <c r="K96" s="171" t="s">
        <v>128</v>
      </c>
      <c r="L96" s="27"/>
      <c r="M96" s="176"/>
      <c r="N96" s="177" t="s">
        <v>39</v>
      </c>
      <c r="O96" s="28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AR96" s="9" t="s">
        <v>144</v>
      </c>
      <c r="AT96" s="9" t="s">
        <v>124</v>
      </c>
      <c r="AU96" s="9" t="s">
        <v>78</v>
      </c>
      <c r="AY96" s="9" t="s">
        <v>121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9" t="s">
        <v>76</v>
      </c>
      <c r="BK96" s="180">
        <f>ROUND(I96*H96,2)</f>
        <v>0</v>
      </c>
      <c r="BL96" s="9" t="s">
        <v>144</v>
      </c>
      <c r="BM96" s="9" t="s">
        <v>229</v>
      </c>
    </row>
    <row r="97" spans="2:65" s="26" customFormat="1" ht="16.5" customHeight="1" x14ac:dyDescent="0.3">
      <c r="B97" s="168"/>
      <c r="C97" s="169" t="s">
        <v>137</v>
      </c>
      <c r="D97" s="169" t="s">
        <v>124</v>
      </c>
      <c r="E97" s="170" t="s">
        <v>230</v>
      </c>
      <c r="F97" s="171" t="s">
        <v>231</v>
      </c>
      <c r="G97" s="172" t="s">
        <v>225</v>
      </c>
      <c r="H97" s="173">
        <v>1</v>
      </c>
      <c r="I97" s="174">
        <v>0</v>
      </c>
      <c r="J97" s="175">
        <f>ROUND(I97*H97,2)</f>
        <v>0</v>
      </c>
      <c r="K97" s="171"/>
      <c r="L97" s="27"/>
      <c r="M97" s="176"/>
      <c r="N97" s="177" t="s">
        <v>39</v>
      </c>
      <c r="O97" s="28"/>
      <c r="P97" s="178">
        <f>O97*H97</f>
        <v>0</v>
      </c>
      <c r="Q97" s="178">
        <v>1.8000000000000001E-4</v>
      </c>
      <c r="R97" s="178">
        <f>Q97*H97</f>
        <v>1.8000000000000001E-4</v>
      </c>
      <c r="S97" s="178">
        <v>0</v>
      </c>
      <c r="T97" s="179">
        <f>S97*H97</f>
        <v>0</v>
      </c>
      <c r="AR97" s="9" t="s">
        <v>144</v>
      </c>
      <c r="AT97" s="9" t="s">
        <v>124</v>
      </c>
      <c r="AU97" s="9" t="s">
        <v>78</v>
      </c>
      <c r="AY97" s="9" t="s">
        <v>121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9" t="s">
        <v>76</v>
      </c>
      <c r="BK97" s="180">
        <f>ROUND(I97*H97,2)</f>
        <v>0</v>
      </c>
      <c r="BL97" s="9" t="s">
        <v>144</v>
      </c>
      <c r="BM97" s="9" t="s">
        <v>232</v>
      </c>
    </row>
    <row r="98" spans="2:65" s="26" customFormat="1" ht="25.5" customHeight="1" x14ac:dyDescent="0.3">
      <c r="B98" s="168"/>
      <c r="C98" s="169" t="s">
        <v>144</v>
      </c>
      <c r="D98" s="169" t="s">
        <v>124</v>
      </c>
      <c r="E98" s="170" t="s">
        <v>233</v>
      </c>
      <c r="F98" s="171" t="s">
        <v>234</v>
      </c>
      <c r="G98" s="172" t="s">
        <v>235</v>
      </c>
      <c r="H98" s="173">
        <v>69.174000000000007</v>
      </c>
      <c r="I98" s="174">
        <v>0</v>
      </c>
      <c r="J98" s="175">
        <f>ROUND(I98*H98,2)</f>
        <v>0</v>
      </c>
      <c r="K98" s="171" t="s">
        <v>128</v>
      </c>
      <c r="L98" s="27"/>
      <c r="M98" s="176"/>
      <c r="N98" s="177" t="s">
        <v>39</v>
      </c>
      <c r="O98" s="28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AR98" s="9" t="s">
        <v>144</v>
      </c>
      <c r="AT98" s="9" t="s">
        <v>124</v>
      </c>
      <c r="AU98" s="9" t="s">
        <v>78</v>
      </c>
      <c r="AY98" s="9" t="s">
        <v>121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9" t="s">
        <v>76</v>
      </c>
      <c r="BK98" s="180">
        <f>ROUND(I98*H98,2)</f>
        <v>0</v>
      </c>
      <c r="BL98" s="9" t="s">
        <v>144</v>
      </c>
      <c r="BM98" s="9" t="s">
        <v>236</v>
      </c>
    </row>
    <row r="99" spans="2:65" s="190" customFormat="1" x14ac:dyDescent="0.3">
      <c r="B99" s="191"/>
      <c r="D99" s="181" t="s">
        <v>237</v>
      </c>
      <c r="E99" s="192"/>
      <c r="F99" s="193" t="s">
        <v>238</v>
      </c>
      <c r="H99" s="194">
        <v>69.174000000000007</v>
      </c>
      <c r="I99" s="195"/>
      <c r="L99" s="191"/>
      <c r="M99" s="196"/>
      <c r="N99" s="197"/>
      <c r="O99" s="197"/>
      <c r="P99" s="197"/>
      <c r="Q99" s="197"/>
      <c r="R99" s="197"/>
      <c r="S99" s="197"/>
      <c r="T99" s="198"/>
      <c r="AT99" s="192" t="s">
        <v>237</v>
      </c>
      <c r="AU99" s="192" t="s">
        <v>78</v>
      </c>
      <c r="AV99" s="190" t="s">
        <v>78</v>
      </c>
      <c r="AW99" s="190" t="s">
        <v>32</v>
      </c>
      <c r="AX99" s="190" t="s">
        <v>76</v>
      </c>
      <c r="AY99" s="192" t="s">
        <v>121</v>
      </c>
    </row>
    <row r="100" spans="2:65" s="26" customFormat="1" ht="16.5" customHeight="1" x14ac:dyDescent="0.3">
      <c r="B100" s="168"/>
      <c r="C100" s="169" t="s">
        <v>120</v>
      </c>
      <c r="D100" s="169" t="s">
        <v>124</v>
      </c>
      <c r="E100" s="170" t="s">
        <v>239</v>
      </c>
      <c r="F100" s="171" t="s">
        <v>240</v>
      </c>
      <c r="G100" s="172" t="s">
        <v>235</v>
      </c>
      <c r="H100" s="173">
        <v>318.75</v>
      </c>
      <c r="I100" s="174">
        <v>0</v>
      </c>
      <c r="J100" s="175">
        <f>ROUND(I100*H100,2)</f>
        <v>0</v>
      </c>
      <c r="K100" s="171" t="s">
        <v>128</v>
      </c>
      <c r="L100" s="27"/>
      <c r="M100" s="176"/>
      <c r="N100" s="177" t="s">
        <v>39</v>
      </c>
      <c r="O100" s="28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AR100" s="9" t="s">
        <v>144</v>
      </c>
      <c r="AT100" s="9" t="s">
        <v>124</v>
      </c>
      <c r="AU100" s="9" t="s">
        <v>78</v>
      </c>
      <c r="AY100" s="9" t="s">
        <v>121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9" t="s">
        <v>76</v>
      </c>
      <c r="BK100" s="180">
        <f>ROUND(I100*H100,2)</f>
        <v>0</v>
      </c>
      <c r="BL100" s="9" t="s">
        <v>144</v>
      </c>
      <c r="BM100" s="9" t="s">
        <v>241</v>
      </c>
    </row>
    <row r="101" spans="2:65" s="190" customFormat="1" x14ac:dyDescent="0.3">
      <c r="B101" s="191"/>
      <c r="D101" s="181" t="s">
        <v>237</v>
      </c>
      <c r="E101" s="192"/>
      <c r="F101" s="193" t="s">
        <v>242</v>
      </c>
      <c r="H101" s="194">
        <v>55</v>
      </c>
      <c r="I101" s="195"/>
      <c r="L101" s="191"/>
      <c r="M101" s="196"/>
      <c r="N101" s="197"/>
      <c r="O101" s="197"/>
      <c r="P101" s="197"/>
      <c r="Q101" s="197"/>
      <c r="R101" s="197"/>
      <c r="S101" s="197"/>
      <c r="T101" s="198"/>
      <c r="AT101" s="192" t="s">
        <v>237</v>
      </c>
      <c r="AU101" s="192" t="s">
        <v>78</v>
      </c>
      <c r="AV101" s="190" t="s">
        <v>78</v>
      </c>
      <c r="AW101" s="190" t="s">
        <v>32</v>
      </c>
      <c r="AX101" s="190" t="s">
        <v>68</v>
      </c>
      <c r="AY101" s="192" t="s">
        <v>121</v>
      </c>
    </row>
    <row r="102" spans="2:65" s="190" customFormat="1" x14ac:dyDescent="0.3">
      <c r="B102" s="191"/>
      <c r="D102" s="181" t="s">
        <v>237</v>
      </c>
      <c r="E102" s="192"/>
      <c r="F102" s="193" t="s">
        <v>243</v>
      </c>
      <c r="H102" s="194">
        <v>263.75</v>
      </c>
      <c r="I102" s="195"/>
      <c r="L102" s="191"/>
      <c r="M102" s="196"/>
      <c r="N102" s="197"/>
      <c r="O102" s="197"/>
      <c r="P102" s="197"/>
      <c r="Q102" s="197"/>
      <c r="R102" s="197"/>
      <c r="S102" s="197"/>
      <c r="T102" s="198"/>
      <c r="AT102" s="192" t="s">
        <v>237</v>
      </c>
      <c r="AU102" s="192" t="s">
        <v>78</v>
      </c>
      <c r="AV102" s="190" t="s">
        <v>78</v>
      </c>
      <c r="AW102" s="190" t="s">
        <v>32</v>
      </c>
      <c r="AX102" s="190" t="s">
        <v>68</v>
      </c>
      <c r="AY102" s="192" t="s">
        <v>121</v>
      </c>
    </row>
    <row r="103" spans="2:65" s="199" customFormat="1" x14ac:dyDescent="0.3">
      <c r="B103" s="200"/>
      <c r="D103" s="181" t="s">
        <v>237</v>
      </c>
      <c r="E103" s="201"/>
      <c r="F103" s="202" t="s">
        <v>244</v>
      </c>
      <c r="H103" s="203">
        <v>318.75</v>
      </c>
      <c r="I103" s="204"/>
      <c r="L103" s="200"/>
      <c r="M103" s="205"/>
      <c r="N103" s="206"/>
      <c r="O103" s="206"/>
      <c r="P103" s="206"/>
      <c r="Q103" s="206"/>
      <c r="R103" s="206"/>
      <c r="S103" s="206"/>
      <c r="T103" s="207"/>
      <c r="AT103" s="201" t="s">
        <v>237</v>
      </c>
      <c r="AU103" s="201" t="s">
        <v>78</v>
      </c>
      <c r="AV103" s="199" t="s">
        <v>144</v>
      </c>
      <c r="AW103" s="199" t="s">
        <v>32</v>
      </c>
      <c r="AX103" s="199" t="s">
        <v>76</v>
      </c>
      <c r="AY103" s="201" t="s">
        <v>121</v>
      </c>
    </row>
    <row r="104" spans="2:65" s="26" customFormat="1" ht="16.5" customHeight="1" x14ac:dyDescent="0.3">
      <c r="B104" s="168"/>
      <c r="C104" s="169" t="s">
        <v>152</v>
      </c>
      <c r="D104" s="169" t="s">
        <v>124</v>
      </c>
      <c r="E104" s="170" t="s">
        <v>245</v>
      </c>
      <c r="F104" s="171" t="s">
        <v>246</v>
      </c>
      <c r="G104" s="172" t="s">
        <v>235</v>
      </c>
      <c r="H104" s="173">
        <v>12.87</v>
      </c>
      <c r="I104" s="174">
        <v>0</v>
      </c>
      <c r="J104" s="175">
        <f>ROUND(I104*H104,2)</f>
        <v>0</v>
      </c>
      <c r="K104" s="171" t="s">
        <v>128</v>
      </c>
      <c r="L104" s="27"/>
      <c r="M104" s="176"/>
      <c r="N104" s="177" t="s">
        <v>39</v>
      </c>
      <c r="O104" s="28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AR104" s="9" t="s">
        <v>144</v>
      </c>
      <c r="AT104" s="9" t="s">
        <v>124</v>
      </c>
      <c r="AU104" s="9" t="s">
        <v>78</v>
      </c>
      <c r="AY104" s="9" t="s">
        <v>121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9" t="s">
        <v>76</v>
      </c>
      <c r="BK104" s="180">
        <f>ROUND(I104*H104,2)</f>
        <v>0</v>
      </c>
      <c r="BL104" s="9" t="s">
        <v>144</v>
      </c>
      <c r="BM104" s="9" t="s">
        <v>247</v>
      </c>
    </row>
    <row r="105" spans="2:65" s="190" customFormat="1" x14ac:dyDescent="0.3">
      <c r="B105" s="191"/>
      <c r="D105" s="181" t="s">
        <v>237</v>
      </c>
      <c r="E105" s="192"/>
      <c r="F105" s="193" t="s">
        <v>248</v>
      </c>
      <c r="H105" s="194">
        <v>12.24</v>
      </c>
      <c r="I105" s="195"/>
      <c r="L105" s="191"/>
      <c r="M105" s="196"/>
      <c r="N105" s="197"/>
      <c r="O105" s="197"/>
      <c r="P105" s="197"/>
      <c r="Q105" s="197"/>
      <c r="R105" s="197"/>
      <c r="S105" s="197"/>
      <c r="T105" s="198"/>
      <c r="AT105" s="192" t="s">
        <v>237</v>
      </c>
      <c r="AU105" s="192" t="s">
        <v>78</v>
      </c>
      <c r="AV105" s="190" t="s">
        <v>78</v>
      </c>
      <c r="AW105" s="190" t="s">
        <v>32</v>
      </c>
      <c r="AX105" s="190" t="s">
        <v>68</v>
      </c>
      <c r="AY105" s="192" t="s">
        <v>121</v>
      </c>
    </row>
    <row r="106" spans="2:65" s="190" customFormat="1" x14ac:dyDescent="0.3">
      <c r="B106" s="191"/>
      <c r="D106" s="181" t="s">
        <v>237</v>
      </c>
      <c r="E106" s="192"/>
      <c r="F106" s="193" t="s">
        <v>249</v>
      </c>
      <c r="H106" s="194">
        <v>0.63</v>
      </c>
      <c r="I106" s="195"/>
      <c r="L106" s="191"/>
      <c r="M106" s="196"/>
      <c r="N106" s="197"/>
      <c r="O106" s="197"/>
      <c r="P106" s="197"/>
      <c r="Q106" s="197"/>
      <c r="R106" s="197"/>
      <c r="S106" s="197"/>
      <c r="T106" s="198"/>
      <c r="AT106" s="192" t="s">
        <v>237</v>
      </c>
      <c r="AU106" s="192" t="s">
        <v>78</v>
      </c>
      <c r="AV106" s="190" t="s">
        <v>78</v>
      </c>
      <c r="AW106" s="190" t="s">
        <v>32</v>
      </c>
      <c r="AX106" s="190" t="s">
        <v>68</v>
      </c>
      <c r="AY106" s="192" t="s">
        <v>121</v>
      </c>
    </row>
    <row r="107" spans="2:65" s="208" customFormat="1" x14ac:dyDescent="0.3">
      <c r="B107" s="209"/>
      <c r="D107" s="181" t="s">
        <v>237</v>
      </c>
      <c r="E107" s="210"/>
      <c r="F107" s="211" t="s">
        <v>250</v>
      </c>
      <c r="H107" s="212">
        <v>12.87</v>
      </c>
      <c r="I107" s="213"/>
      <c r="L107" s="209"/>
      <c r="M107" s="214"/>
      <c r="N107" s="215"/>
      <c r="O107" s="215"/>
      <c r="P107" s="215"/>
      <c r="Q107" s="215"/>
      <c r="R107" s="215"/>
      <c r="S107" s="215"/>
      <c r="T107" s="216"/>
      <c r="AT107" s="210" t="s">
        <v>237</v>
      </c>
      <c r="AU107" s="210" t="s">
        <v>78</v>
      </c>
      <c r="AV107" s="208" t="s">
        <v>137</v>
      </c>
      <c r="AW107" s="208" t="s">
        <v>32</v>
      </c>
      <c r="AX107" s="208" t="s">
        <v>68</v>
      </c>
      <c r="AY107" s="210" t="s">
        <v>121</v>
      </c>
    </row>
    <row r="108" spans="2:65" s="199" customFormat="1" x14ac:dyDescent="0.3">
      <c r="B108" s="200"/>
      <c r="D108" s="181" t="s">
        <v>237</v>
      </c>
      <c r="E108" s="201"/>
      <c r="F108" s="202" t="s">
        <v>244</v>
      </c>
      <c r="H108" s="203">
        <v>12.87</v>
      </c>
      <c r="I108" s="204"/>
      <c r="L108" s="200"/>
      <c r="M108" s="205"/>
      <c r="N108" s="206"/>
      <c r="O108" s="206"/>
      <c r="P108" s="206"/>
      <c r="Q108" s="206"/>
      <c r="R108" s="206"/>
      <c r="S108" s="206"/>
      <c r="T108" s="207"/>
      <c r="AT108" s="201" t="s">
        <v>237</v>
      </c>
      <c r="AU108" s="201" t="s">
        <v>78</v>
      </c>
      <c r="AV108" s="199" t="s">
        <v>144</v>
      </c>
      <c r="AW108" s="199" t="s">
        <v>32</v>
      </c>
      <c r="AX108" s="199" t="s">
        <v>76</v>
      </c>
      <c r="AY108" s="201" t="s">
        <v>121</v>
      </c>
    </row>
    <row r="109" spans="2:65" s="26" customFormat="1" ht="16.5" customHeight="1" x14ac:dyDescent="0.3">
      <c r="B109" s="168"/>
      <c r="C109" s="169" t="s">
        <v>156</v>
      </c>
      <c r="D109" s="169" t="s">
        <v>124</v>
      </c>
      <c r="E109" s="170" t="s">
        <v>251</v>
      </c>
      <c r="F109" s="171" t="s">
        <v>252</v>
      </c>
      <c r="G109" s="172" t="s">
        <v>235</v>
      </c>
      <c r="H109" s="173">
        <v>230.58</v>
      </c>
      <c r="I109" s="174">
        <v>0</v>
      </c>
      <c r="J109" s="175">
        <f>ROUND(I109*H109,2)</f>
        <v>0</v>
      </c>
      <c r="K109" s="171" t="s">
        <v>128</v>
      </c>
      <c r="L109" s="27"/>
      <c r="M109" s="176"/>
      <c r="N109" s="177" t="s">
        <v>39</v>
      </c>
      <c r="O109" s="28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AR109" s="9" t="s">
        <v>144</v>
      </c>
      <c r="AT109" s="9" t="s">
        <v>124</v>
      </c>
      <c r="AU109" s="9" t="s">
        <v>78</v>
      </c>
      <c r="AY109" s="9" t="s">
        <v>121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9" t="s">
        <v>76</v>
      </c>
      <c r="BK109" s="180">
        <f>ROUND(I109*H109,2)</f>
        <v>0</v>
      </c>
      <c r="BL109" s="9" t="s">
        <v>144</v>
      </c>
      <c r="BM109" s="9" t="s">
        <v>253</v>
      </c>
    </row>
    <row r="110" spans="2:65" s="190" customFormat="1" x14ac:dyDescent="0.3">
      <c r="B110" s="191"/>
      <c r="D110" s="181" t="s">
        <v>237</v>
      </c>
      <c r="E110" s="192"/>
      <c r="F110" s="193" t="s">
        <v>254</v>
      </c>
      <c r="H110" s="194">
        <v>193.2</v>
      </c>
      <c r="I110" s="195"/>
      <c r="L110" s="191"/>
      <c r="M110" s="196"/>
      <c r="N110" s="197"/>
      <c r="O110" s="197"/>
      <c r="P110" s="197"/>
      <c r="Q110" s="197"/>
      <c r="R110" s="197"/>
      <c r="S110" s="197"/>
      <c r="T110" s="198"/>
      <c r="AT110" s="192" t="s">
        <v>237</v>
      </c>
      <c r="AU110" s="192" t="s">
        <v>78</v>
      </c>
      <c r="AV110" s="190" t="s">
        <v>78</v>
      </c>
      <c r="AW110" s="190" t="s">
        <v>32</v>
      </c>
      <c r="AX110" s="190" t="s">
        <v>68</v>
      </c>
      <c r="AY110" s="192" t="s">
        <v>121</v>
      </c>
    </row>
    <row r="111" spans="2:65" s="190" customFormat="1" x14ac:dyDescent="0.3">
      <c r="B111" s="191"/>
      <c r="D111" s="181" t="s">
        <v>237</v>
      </c>
      <c r="E111" s="192"/>
      <c r="F111" s="193" t="s">
        <v>255</v>
      </c>
      <c r="H111" s="194">
        <v>37.380000000000003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237</v>
      </c>
      <c r="AU111" s="192" t="s">
        <v>78</v>
      </c>
      <c r="AV111" s="190" t="s">
        <v>78</v>
      </c>
      <c r="AW111" s="190" t="s">
        <v>32</v>
      </c>
      <c r="AX111" s="190" t="s">
        <v>68</v>
      </c>
      <c r="AY111" s="192" t="s">
        <v>121</v>
      </c>
    </row>
    <row r="112" spans="2:65" s="208" customFormat="1" x14ac:dyDescent="0.3">
      <c r="B112" s="209"/>
      <c r="D112" s="181" t="s">
        <v>237</v>
      </c>
      <c r="E112" s="210"/>
      <c r="F112" s="211" t="s">
        <v>256</v>
      </c>
      <c r="H112" s="212">
        <v>230.58</v>
      </c>
      <c r="I112" s="213"/>
      <c r="L112" s="209"/>
      <c r="M112" s="214"/>
      <c r="N112" s="215"/>
      <c r="O112" s="215"/>
      <c r="P112" s="215"/>
      <c r="Q112" s="215"/>
      <c r="R112" s="215"/>
      <c r="S112" s="215"/>
      <c r="T112" s="216"/>
      <c r="AT112" s="210" t="s">
        <v>237</v>
      </c>
      <c r="AU112" s="210" t="s">
        <v>78</v>
      </c>
      <c r="AV112" s="208" t="s">
        <v>137</v>
      </c>
      <c r="AW112" s="208" t="s">
        <v>32</v>
      </c>
      <c r="AX112" s="208" t="s">
        <v>68</v>
      </c>
      <c r="AY112" s="210" t="s">
        <v>121</v>
      </c>
    </row>
    <row r="113" spans="2:65" s="199" customFormat="1" x14ac:dyDescent="0.3">
      <c r="B113" s="200"/>
      <c r="D113" s="181" t="s">
        <v>237</v>
      </c>
      <c r="E113" s="201"/>
      <c r="F113" s="202" t="s">
        <v>244</v>
      </c>
      <c r="H113" s="203">
        <v>230.58</v>
      </c>
      <c r="I113" s="204"/>
      <c r="L113" s="200"/>
      <c r="M113" s="205"/>
      <c r="N113" s="206"/>
      <c r="O113" s="206"/>
      <c r="P113" s="206"/>
      <c r="Q113" s="206"/>
      <c r="R113" s="206"/>
      <c r="S113" s="206"/>
      <c r="T113" s="207"/>
      <c r="AT113" s="201" t="s">
        <v>237</v>
      </c>
      <c r="AU113" s="201" t="s">
        <v>78</v>
      </c>
      <c r="AV113" s="199" t="s">
        <v>144</v>
      </c>
      <c r="AW113" s="199" t="s">
        <v>32</v>
      </c>
      <c r="AX113" s="199" t="s">
        <v>76</v>
      </c>
      <c r="AY113" s="201" t="s">
        <v>121</v>
      </c>
    </row>
    <row r="114" spans="2:65" s="26" customFormat="1" ht="16.5" customHeight="1" x14ac:dyDescent="0.3">
      <c r="B114" s="168"/>
      <c r="C114" s="169" t="s">
        <v>160</v>
      </c>
      <c r="D114" s="169" t="s">
        <v>124</v>
      </c>
      <c r="E114" s="170" t="s">
        <v>257</v>
      </c>
      <c r="F114" s="171" t="s">
        <v>258</v>
      </c>
      <c r="G114" s="172" t="s">
        <v>235</v>
      </c>
      <c r="H114" s="173">
        <v>126.819</v>
      </c>
      <c r="I114" s="174">
        <v>0</v>
      </c>
      <c r="J114" s="175">
        <f>ROUND(I114*H114,2)</f>
        <v>0</v>
      </c>
      <c r="K114" s="171" t="s">
        <v>128</v>
      </c>
      <c r="L114" s="27"/>
      <c r="M114" s="176"/>
      <c r="N114" s="177" t="s">
        <v>39</v>
      </c>
      <c r="O114" s="28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AR114" s="9" t="s">
        <v>144</v>
      </c>
      <c r="AT114" s="9" t="s">
        <v>124</v>
      </c>
      <c r="AU114" s="9" t="s">
        <v>78</v>
      </c>
      <c r="AY114" s="9" t="s">
        <v>121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9" t="s">
        <v>76</v>
      </c>
      <c r="BK114" s="180">
        <f>ROUND(I114*H114,2)</f>
        <v>0</v>
      </c>
      <c r="BL114" s="9" t="s">
        <v>144</v>
      </c>
      <c r="BM114" s="9" t="s">
        <v>259</v>
      </c>
    </row>
    <row r="115" spans="2:65" s="190" customFormat="1" x14ac:dyDescent="0.3">
      <c r="B115" s="191"/>
      <c r="D115" s="181" t="s">
        <v>237</v>
      </c>
      <c r="E115" s="192"/>
      <c r="F115" s="193" t="s">
        <v>260</v>
      </c>
      <c r="H115" s="194">
        <v>126.819</v>
      </c>
      <c r="I115" s="195"/>
      <c r="L115" s="191"/>
      <c r="M115" s="196"/>
      <c r="N115" s="197"/>
      <c r="O115" s="197"/>
      <c r="P115" s="197"/>
      <c r="Q115" s="197"/>
      <c r="R115" s="197"/>
      <c r="S115" s="197"/>
      <c r="T115" s="198"/>
      <c r="AT115" s="192" t="s">
        <v>237</v>
      </c>
      <c r="AU115" s="192" t="s">
        <v>78</v>
      </c>
      <c r="AV115" s="190" t="s">
        <v>78</v>
      </c>
      <c r="AW115" s="190" t="s">
        <v>32</v>
      </c>
      <c r="AX115" s="190" t="s">
        <v>76</v>
      </c>
      <c r="AY115" s="192" t="s">
        <v>121</v>
      </c>
    </row>
    <row r="116" spans="2:65" s="26" customFormat="1" ht="16.5" customHeight="1" x14ac:dyDescent="0.3">
      <c r="B116" s="168"/>
      <c r="C116" s="169" t="s">
        <v>167</v>
      </c>
      <c r="D116" s="169" t="s">
        <v>124</v>
      </c>
      <c r="E116" s="170" t="s">
        <v>261</v>
      </c>
      <c r="F116" s="171" t="s">
        <v>262</v>
      </c>
      <c r="G116" s="172" t="s">
        <v>263</v>
      </c>
      <c r="H116" s="173">
        <v>273</v>
      </c>
      <c r="I116" s="174">
        <v>0</v>
      </c>
      <c r="J116" s="175">
        <f>ROUND(I116*H116,2)</f>
        <v>0</v>
      </c>
      <c r="K116" s="171" t="s">
        <v>128</v>
      </c>
      <c r="L116" s="27"/>
      <c r="M116" s="176"/>
      <c r="N116" s="177" t="s">
        <v>39</v>
      </c>
      <c r="O116" s="28"/>
      <c r="P116" s="178">
        <f>O116*H116</f>
        <v>0</v>
      </c>
      <c r="Q116" s="178">
        <v>6.9999999999999999E-4</v>
      </c>
      <c r="R116" s="178">
        <f>Q116*H116</f>
        <v>0.19109999999999999</v>
      </c>
      <c r="S116" s="178">
        <v>0</v>
      </c>
      <c r="T116" s="179">
        <f>S116*H116</f>
        <v>0</v>
      </c>
      <c r="AR116" s="9" t="s">
        <v>144</v>
      </c>
      <c r="AT116" s="9" t="s">
        <v>124</v>
      </c>
      <c r="AU116" s="9" t="s">
        <v>78</v>
      </c>
      <c r="AY116" s="9" t="s">
        <v>121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9" t="s">
        <v>76</v>
      </c>
      <c r="BK116" s="180">
        <f>ROUND(I116*H116,2)</f>
        <v>0</v>
      </c>
      <c r="BL116" s="9" t="s">
        <v>144</v>
      </c>
      <c r="BM116" s="9" t="s">
        <v>264</v>
      </c>
    </row>
    <row r="117" spans="2:65" s="190" customFormat="1" x14ac:dyDescent="0.3">
      <c r="B117" s="191"/>
      <c r="D117" s="181" t="s">
        <v>237</v>
      </c>
      <c r="E117" s="192"/>
      <c r="F117" s="193" t="s">
        <v>265</v>
      </c>
      <c r="H117" s="194">
        <v>273</v>
      </c>
      <c r="I117" s="195"/>
      <c r="L117" s="191"/>
      <c r="M117" s="196"/>
      <c r="N117" s="197"/>
      <c r="O117" s="197"/>
      <c r="P117" s="197"/>
      <c r="Q117" s="197"/>
      <c r="R117" s="197"/>
      <c r="S117" s="197"/>
      <c r="T117" s="198"/>
      <c r="AT117" s="192" t="s">
        <v>237</v>
      </c>
      <c r="AU117" s="192" t="s">
        <v>78</v>
      </c>
      <c r="AV117" s="190" t="s">
        <v>78</v>
      </c>
      <c r="AW117" s="190" t="s">
        <v>32</v>
      </c>
      <c r="AX117" s="190" t="s">
        <v>76</v>
      </c>
      <c r="AY117" s="192" t="s">
        <v>121</v>
      </c>
    </row>
    <row r="118" spans="2:65" s="26" customFormat="1" ht="16.5" customHeight="1" x14ac:dyDescent="0.3">
      <c r="B118" s="168"/>
      <c r="C118" s="169" t="s">
        <v>172</v>
      </c>
      <c r="D118" s="169" t="s">
        <v>124</v>
      </c>
      <c r="E118" s="170" t="s">
        <v>266</v>
      </c>
      <c r="F118" s="171" t="s">
        <v>267</v>
      </c>
      <c r="G118" s="172" t="s">
        <v>263</v>
      </c>
      <c r="H118" s="173">
        <v>273</v>
      </c>
      <c r="I118" s="174">
        <v>0</v>
      </c>
      <c r="J118" s="175">
        <f>ROUND(I118*H118,2)</f>
        <v>0</v>
      </c>
      <c r="K118" s="171" t="s">
        <v>128</v>
      </c>
      <c r="L118" s="27"/>
      <c r="M118" s="176"/>
      <c r="N118" s="177" t="s">
        <v>39</v>
      </c>
      <c r="O118" s="28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AR118" s="9" t="s">
        <v>144</v>
      </c>
      <c r="AT118" s="9" t="s">
        <v>124</v>
      </c>
      <c r="AU118" s="9" t="s">
        <v>78</v>
      </c>
      <c r="AY118" s="9" t="s">
        <v>121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9" t="s">
        <v>76</v>
      </c>
      <c r="BK118" s="180">
        <f>ROUND(I118*H118,2)</f>
        <v>0</v>
      </c>
      <c r="BL118" s="9" t="s">
        <v>144</v>
      </c>
      <c r="BM118" s="9" t="s">
        <v>268</v>
      </c>
    </row>
    <row r="119" spans="2:65" s="26" customFormat="1" ht="16.5" customHeight="1" x14ac:dyDescent="0.3">
      <c r="B119" s="168"/>
      <c r="C119" s="169" t="s">
        <v>177</v>
      </c>
      <c r="D119" s="169" t="s">
        <v>124</v>
      </c>
      <c r="E119" s="170" t="s">
        <v>269</v>
      </c>
      <c r="F119" s="171" t="s">
        <v>270</v>
      </c>
      <c r="G119" s="172" t="s">
        <v>263</v>
      </c>
      <c r="H119" s="173">
        <v>273</v>
      </c>
      <c r="I119" s="174">
        <v>0</v>
      </c>
      <c r="J119" s="175">
        <f>ROUND(I119*H119,2)</f>
        <v>0</v>
      </c>
      <c r="K119" s="171" t="s">
        <v>128</v>
      </c>
      <c r="L119" s="27"/>
      <c r="M119" s="176"/>
      <c r="N119" s="177" t="s">
        <v>39</v>
      </c>
      <c r="O119" s="28"/>
      <c r="P119" s="178">
        <f>O119*H119</f>
        <v>0</v>
      </c>
      <c r="Q119" s="178">
        <v>7.9000000000000001E-4</v>
      </c>
      <c r="R119" s="178">
        <f>Q119*H119</f>
        <v>0.21567</v>
      </c>
      <c r="S119" s="178">
        <v>0</v>
      </c>
      <c r="T119" s="179">
        <f>S119*H119</f>
        <v>0</v>
      </c>
      <c r="AR119" s="9" t="s">
        <v>144</v>
      </c>
      <c r="AT119" s="9" t="s">
        <v>124</v>
      </c>
      <c r="AU119" s="9" t="s">
        <v>78</v>
      </c>
      <c r="AY119" s="9" t="s">
        <v>121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9" t="s">
        <v>76</v>
      </c>
      <c r="BK119" s="180">
        <f>ROUND(I119*H119,2)</f>
        <v>0</v>
      </c>
      <c r="BL119" s="9" t="s">
        <v>144</v>
      </c>
      <c r="BM119" s="9" t="s">
        <v>271</v>
      </c>
    </row>
    <row r="120" spans="2:65" s="190" customFormat="1" x14ac:dyDescent="0.3">
      <c r="B120" s="191"/>
      <c r="D120" s="181" t="s">
        <v>237</v>
      </c>
      <c r="E120" s="192"/>
      <c r="F120" s="193" t="s">
        <v>265</v>
      </c>
      <c r="H120" s="194">
        <v>273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237</v>
      </c>
      <c r="AU120" s="192" t="s">
        <v>78</v>
      </c>
      <c r="AV120" s="190" t="s">
        <v>78</v>
      </c>
      <c r="AW120" s="190" t="s">
        <v>32</v>
      </c>
      <c r="AX120" s="190" t="s">
        <v>76</v>
      </c>
      <c r="AY120" s="192" t="s">
        <v>121</v>
      </c>
    </row>
    <row r="121" spans="2:65" s="26" customFormat="1" ht="16.5" customHeight="1" x14ac:dyDescent="0.3">
      <c r="B121" s="168"/>
      <c r="C121" s="169" t="s">
        <v>184</v>
      </c>
      <c r="D121" s="169" t="s">
        <v>124</v>
      </c>
      <c r="E121" s="170" t="s">
        <v>272</v>
      </c>
      <c r="F121" s="171" t="s">
        <v>273</v>
      </c>
      <c r="G121" s="172" t="s">
        <v>263</v>
      </c>
      <c r="H121" s="173">
        <v>273</v>
      </c>
      <c r="I121" s="174">
        <v>0</v>
      </c>
      <c r="J121" s="175">
        <f>ROUND(I121*H121,2)</f>
        <v>0</v>
      </c>
      <c r="K121" s="171" t="s">
        <v>128</v>
      </c>
      <c r="L121" s="27"/>
      <c r="M121" s="176"/>
      <c r="N121" s="177" t="s">
        <v>39</v>
      </c>
      <c r="O121" s="28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AR121" s="9" t="s">
        <v>144</v>
      </c>
      <c r="AT121" s="9" t="s">
        <v>124</v>
      </c>
      <c r="AU121" s="9" t="s">
        <v>78</v>
      </c>
      <c r="AY121" s="9" t="s">
        <v>121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9" t="s">
        <v>76</v>
      </c>
      <c r="BK121" s="180">
        <f>ROUND(I121*H121,2)</f>
        <v>0</v>
      </c>
      <c r="BL121" s="9" t="s">
        <v>144</v>
      </c>
      <c r="BM121" s="9" t="s">
        <v>274</v>
      </c>
    </row>
    <row r="122" spans="2:65" s="26" customFormat="1" ht="16.5" customHeight="1" x14ac:dyDescent="0.3">
      <c r="B122" s="168"/>
      <c r="C122" s="169" t="s">
        <v>189</v>
      </c>
      <c r="D122" s="169" t="s">
        <v>124</v>
      </c>
      <c r="E122" s="170" t="s">
        <v>275</v>
      </c>
      <c r="F122" s="171" t="s">
        <v>276</v>
      </c>
      <c r="G122" s="172" t="s">
        <v>235</v>
      </c>
      <c r="H122" s="173">
        <v>185.58</v>
      </c>
      <c r="I122" s="174">
        <v>0</v>
      </c>
      <c r="J122" s="175">
        <f>ROUND(I122*H122,2)</f>
        <v>0</v>
      </c>
      <c r="K122" s="171" t="s">
        <v>128</v>
      </c>
      <c r="L122" s="27"/>
      <c r="M122" s="176"/>
      <c r="N122" s="177" t="s">
        <v>39</v>
      </c>
      <c r="O122" s="28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AR122" s="9" t="s">
        <v>144</v>
      </c>
      <c r="AT122" s="9" t="s">
        <v>124</v>
      </c>
      <c r="AU122" s="9" t="s">
        <v>78</v>
      </c>
      <c r="AY122" s="9" t="s">
        <v>121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9" t="s">
        <v>76</v>
      </c>
      <c r="BK122" s="180">
        <f>ROUND(I122*H122,2)</f>
        <v>0</v>
      </c>
      <c r="BL122" s="9" t="s">
        <v>144</v>
      </c>
      <c r="BM122" s="9" t="s">
        <v>277</v>
      </c>
    </row>
    <row r="123" spans="2:65" s="190" customFormat="1" x14ac:dyDescent="0.3">
      <c r="B123" s="191"/>
      <c r="D123" s="181" t="s">
        <v>237</v>
      </c>
      <c r="E123" s="192"/>
      <c r="F123" s="193" t="s">
        <v>278</v>
      </c>
      <c r="H123" s="194">
        <v>230.58</v>
      </c>
      <c r="I123" s="195"/>
      <c r="L123" s="191"/>
      <c r="M123" s="196"/>
      <c r="N123" s="197"/>
      <c r="O123" s="197"/>
      <c r="P123" s="197"/>
      <c r="Q123" s="197"/>
      <c r="R123" s="197"/>
      <c r="S123" s="197"/>
      <c r="T123" s="198"/>
      <c r="AT123" s="192" t="s">
        <v>237</v>
      </c>
      <c r="AU123" s="192" t="s">
        <v>78</v>
      </c>
      <c r="AV123" s="190" t="s">
        <v>78</v>
      </c>
      <c r="AW123" s="190" t="s">
        <v>32</v>
      </c>
      <c r="AX123" s="190" t="s">
        <v>68</v>
      </c>
      <c r="AY123" s="192" t="s">
        <v>121</v>
      </c>
    </row>
    <row r="124" spans="2:65" s="190" customFormat="1" x14ac:dyDescent="0.3">
      <c r="B124" s="191"/>
      <c r="D124" s="181" t="s">
        <v>237</v>
      </c>
      <c r="E124" s="192"/>
      <c r="F124" s="193" t="s">
        <v>279</v>
      </c>
      <c r="H124" s="194">
        <v>-45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237</v>
      </c>
      <c r="AU124" s="192" t="s">
        <v>78</v>
      </c>
      <c r="AV124" s="190" t="s">
        <v>78</v>
      </c>
      <c r="AW124" s="190" t="s">
        <v>32</v>
      </c>
      <c r="AX124" s="190" t="s">
        <v>68</v>
      </c>
      <c r="AY124" s="192" t="s">
        <v>121</v>
      </c>
    </row>
    <row r="125" spans="2:65" s="199" customFormat="1" x14ac:dyDescent="0.3">
      <c r="B125" s="200"/>
      <c r="D125" s="181" t="s">
        <v>237</v>
      </c>
      <c r="E125" s="201"/>
      <c r="F125" s="202" t="s">
        <v>244</v>
      </c>
      <c r="H125" s="203">
        <v>185.58</v>
      </c>
      <c r="I125" s="204"/>
      <c r="L125" s="200"/>
      <c r="M125" s="205"/>
      <c r="N125" s="206"/>
      <c r="O125" s="206"/>
      <c r="P125" s="206"/>
      <c r="Q125" s="206"/>
      <c r="R125" s="206"/>
      <c r="S125" s="206"/>
      <c r="T125" s="207"/>
      <c r="AT125" s="201" t="s">
        <v>237</v>
      </c>
      <c r="AU125" s="201" t="s">
        <v>78</v>
      </c>
      <c r="AV125" s="199" t="s">
        <v>144</v>
      </c>
      <c r="AW125" s="199" t="s">
        <v>32</v>
      </c>
      <c r="AX125" s="199" t="s">
        <v>76</v>
      </c>
      <c r="AY125" s="201" t="s">
        <v>121</v>
      </c>
    </row>
    <row r="126" spans="2:65" s="26" customFormat="1" ht="16.5" customHeight="1" x14ac:dyDescent="0.3">
      <c r="B126" s="168"/>
      <c r="C126" s="169" t="s">
        <v>194</v>
      </c>
      <c r="D126" s="169" t="s">
        <v>124</v>
      </c>
      <c r="E126" s="170" t="s">
        <v>280</v>
      </c>
      <c r="F126" s="171" t="s">
        <v>281</v>
      </c>
      <c r="G126" s="172" t="s">
        <v>235</v>
      </c>
      <c r="H126" s="173">
        <v>57.87</v>
      </c>
      <c r="I126" s="174">
        <v>0</v>
      </c>
      <c r="J126" s="175">
        <f>ROUND(I126*H126,2)</f>
        <v>0</v>
      </c>
      <c r="K126" s="171" t="s">
        <v>128</v>
      </c>
      <c r="L126" s="27"/>
      <c r="M126" s="176"/>
      <c r="N126" s="177" t="s">
        <v>39</v>
      </c>
      <c r="O126" s="28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AR126" s="9" t="s">
        <v>144</v>
      </c>
      <c r="AT126" s="9" t="s">
        <v>124</v>
      </c>
      <c r="AU126" s="9" t="s">
        <v>78</v>
      </c>
      <c r="AY126" s="9" t="s">
        <v>121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9" t="s">
        <v>76</v>
      </c>
      <c r="BK126" s="180">
        <f>ROUND(I126*H126,2)</f>
        <v>0</v>
      </c>
      <c r="BL126" s="9" t="s">
        <v>144</v>
      </c>
      <c r="BM126" s="9" t="s">
        <v>282</v>
      </c>
    </row>
    <row r="127" spans="2:65" s="190" customFormat="1" x14ac:dyDescent="0.3">
      <c r="B127" s="191"/>
      <c r="D127" s="181" t="s">
        <v>237</v>
      </c>
      <c r="E127" s="192"/>
      <c r="F127" s="193" t="s">
        <v>283</v>
      </c>
      <c r="H127" s="194">
        <v>45</v>
      </c>
      <c r="I127" s="195"/>
      <c r="L127" s="191"/>
      <c r="M127" s="196"/>
      <c r="N127" s="197"/>
      <c r="O127" s="197"/>
      <c r="P127" s="197"/>
      <c r="Q127" s="197"/>
      <c r="R127" s="197"/>
      <c r="S127" s="197"/>
      <c r="T127" s="198"/>
      <c r="AT127" s="192" t="s">
        <v>237</v>
      </c>
      <c r="AU127" s="192" t="s">
        <v>78</v>
      </c>
      <c r="AV127" s="190" t="s">
        <v>78</v>
      </c>
      <c r="AW127" s="190" t="s">
        <v>32</v>
      </c>
      <c r="AX127" s="190" t="s">
        <v>68</v>
      </c>
      <c r="AY127" s="192" t="s">
        <v>121</v>
      </c>
    </row>
    <row r="128" spans="2:65" s="190" customFormat="1" x14ac:dyDescent="0.3">
      <c r="B128" s="191"/>
      <c r="D128" s="181" t="s">
        <v>237</v>
      </c>
      <c r="E128" s="192"/>
      <c r="F128" s="193" t="s">
        <v>284</v>
      </c>
      <c r="H128" s="194">
        <v>12.87</v>
      </c>
      <c r="I128" s="195"/>
      <c r="L128" s="191"/>
      <c r="M128" s="196"/>
      <c r="N128" s="197"/>
      <c r="O128" s="197"/>
      <c r="P128" s="197"/>
      <c r="Q128" s="197"/>
      <c r="R128" s="197"/>
      <c r="S128" s="197"/>
      <c r="T128" s="198"/>
      <c r="AT128" s="192" t="s">
        <v>237</v>
      </c>
      <c r="AU128" s="192" t="s">
        <v>78</v>
      </c>
      <c r="AV128" s="190" t="s">
        <v>78</v>
      </c>
      <c r="AW128" s="190" t="s">
        <v>32</v>
      </c>
      <c r="AX128" s="190" t="s">
        <v>68</v>
      </c>
      <c r="AY128" s="192" t="s">
        <v>121</v>
      </c>
    </row>
    <row r="129" spans="2:65" s="199" customFormat="1" x14ac:dyDescent="0.3">
      <c r="B129" s="200"/>
      <c r="D129" s="181" t="s">
        <v>237</v>
      </c>
      <c r="E129" s="201"/>
      <c r="F129" s="202" t="s">
        <v>244</v>
      </c>
      <c r="H129" s="203">
        <v>57.87</v>
      </c>
      <c r="I129" s="204"/>
      <c r="L129" s="200"/>
      <c r="M129" s="205"/>
      <c r="N129" s="206"/>
      <c r="O129" s="206"/>
      <c r="P129" s="206"/>
      <c r="Q129" s="206"/>
      <c r="R129" s="206"/>
      <c r="S129" s="206"/>
      <c r="T129" s="207"/>
      <c r="AT129" s="201" t="s">
        <v>237</v>
      </c>
      <c r="AU129" s="201" t="s">
        <v>78</v>
      </c>
      <c r="AV129" s="199" t="s">
        <v>144</v>
      </c>
      <c r="AW129" s="199" t="s">
        <v>32</v>
      </c>
      <c r="AX129" s="199" t="s">
        <v>76</v>
      </c>
      <c r="AY129" s="201" t="s">
        <v>121</v>
      </c>
    </row>
    <row r="130" spans="2:65" s="26" customFormat="1" ht="16.5" customHeight="1" x14ac:dyDescent="0.3">
      <c r="B130" s="168"/>
      <c r="C130" s="169" t="s">
        <v>10</v>
      </c>
      <c r="D130" s="169" t="s">
        <v>124</v>
      </c>
      <c r="E130" s="170" t="s">
        <v>285</v>
      </c>
      <c r="F130" s="171" t="s">
        <v>286</v>
      </c>
      <c r="G130" s="172" t="s">
        <v>235</v>
      </c>
      <c r="H130" s="173">
        <v>376.62</v>
      </c>
      <c r="I130" s="174">
        <v>0</v>
      </c>
      <c r="J130" s="175">
        <f>ROUND(I130*H130,2)</f>
        <v>0</v>
      </c>
      <c r="K130" s="171" t="s">
        <v>128</v>
      </c>
      <c r="L130" s="27"/>
      <c r="M130" s="176"/>
      <c r="N130" s="177" t="s">
        <v>39</v>
      </c>
      <c r="O130" s="28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AR130" s="9" t="s">
        <v>144</v>
      </c>
      <c r="AT130" s="9" t="s">
        <v>124</v>
      </c>
      <c r="AU130" s="9" t="s">
        <v>78</v>
      </c>
      <c r="AY130" s="9" t="s">
        <v>121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9" t="s">
        <v>76</v>
      </c>
      <c r="BK130" s="180">
        <f>ROUND(I130*H130,2)</f>
        <v>0</v>
      </c>
      <c r="BL130" s="9" t="s">
        <v>144</v>
      </c>
      <c r="BM130" s="9" t="s">
        <v>287</v>
      </c>
    </row>
    <row r="131" spans="2:65" s="190" customFormat="1" x14ac:dyDescent="0.3">
      <c r="B131" s="191"/>
      <c r="D131" s="181" t="s">
        <v>237</v>
      </c>
      <c r="E131" s="192"/>
      <c r="F131" s="193" t="s">
        <v>283</v>
      </c>
      <c r="H131" s="194">
        <v>45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237</v>
      </c>
      <c r="AU131" s="192" t="s">
        <v>78</v>
      </c>
      <c r="AV131" s="190" t="s">
        <v>78</v>
      </c>
      <c r="AW131" s="190" t="s">
        <v>32</v>
      </c>
      <c r="AX131" s="190" t="s">
        <v>68</v>
      </c>
      <c r="AY131" s="192" t="s">
        <v>121</v>
      </c>
    </row>
    <row r="132" spans="2:65" s="190" customFormat="1" x14ac:dyDescent="0.3">
      <c r="B132" s="191"/>
      <c r="D132" s="181" t="s">
        <v>237</v>
      </c>
      <c r="E132" s="192"/>
      <c r="F132" s="193" t="s">
        <v>284</v>
      </c>
      <c r="H132" s="194">
        <v>12.87</v>
      </c>
      <c r="I132" s="195"/>
      <c r="L132" s="191"/>
      <c r="M132" s="196"/>
      <c r="N132" s="197"/>
      <c r="O132" s="197"/>
      <c r="P132" s="197"/>
      <c r="Q132" s="197"/>
      <c r="R132" s="197"/>
      <c r="S132" s="197"/>
      <c r="T132" s="198"/>
      <c r="AT132" s="192" t="s">
        <v>237</v>
      </c>
      <c r="AU132" s="192" t="s">
        <v>78</v>
      </c>
      <c r="AV132" s="190" t="s">
        <v>78</v>
      </c>
      <c r="AW132" s="190" t="s">
        <v>32</v>
      </c>
      <c r="AX132" s="190" t="s">
        <v>68</v>
      </c>
      <c r="AY132" s="192" t="s">
        <v>121</v>
      </c>
    </row>
    <row r="133" spans="2:65" s="190" customFormat="1" x14ac:dyDescent="0.3">
      <c r="B133" s="191"/>
      <c r="D133" s="181" t="s">
        <v>237</v>
      </c>
      <c r="E133" s="192"/>
      <c r="F133" s="193" t="s">
        <v>288</v>
      </c>
      <c r="H133" s="194">
        <v>318.75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237</v>
      </c>
      <c r="AU133" s="192" t="s">
        <v>78</v>
      </c>
      <c r="AV133" s="190" t="s">
        <v>78</v>
      </c>
      <c r="AW133" s="190" t="s">
        <v>32</v>
      </c>
      <c r="AX133" s="190" t="s">
        <v>68</v>
      </c>
      <c r="AY133" s="192" t="s">
        <v>121</v>
      </c>
    </row>
    <row r="134" spans="2:65" s="199" customFormat="1" x14ac:dyDescent="0.3">
      <c r="B134" s="200"/>
      <c r="D134" s="181" t="s">
        <v>237</v>
      </c>
      <c r="E134" s="201"/>
      <c r="F134" s="202" t="s">
        <v>244</v>
      </c>
      <c r="H134" s="203">
        <v>376.62</v>
      </c>
      <c r="I134" s="204"/>
      <c r="L134" s="200"/>
      <c r="M134" s="205"/>
      <c r="N134" s="206"/>
      <c r="O134" s="206"/>
      <c r="P134" s="206"/>
      <c r="Q134" s="206"/>
      <c r="R134" s="206"/>
      <c r="S134" s="206"/>
      <c r="T134" s="207"/>
      <c r="AT134" s="201" t="s">
        <v>237</v>
      </c>
      <c r="AU134" s="201" t="s">
        <v>78</v>
      </c>
      <c r="AV134" s="199" t="s">
        <v>144</v>
      </c>
      <c r="AW134" s="199" t="s">
        <v>32</v>
      </c>
      <c r="AX134" s="199" t="s">
        <v>76</v>
      </c>
      <c r="AY134" s="201" t="s">
        <v>121</v>
      </c>
    </row>
    <row r="135" spans="2:65" s="26" customFormat="1" ht="25.5" customHeight="1" x14ac:dyDescent="0.3">
      <c r="B135" s="168"/>
      <c r="C135" s="169" t="s">
        <v>289</v>
      </c>
      <c r="D135" s="169" t="s">
        <v>124</v>
      </c>
      <c r="E135" s="170" t="s">
        <v>290</v>
      </c>
      <c r="F135" s="171" t="s">
        <v>291</v>
      </c>
      <c r="G135" s="172" t="s">
        <v>235</v>
      </c>
      <c r="H135" s="173">
        <v>1883.1</v>
      </c>
      <c r="I135" s="174">
        <v>0</v>
      </c>
      <c r="J135" s="175">
        <f>ROUND(I135*H135,2)</f>
        <v>0</v>
      </c>
      <c r="K135" s="171" t="s">
        <v>128</v>
      </c>
      <c r="L135" s="27"/>
      <c r="M135" s="176"/>
      <c r="N135" s="177" t="s">
        <v>39</v>
      </c>
      <c r="O135" s="28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AR135" s="9" t="s">
        <v>144</v>
      </c>
      <c r="AT135" s="9" t="s">
        <v>124</v>
      </c>
      <c r="AU135" s="9" t="s">
        <v>78</v>
      </c>
      <c r="AY135" s="9" t="s">
        <v>121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9" t="s">
        <v>76</v>
      </c>
      <c r="BK135" s="180">
        <f>ROUND(I135*H135,2)</f>
        <v>0</v>
      </c>
      <c r="BL135" s="9" t="s">
        <v>144</v>
      </c>
      <c r="BM135" s="9" t="s">
        <v>292</v>
      </c>
    </row>
    <row r="136" spans="2:65" s="190" customFormat="1" x14ac:dyDescent="0.3">
      <c r="B136" s="191"/>
      <c r="D136" s="181" t="s">
        <v>237</v>
      </c>
      <c r="E136" s="192"/>
      <c r="F136" s="193" t="s">
        <v>293</v>
      </c>
      <c r="H136" s="194">
        <v>1883.1</v>
      </c>
      <c r="I136" s="195"/>
      <c r="L136" s="191"/>
      <c r="M136" s="196"/>
      <c r="N136" s="197"/>
      <c r="O136" s="197"/>
      <c r="P136" s="197"/>
      <c r="Q136" s="197"/>
      <c r="R136" s="197"/>
      <c r="S136" s="197"/>
      <c r="T136" s="198"/>
      <c r="AT136" s="192" t="s">
        <v>237</v>
      </c>
      <c r="AU136" s="192" t="s">
        <v>78</v>
      </c>
      <c r="AV136" s="190" t="s">
        <v>78</v>
      </c>
      <c r="AW136" s="190" t="s">
        <v>32</v>
      </c>
      <c r="AX136" s="190" t="s">
        <v>76</v>
      </c>
      <c r="AY136" s="192" t="s">
        <v>121</v>
      </c>
    </row>
    <row r="137" spans="2:65" s="26" customFormat="1" ht="16.5" customHeight="1" x14ac:dyDescent="0.3">
      <c r="B137" s="168"/>
      <c r="C137" s="169" t="s">
        <v>294</v>
      </c>
      <c r="D137" s="169" t="s">
        <v>124</v>
      </c>
      <c r="E137" s="170" t="s">
        <v>295</v>
      </c>
      <c r="F137" s="171" t="s">
        <v>296</v>
      </c>
      <c r="G137" s="172" t="s">
        <v>235</v>
      </c>
      <c r="H137" s="173">
        <v>376.62</v>
      </c>
      <c r="I137" s="174">
        <v>0</v>
      </c>
      <c r="J137" s="175">
        <f>ROUND(I137*H137,2)</f>
        <v>0</v>
      </c>
      <c r="K137" s="171" t="s">
        <v>128</v>
      </c>
      <c r="L137" s="27"/>
      <c r="M137" s="176"/>
      <c r="N137" s="177" t="s">
        <v>39</v>
      </c>
      <c r="O137" s="28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AR137" s="9" t="s">
        <v>144</v>
      </c>
      <c r="AT137" s="9" t="s">
        <v>124</v>
      </c>
      <c r="AU137" s="9" t="s">
        <v>78</v>
      </c>
      <c r="AY137" s="9" t="s">
        <v>121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9" t="s">
        <v>76</v>
      </c>
      <c r="BK137" s="180">
        <f>ROUND(I137*H137,2)</f>
        <v>0</v>
      </c>
      <c r="BL137" s="9" t="s">
        <v>144</v>
      </c>
      <c r="BM137" s="9" t="s">
        <v>297</v>
      </c>
    </row>
    <row r="138" spans="2:65" s="26" customFormat="1" ht="16.5" customHeight="1" x14ac:dyDescent="0.3">
      <c r="B138" s="168"/>
      <c r="C138" s="169" t="s">
        <v>298</v>
      </c>
      <c r="D138" s="169" t="s">
        <v>124</v>
      </c>
      <c r="E138" s="170" t="s">
        <v>299</v>
      </c>
      <c r="F138" s="171" t="s">
        <v>300</v>
      </c>
      <c r="G138" s="172" t="s">
        <v>301</v>
      </c>
      <c r="H138" s="173">
        <v>677.91600000000005</v>
      </c>
      <c r="I138" s="174">
        <v>0</v>
      </c>
      <c r="J138" s="175">
        <f>ROUND(I138*H138,2)</f>
        <v>0</v>
      </c>
      <c r="K138" s="171" t="s">
        <v>128</v>
      </c>
      <c r="L138" s="27"/>
      <c r="M138" s="176"/>
      <c r="N138" s="177" t="s">
        <v>39</v>
      </c>
      <c r="O138" s="28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9" t="s">
        <v>144</v>
      </c>
      <c r="AT138" s="9" t="s">
        <v>124</v>
      </c>
      <c r="AU138" s="9" t="s">
        <v>78</v>
      </c>
      <c r="AY138" s="9" t="s">
        <v>121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9" t="s">
        <v>76</v>
      </c>
      <c r="BK138" s="180">
        <f>ROUND(I138*H138,2)</f>
        <v>0</v>
      </c>
      <c r="BL138" s="9" t="s">
        <v>144</v>
      </c>
      <c r="BM138" s="9" t="s">
        <v>302</v>
      </c>
    </row>
    <row r="139" spans="2:65" s="190" customFormat="1" x14ac:dyDescent="0.3">
      <c r="B139" s="191"/>
      <c r="D139" s="181" t="s">
        <v>237</v>
      </c>
      <c r="E139" s="192"/>
      <c r="F139" s="193" t="s">
        <v>303</v>
      </c>
      <c r="H139" s="194">
        <v>677.91600000000005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237</v>
      </c>
      <c r="AU139" s="192" t="s">
        <v>78</v>
      </c>
      <c r="AV139" s="190" t="s">
        <v>78</v>
      </c>
      <c r="AW139" s="190" t="s">
        <v>32</v>
      </c>
      <c r="AX139" s="190" t="s">
        <v>76</v>
      </c>
      <c r="AY139" s="192" t="s">
        <v>121</v>
      </c>
    </row>
    <row r="140" spans="2:65" s="26" customFormat="1" ht="25.5" customHeight="1" x14ac:dyDescent="0.3">
      <c r="B140" s="168"/>
      <c r="C140" s="169" t="s">
        <v>304</v>
      </c>
      <c r="D140" s="169" t="s">
        <v>124</v>
      </c>
      <c r="E140" s="170" t="s">
        <v>305</v>
      </c>
      <c r="F140" s="171" t="s">
        <v>306</v>
      </c>
      <c r="G140" s="172" t="s">
        <v>263</v>
      </c>
      <c r="H140" s="173">
        <v>435</v>
      </c>
      <c r="I140" s="174">
        <v>0</v>
      </c>
      <c r="J140" s="175">
        <f>ROUND(I140*H140,2)</f>
        <v>0</v>
      </c>
      <c r="K140" s="171" t="s">
        <v>128</v>
      </c>
      <c r="L140" s="27"/>
      <c r="M140" s="176"/>
      <c r="N140" s="177" t="s">
        <v>39</v>
      </c>
      <c r="O140" s="28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AR140" s="9" t="s">
        <v>144</v>
      </c>
      <c r="AT140" s="9" t="s">
        <v>124</v>
      </c>
      <c r="AU140" s="9" t="s">
        <v>78</v>
      </c>
      <c r="AY140" s="9" t="s">
        <v>121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9" t="s">
        <v>76</v>
      </c>
      <c r="BK140" s="180">
        <f>ROUND(I140*H140,2)</f>
        <v>0</v>
      </c>
      <c r="BL140" s="9" t="s">
        <v>144</v>
      </c>
      <c r="BM140" s="9" t="s">
        <v>307</v>
      </c>
    </row>
    <row r="141" spans="2:65" s="26" customFormat="1" ht="16.5" customHeight="1" x14ac:dyDescent="0.3">
      <c r="B141" s="168"/>
      <c r="C141" s="169" t="s">
        <v>308</v>
      </c>
      <c r="D141" s="169" t="s">
        <v>124</v>
      </c>
      <c r="E141" s="170" t="s">
        <v>309</v>
      </c>
      <c r="F141" s="171" t="s">
        <v>310</v>
      </c>
      <c r="G141" s="172" t="s">
        <v>263</v>
      </c>
      <c r="H141" s="173">
        <v>435</v>
      </c>
      <c r="I141" s="174">
        <v>0</v>
      </c>
      <c r="J141" s="175">
        <f>ROUND(I141*H141,2)</f>
        <v>0</v>
      </c>
      <c r="K141" s="171" t="s">
        <v>128</v>
      </c>
      <c r="L141" s="27"/>
      <c r="M141" s="176"/>
      <c r="N141" s="177" t="s">
        <v>39</v>
      </c>
      <c r="O141" s="28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AR141" s="9" t="s">
        <v>144</v>
      </c>
      <c r="AT141" s="9" t="s">
        <v>124</v>
      </c>
      <c r="AU141" s="9" t="s">
        <v>78</v>
      </c>
      <c r="AY141" s="9" t="s">
        <v>121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9" t="s">
        <v>76</v>
      </c>
      <c r="BK141" s="180">
        <f>ROUND(I141*H141,2)</f>
        <v>0</v>
      </c>
      <c r="BL141" s="9" t="s">
        <v>144</v>
      </c>
      <c r="BM141" s="9" t="s">
        <v>311</v>
      </c>
    </row>
    <row r="142" spans="2:65" s="154" customFormat="1" ht="29.85" customHeight="1" x14ac:dyDescent="0.35">
      <c r="B142" s="155"/>
      <c r="D142" s="156" t="s">
        <v>67</v>
      </c>
      <c r="E142" s="166" t="s">
        <v>78</v>
      </c>
      <c r="F142" s="166" t="s">
        <v>312</v>
      </c>
      <c r="I142" s="189"/>
      <c r="J142" s="167">
        <f>BK142</f>
        <v>0</v>
      </c>
      <c r="L142" s="155"/>
      <c r="M142" s="160"/>
      <c r="N142" s="161"/>
      <c r="O142" s="161"/>
      <c r="P142" s="162">
        <f>SUM(P143:P161)</f>
        <v>0</v>
      </c>
      <c r="Q142" s="161"/>
      <c r="R142" s="162">
        <f>SUM(R143:R161)</f>
        <v>30.3701802</v>
      </c>
      <c r="S142" s="161"/>
      <c r="T142" s="163">
        <f>SUM(T143:T161)</f>
        <v>0</v>
      </c>
      <c r="AR142" s="156" t="s">
        <v>76</v>
      </c>
      <c r="AT142" s="164" t="s">
        <v>67</v>
      </c>
      <c r="AU142" s="164" t="s">
        <v>76</v>
      </c>
      <c r="AY142" s="156" t="s">
        <v>121</v>
      </c>
      <c r="BK142" s="165">
        <f>SUM(BK143:BK161)</f>
        <v>0</v>
      </c>
    </row>
    <row r="143" spans="2:65" s="26" customFormat="1" ht="16.5" customHeight="1" x14ac:dyDescent="0.3">
      <c r="B143" s="168"/>
      <c r="C143" s="169" t="s">
        <v>9</v>
      </c>
      <c r="D143" s="169" t="s">
        <v>124</v>
      </c>
      <c r="E143" s="170" t="s">
        <v>313</v>
      </c>
      <c r="F143" s="171" t="s">
        <v>314</v>
      </c>
      <c r="G143" s="172" t="s">
        <v>235</v>
      </c>
      <c r="H143" s="173">
        <v>45</v>
      </c>
      <c r="I143" s="174">
        <v>0</v>
      </c>
      <c r="J143" s="175">
        <f>ROUND(I143*H143,2)</f>
        <v>0</v>
      </c>
      <c r="K143" s="171" t="s">
        <v>128</v>
      </c>
      <c r="L143" s="27"/>
      <c r="M143" s="176"/>
      <c r="N143" s="177" t="s">
        <v>39</v>
      </c>
      <c r="O143" s="28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AR143" s="9" t="s">
        <v>144</v>
      </c>
      <c r="AT143" s="9" t="s">
        <v>124</v>
      </c>
      <c r="AU143" s="9" t="s">
        <v>78</v>
      </c>
      <c r="AY143" s="9" t="s">
        <v>121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9" t="s">
        <v>76</v>
      </c>
      <c r="BK143" s="180">
        <f>ROUND(I143*H143,2)</f>
        <v>0</v>
      </c>
      <c r="BL143" s="9" t="s">
        <v>144</v>
      </c>
      <c r="BM143" s="9" t="s">
        <v>315</v>
      </c>
    </row>
    <row r="144" spans="2:65" s="190" customFormat="1" x14ac:dyDescent="0.3">
      <c r="B144" s="191"/>
      <c r="D144" s="181" t="s">
        <v>237</v>
      </c>
      <c r="E144" s="192"/>
      <c r="F144" s="193" t="s">
        <v>316</v>
      </c>
      <c r="H144" s="194">
        <v>45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237</v>
      </c>
      <c r="AU144" s="192" t="s">
        <v>78</v>
      </c>
      <c r="AV144" s="190" t="s">
        <v>78</v>
      </c>
      <c r="AW144" s="190" t="s">
        <v>32</v>
      </c>
      <c r="AX144" s="190" t="s">
        <v>76</v>
      </c>
      <c r="AY144" s="192" t="s">
        <v>121</v>
      </c>
    </row>
    <row r="145" spans="2:65" s="26" customFormat="1" ht="16.5" customHeight="1" x14ac:dyDescent="0.3">
      <c r="B145" s="168"/>
      <c r="C145" s="169" t="s">
        <v>317</v>
      </c>
      <c r="D145" s="169" t="s">
        <v>124</v>
      </c>
      <c r="E145" s="170" t="s">
        <v>318</v>
      </c>
      <c r="F145" s="171" t="s">
        <v>319</v>
      </c>
      <c r="G145" s="172" t="s">
        <v>320</v>
      </c>
      <c r="H145" s="173">
        <v>300</v>
      </c>
      <c r="I145" s="174">
        <v>0</v>
      </c>
      <c r="J145" s="175">
        <f>ROUND(I145*H145,2)</f>
        <v>0</v>
      </c>
      <c r="K145" s="171" t="s">
        <v>128</v>
      </c>
      <c r="L145" s="27"/>
      <c r="M145" s="176"/>
      <c r="N145" s="177" t="s">
        <v>39</v>
      </c>
      <c r="O145" s="28"/>
      <c r="P145" s="178">
        <f>O145*H145</f>
        <v>0</v>
      </c>
      <c r="Q145" s="178">
        <v>4.8999999999999998E-4</v>
      </c>
      <c r="R145" s="178">
        <f>Q145*H145</f>
        <v>0.14699999999999999</v>
      </c>
      <c r="S145" s="178">
        <v>0</v>
      </c>
      <c r="T145" s="179">
        <f>S145*H145</f>
        <v>0</v>
      </c>
      <c r="AR145" s="9" t="s">
        <v>144</v>
      </c>
      <c r="AT145" s="9" t="s">
        <v>124</v>
      </c>
      <c r="AU145" s="9" t="s">
        <v>78</v>
      </c>
      <c r="AY145" s="9" t="s">
        <v>121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9" t="s">
        <v>76</v>
      </c>
      <c r="BK145" s="180">
        <f>ROUND(I145*H145,2)</f>
        <v>0</v>
      </c>
      <c r="BL145" s="9" t="s">
        <v>144</v>
      </c>
      <c r="BM145" s="9" t="s">
        <v>321</v>
      </c>
    </row>
    <row r="146" spans="2:65" s="26" customFormat="1" ht="16.5" customHeight="1" x14ac:dyDescent="0.3">
      <c r="B146" s="168"/>
      <c r="C146" s="169" t="s">
        <v>322</v>
      </c>
      <c r="D146" s="169" t="s">
        <v>124</v>
      </c>
      <c r="E146" s="170" t="s">
        <v>323</v>
      </c>
      <c r="F146" s="171" t="s">
        <v>324</v>
      </c>
      <c r="G146" s="172" t="s">
        <v>263</v>
      </c>
      <c r="H146" s="173">
        <v>270</v>
      </c>
      <c r="I146" s="174">
        <v>0</v>
      </c>
      <c r="J146" s="175">
        <f>ROUND(I146*H146,2)</f>
        <v>0</v>
      </c>
      <c r="K146" s="171" t="s">
        <v>128</v>
      </c>
      <c r="L146" s="27"/>
      <c r="M146" s="176"/>
      <c r="N146" s="177" t="s">
        <v>39</v>
      </c>
      <c r="O146" s="28"/>
      <c r="P146" s="178">
        <f>O146*H146</f>
        <v>0</v>
      </c>
      <c r="Q146" s="178">
        <v>1E-4</v>
      </c>
      <c r="R146" s="178">
        <f>Q146*H146</f>
        <v>2.7E-2</v>
      </c>
      <c r="S146" s="178">
        <v>0</v>
      </c>
      <c r="T146" s="179">
        <f>S146*H146</f>
        <v>0</v>
      </c>
      <c r="AR146" s="9" t="s">
        <v>144</v>
      </c>
      <c r="AT146" s="9" t="s">
        <v>124</v>
      </c>
      <c r="AU146" s="9" t="s">
        <v>78</v>
      </c>
      <c r="AY146" s="9" t="s">
        <v>121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9" t="s">
        <v>76</v>
      </c>
      <c r="BK146" s="180">
        <f>ROUND(I146*H146,2)</f>
        <v>0</v>
      </c>
      <c r="BL146" s="9" t="s">
        <v>144</v>
      </c>
      <c r="BM146" s="9" t="s">
        <v>325</v>
      </c>
    </row>
    <row r="147" spans="2:65" s="190" customFormat="1" x14ac:dyDescent="0.3">
      <c r="B147" s="191"/>
      <c r="D147" s="181" t="s">
        <v>237</v>
      </c>
      <c r="E147" s="192"/>
      <c r="F147" s="193" t="s">
        <v>326</v>
      </c>
      <c r="H147" s="194">
        <v>270</v>
      </c>
      <c r="I147" s="195"/>
      <c r="L147" s="191"/>
      <c r="M147" s="196"/>
      <c r="N147" s="197"/>
      <c r="O147" s="197"/>
      <c r="P147" s="197"/>
      <c r="Q147" s="197"/>
      <c r="R147" s="197"/>
      <c r="S147" s="197"/>
      <c r="T147" s="198"/>
      <c r="AT147" s="192" t="s">
        <v>237</v>
      </c>
      <c r="AU147" s="192" t="s">
        <v>78</v>
      </c>
      <c r="AV147" s="190" t="s">
        <v>78</v>
      </c>
      <c r="AW147" s="190" t="s">
        <v>32</v>
      </c>
      <c r="AX147" s="190" t="s">
        <v>76</v>
      </c>
      <c r="AY147" s="192" t="s">
        <v>121</v>
      </c>
    </row>
    <row r="148" spans="2:65" s="26" customFormat="1" ht="16.5" customHeight="1" x14ac:dyDescent="0.3">
      <c r="B148" s="168"/>
      <c r="C148" s="217" t="s">
        <v>327</v>
      </c>
      <c r="D148" s="217" t="s">
        <v>328</v>
      </c>
      <c r="E148" s="218" t="s">
        <v>329</v>
      </c>
      <c r="F148" s="219" t="s">
        <v>330</v>
      </c>
      <c r="G148" s="220" t="s">
        <v>263</v>
      </c>
      <c r="H148" s="221">
        <v>310.5</v>
      </c>
      <c r="I148" s="222">
        <v>0</v>
      </c>
      <c r="J148" s="223">
        <f>ROUND(I148*H148,2)</f>
        <v>0</v>
      </c>
      <c r="K148" s="219" t="s">
        <v>128</v>
      </c>
      <c r="L148" s="224"/>
      <c r="M148" s="225"/>
      <c r="N148" s="226" t="s">
        <v>39</v>
      </c>
      <c r="O148" s="28"/>
      <c r="P148" s="178">
        <f>O148*H148</f>
        <v>0</v>
      </c>
      <c r="Q148" s="178">
        <v>2.9999999999999997E-4</v>
      </c>
      <c r="R148" s="178">
        <f>Q148*H148</f>
        <v>9.3149999999999997E-2</v>
      </c>
      <c r="S148" s="178">
        <v>0</v>
      </c>
      <c r="T148" s="179">
        <f>S148*H148</f>
        <v>0</v>
      </c>
      <c r="AR148" s="9" t="s">
        <v>160</v>
      </c>
      <c r="AT148" s="9" t="s">
        <v>328</v>
      </c>
      <c r="AU148" s="9" t="s">
        <v>78</v>
      </c>
      <c r="AY148" s="9" t="s">
        <v>121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9" t="s">
        <v>76</v>
      </c>
      <c r="BK148" s="180">
        <f>ROUND(I148*H148,2)</f>
        <v>0</v>
      </c>
      <c r="BL148" s="9" t="s">
        <v>144</v>
      </c>
      <c r="BM148" s="9" t="s">
        <v>331</v>
      </c>
    </row>
    <row r="149" spans="2:65" s="190" customFormat="1" x14ac:dyDescent="0.3">
      <c r="B149" s="191"/>
      <c r="D149" s="181" t="s">
        <v>237</v>
      </c>
      <c r="E149" s="192"/>
      <c r="F149" s="193" t="s">
        <v>332</v>
      </c>
      <c r="H149" s="194">
        <v>310.5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237</v>
      </c>
      <c r="AU149" s="192" t="s">
        <v>78</v>
      </c>
      <c r="AV149" s="190" t="s">
        <v>78</v>
      </c>
      <c r="AW149" s="190" t="s">
        <v>32</v>
      </c>
      <c r="AX149" s="190" t="s">
        <v>76</v>
      </c>
      <c r="AY149" s="192" t="s">
        <v>121</v>
      </c>
    </row>
    <row r="150" spans="2:65" s="26" customFormat="1" ht="16.5" customHeight="1" x14ac:dyDescent="0.3">
      <c r="B150" s="168"/>
      <c r="C150" s="169" t="s">
        <v>333</v>
      </c>
      <c r="D150" s="169" t="s">
        <v>124</v>
      </c>
      <c r="E150" s="170" t="s">
        <v>334</v>
      </c>
      <c r="F150" s="171" t="s">
        <v>335</v>
      </c>
      <c r="G150" s="172" t="s">
        <v>235</v>
      </c>
      <c r="H150" s="173">
        <v>13.32</v>
      </c>
      <c r="I150" s="174">
        <v>0</v>
      </c>
      <c r="J150" s="175">
        <f>ROUND(I150*H150,2)</f>
        <v>0</v>
      </c>
      <c r="K150" s="171" t="s">
        <v>128</v>
      </c>
      <c r="L150" s="27"/>
      <c r="M150" s="176"/>
      <c r="N150" s="177" t="s">
        <v>39</v>
      </c>
      <c r="O150" s="28"/>
      <c r="P150" s="178">
        <f>O150*H150</f>
        <v>0</v>
      </c>
      <c r="Q150" s="178">
        <v>2.2563399999999998</v>
      </c>
      <c r="R150" s="178">
        <f>Q150*H150</f>
        <v>30.054448799999999</v>
      </c>
      <c r="S150" s="178">
        <v>0</v>
      </c>
      <c r="T150" s="179">
        <f>S150*H150</f>
        <v>0</v>
      </c>
      <c r="AR150" s="9" t="s">
        <v>144</v>
      </c>
      <c r="AT150" s="9" t="s">
        <v>124</v>
      </c>
      <c r="AU150" s="9" t="s">
        <v>78</v>
      </c>
      <c r="AY150" s="9" t="s">
        <v>121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9" t="s">
        <v>76</v>
      </c>
      <c r="BK150" s="180">
        <f>ROUND(I150*H150,2)</f>
        <v>0</v>
      </c>
      <c r="BL150" s="9" t="s">
        <v>144</v>
      </c>
      <c r="BM150" s="9" t="s">
        <v>336</v>
      </c>
    </row>
    <row r="151" spans="2:65" s="190" customFormat="1" x14ac:dyDescent="0.3">
      <c r="B151" s="191"/>
      <c r="D151" s="181" t="s">
        <v>237</v>
      </c>
      <c r="E151" s="192"/>
      <c r="F151" s="193" t="s">
        <v>337</v>
      </c>
      <c r="H151" s="194">
        <v>12.667999999999999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237</v>
      </c>
      <c r="AU151" s="192" t="s">
        <v>78</v>
      </c>
      <c r="AV151" s="190" t="s">
        <v>78</v>
      </c>
      <c r="AW151" s="190" t="s">
        <v>32</v>
      </c>
      <c r="AX151" s="190" t="s">
        <v>68</v>
      </c>
      <c r="AY151" s="192" t="s">
        <v>121</v>
      </c>
    </row>
    <row r="152" spans="2:65" s="190" customFormat="1" x14ac:dyDescent="0.3">
      <c r="B152" s="191"/>
      <c r="D152" s="181" t="s">
        <v>237</v>
      </c>
      <c r="E152" s="192"/>
      <c r="F152" s="193" t="s">
        <v>338</v>
      </c>
      <c r="H152" s="194">
        <v>0.65200000000000002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237</v>
      </c>
      <c r="AU152" s="192" t="s">
        <v>78</v>
      </c>
      <c r="AV152" s="190" t="s">
        <v>78</v>
      </c>
      <c r="AW152" s="190" t="s">
        <v>32</v>
      </c>
      <c r="AX152" s="190" t="s">
        <v>68</v>
      </c>
      <c r="AY152" s="192" t="s">
        <v>121</v>
      </c>
    </row>
    <row r="153" spans="2:65" s="208" customFormat="1" x14ac:dyDescent="0.3">
      <c r="B153" s="209"/>
      <c r="D153" s="181" t="s">
        <v>237</v>
      </c>
      <c r="E153" s="210"/>
      <c r="F153" s="211" t="s">
        <v>339</v>
      </c>
      <c r="H153" s="212">
        <v>13.32</v>
      </c>
      <c r="I153" s="213"/>
      <c r="L153" s="209"/>
      <c r="M153" s="214"/>
      <c r="N153" s="215"/>
      <c r="O153" s="215"/>
      <c r="P153" s="215"/>
      <c r="Q153" s="215"/>
      <c r="R153" s="215"/>
      <c r="S153" s="215"/>
      <c r="T153" s="216"/>
      <c r="AT153" s="210" t="s">
        <v>237</v>
      </c>
      <c r="AU153" s="210" t="s">
        <v>78</v>
      </c>
      <c r="AV153" s="208" t="s">
        <v>137</v>
      </c>
      <c r="AW153" s="208" t="s">
        <v>32</v>
      </c>
      <c r="AX153" s="208" t="s">
        <v>68</v>
      </c>
      <c r="AY153" s="210" t="s">
        <v>121</v>
      </c>
    </row>
    <row r="154" spans="2:65" s="199" customFormat="1" x14ac:dyDescent="0.3">
      <c r="B154" s="200"/>
      <c r="D154" s="181" t="s">
        <v>237</v>
      </c>
      <c r="E154" s="201"/>
      <c r="F154" s="202" t="s">
        <v>244</v>
      </c>
      <c r="H154" s="203">
        <v>13.32</v>
      </c>
      <c r="I154" s="204"/>
      <c r="L154" s="200"/>
      <c r="M154" s="205"/>
      <c r="N154" s="206"/>
      <c r="O154" s="206"/>
      <c r="P154" s="206"/>
      <c r="Q154" s="206"/>
      <c r="R154" s="206"/>
      <c r="S154" s="206"/>
      <c r="T154" s="207"/>
      <c r="AT154" s="201" t="s">
        <v>237</v>
      </c>
      <c r="AU154" s="201" t="s">
        <v>78</v>
      </c>
      <c r="AV154" s="199" t="s">
        <v>144</v>
      </c>
      <c r="AW154" s="199" t="s">
        <v>32</v>
      </c>
      <c r="AX154" s="199" t="s">
        <v>76</v>
      </c>
      <c r="AY154" s="201" t="s">
        <v>121</v>
      </c>
    </row>
    <row r="155" spans="2:65" s="26" customFormat="1" ht="16.5" customHeight="1" x14ac:dyDescent="0.3">
      <c r="B155" s="168"/>
      <c r="C155" s="169" t="s">
        <v>340</v>
      </c>
      <c r="D155" s="169" t="s">
        <v>124</v>
      </c>
      <c r="E155" s="170" t="s">
        <v>341</v>
      </c>
      <c r="F155" s="171" t="s">
        <v>342</v>
      </c>
      <c r="G155" s="172" t="s">
        <v>263</v>
      </c>
      <c r="H155" s="173">
        <v>18.059999999999999</v>
      </c>
      <c r="I155" s="174">
        <v>0</v>
      </c>
      <c r="J155" s="175">
        <f>ROUND(I155*H155,2)</f>
        <v>0</v>
      </c>
      <c r="K155" s="171" t="s">
        <v>128</v>
      </c>
      <c r="L155" s="27"/>
      <c r="M155" s="176"/>
      <c r="N155" s="177" t="s">
        <v>39</v>
      </c>
      <c r="O155" s="28"/>
      <c r="P155" s="178">
        <f>O155*H155</f>
        <v>0</v>
      </c>
      <c r="Q155" s="178">
        <v>2.6900000000000001E-3</v>
      </c>
      <c r="R155" s="178">
        <f>Q155*H155</f>
        <v>4.8581399999999997E-2</v>
      </c>
      <c r="S155" s="178">
        <v>0</v>
      </c>
      <c r="T155" s="179">
        <f>S155*H155</f>
        <v>0</v>
      </c>
      <c r="AR155" s="9" t="s">
        <v>144</v>
      </c>
      <c r="AT155" s="9" t="s">
        <v>124</v>
      </c>
      <c r="AU155" s="9" t="s">
        <v>78</v>
      </c>
      <c r="AY155" s="9" t="s">
        <v>121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9" t="s">
        <v>76</v>
      </c>
      <c r="BK155" s="180">
        <f>ROUND(I155*H155,2)</f>
        <v>0</v>
      </c>
      <c r="BL155" s="9" t="s">
        <v>144</v>
      </c>
      <c r="BM155" s="9" t="s">
        <v>343</v>
      </c>
    </row>
    <row r="156" spans="2:65" s="190" customFormat="1" x14ac:dyDescent="0.3">
      <c r="B156" s="191"/>
      <c r="D156" s="181" t="s">
        <v>237</v>
      </c>
      <c r="E156" s="192"/>
      <c r="F156" s="193" t="s">
        <v>344</v>
      </c>
      <c r="H156" s="194">
        <v>16.62</v>
      </c>
      <c r="I156" s="195"/>
      <c r="L156" s="191"/>
      <c r="M156" s="196"/>
      <c r="N156" s="197"/>
      <c r="O156" s="197"/>
      <c r="P156" s="197"/>
      <c r="Q156" s="197"/>
      <c r="R156" s="197"/>
      <c r="S156" s="197"/>
      <c r="T156" s="198"/>
      <c r="AT156" s="192" t="s">
        <v>237</v>
      </c>
      <c r="AU156" s="192" t="s">
        <v>78</v>
      </c>
      <c r="AV156" s="190" t="s">
        <v>78</v>
      </c>
      <c r="AW156" s="190" t="s">
        <v>32</v>
      </c>
      <c r="AX156" s="190" t="s">
        <v>68</v>
      </c>
      <c r="AY156" s="192" t="s">
        <v>121</v>
      </c>
    </row>
    <row r="157" spans="2:65" s="190" customFormat="1" x14ac:dyDescent="0.3">
      <c r="B157" s="191"/>
      <c r="D157" s="181" t="s">
        <v>237</v>
      </c>
      <c r="E157" s="192"/>
      <c r="F157" s="193" t="s">
        <v>345</v>
      </c>
      <c r="H157" s="194">
        <v>0.78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237</v>
      </c>
      <c r="AU157" s="192" t="s">
        <v>78</v>
      </c>
      <c r="AV157" s="190" t="s">
        <v>78</v>
      </c>
      <c r="AW157" s="190" t="s">
        <v>32</v>
      </c>
      <c r="AX157" s="190" t="s">
        <v>68</v>
      </c>
      <c r="AY157" s="192" t="s">
        <v>121</v>
      </c>
    </row>
    <row r="158" spans="2:65" s="190" customFormat="1" x14ac:dyDescent="0.3">
      <c r="B158" s="191"/>
      <c r="D158" s="181" t="s">
        <v>237</v>
      </c>
      <c r="E158" s="192"/>
      <c r="F158" s="193" t="s">
        <v>346</v>
      </c>
      <c r="H158" s="194">
        <v>0.66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237</v>
      </c>
      <c r="AU158" s="192" t="s">
        <v>78</v>
      </c>
      <c r="AV158" s="190" t="s">
        <v>78</v>
      </c>
      <c r="AW158" s="190" t="s">
        <v>32</v>
      </c>
      <c r="AX158" s="190" t="s">
        <v>68</v>
      </c>
      <c r="AY158" s="192" t="s">
        <v>121</v>
      </c>
    </row>
    <row r="159" spans="2:65" s="208" customFormat="1" x14ac:dyDescent="0.3">
      <c r="B159" s="209"/>
      <c r="D159" s="181" t="s">
        <v>237</v>
      </c>
      <c r="E159" s="210"/>
      <c r="F159" s="211" t="s">
        <v>339</v>
      </c>
      <c r="H159" s="212">
        <v>18.059999999999999</v>
      </c>
      <c r="I159" s="213"/>
      <c r="L159" s="209"/>
      <c r="M159" s="214"/>
      <c r="N159" s="215"/>
      <c r="O159" s="215"/>
      <c r="P159" s="215"/>
      <c r="Q159" s="215"/>
      <c r="R159" s="215"/>
      <c r="S159" s="215"/>
      <c r="T159" s="216"/>
      <c r="AT159" s="210" t="s">
        <v>237</v>
      </c>
      <c r="AU159" s="210" t="s">
        <v>78</v>
      </c>
      <c r="AV159" s="208" t="s">
        <v>137</v>
      </c>
      <c r="AW159" s="208" t="s">
        <v>32</v>
      </c>
      <c r="AX159" s="208" t="s">
        <v>68</v>
      </c>
      <c r="AY159" s="210" t="s">
        <v>121</v>
      </c>
    </row>
    <row r="160" spans="2:65" s="199" customFormat="1" x14ac:dyDescent="0.3">
      <c r="B160" s="200"/>
      <c r="D160" s="181" t="s">
        <v>237</v>
      </c>
      <c r="E160" s="201"/>
      <c r="F160" s="202" t="s">
        <v>244</v>
      </c>
      <c r="H160" s="203">
        <v>18.059999999999999</v>
      </c>
      <c r="I160" s="204"/>
      <c r="L160" s="200"/>
      <c r="M160" s="205"/>
      <c r="N160" s="206"/>
      <c r="O160" s="206"/>
      <c r="P160" s="206"/>
      <c r="Q160" s="206"/>
      <c r="R160" s="206"/>
      <c r="S160" s="206"/>
      <c r="T160" s="207"/>
      <c r="AT160" s="201" t="s">
        <v>237</v>
      </c>
      <c r="AU160" s="201" t="s">
        <v>78</v>
      </c>
      <c r="AV160" s="199" t="s">
        <v>144</v>
      </c>
      <c r="AW160" s="199" t="s">
        <v>32</v>
      </c>
      <c r="AX160" s="199" t="s">
        <v>76</v>
      </c>
      <c r="AY160" s="201" t="s">
        <v>121</v>
      </c>
    </row>
    <row r="161" spans="2:65" s="26" customFormat="1" ht="16.5" customHeight="1" x14ac:dyDescent="0.3">
      <c r="B161" s="168"/>
      <c r="C161" s="169" t="s">
        <v>347</v>
      </c>
      <c r="D161" s="169" t="s">
        <v>124</v>
      </c>
      <c r="E161" s="170" t="s">
        <v>348</v>
      </c>
      <c r="F161" s="171" t="s">
        <v>349</v>
      </c>
      <c r="G161" s="172" t="s">
        <v>263</v>
      </c>
      <c r="H161" s="173">
        <v>18.059999999999999</v>
      </c>
      <c r="I161" s="174">
        <v>0</v>
      </c>
      <c r="J161" s="175">
        <f>ROUND(I161*H161,2)</f>
        <v>0</v>
      </c>
      <c r="K161" s="171" t="s">
        <v>128</v>
      </c>
      <c r="L161" s="27"/>
      <c r="M161" s="176"/>
      <c r="N161" s="177" t="s">
        <v>39</v>
      </c>
      <c r="O161" s="28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AR161" s="9" t="s">
        <v>144</v>
      </c>
      <c r="AT161" s="9" t="s">
        <v>124</v>
      </c>
      <c r="AU161" s="9" t="s">
        <v>78</v>
      </c>
      <c r="AY161" s="9" t="s">
        <v>121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9" t="s">
        <v>76</v>
      </c>
      <c r="BK161" s="180">
        <f>ROUND(I161*H161,2)</f>
        <v>0</v>
      </c>
      <c r="BL161" s="9" t="s">
        <v>144</v>
      </c>
      <c r="BM161" s="9" t="s">
        <v>350</v>
      </c>
    </row>
    <row r="162" spans="2:65" s="154" customFormat="1" ht="29.85" customHeight="1" x14ac:dyDescent="0.35">
      <c r="B162" s="155"/>
      <c r="D162" s="156" t="s">
        <v>67</v>
      </c>
      <c r="E162" s="166" t="s">
        <v>137</v>
      </c>
      <c r="F162" s="166" t="s">
        <v>351</v>
      </c>
      <c r="I162" s="189"/>
      <c r="J162" s="167">
        <f>BK162</f>
        <v>0</v>
      </c>
      <c r="L162" s="155"/>
      <c r="M162" s="160"/>
      <c r="N162" s="161"/>
      <c r="O162" s="161"/>
      <c r="P162" s="162">
        <f>SUM(P163:P182)</f>
        <v>0</v>
      </c>
      <c r="Q162" s="161"/>
      <c r="R162" s="162">
        <f>SUM(R163:R182)</f>
        <v>66.830416</v>
      </c>
      <c r="S162" s="161"/>
      <c r="T162" s="163">
        <f>SUM(T163:T182)</f>
        <v>0</v>
      </c>
      <c r="AR162" s="156" t="s">
        <v>76</v>
      </c>
      <c r="AT162" s="164" t="s">
        <v>67</v>
      </c>
      <c r="AU162" s="164" t="s">
        <v>76</v>
      </c>
      <c r="AY162" s="156" t="s">
        <v>121</v>
      </c>
      <c r="BK162" s="165">
        <f>SUM(BK163:BK182)</f>
        <v>0</v>
      </c>
    </row>
    <row r="163" spans="2:65" s="26" customFormat="1" ht="25.5" customHeight="1" x14ac:dyDescent="0.3">
      <c r="B163" s="168"/>
      <c r="C163" s="169" t="s">
        <v>352</v>
      </c>
      <c r="D163" s="169" t="s">
        <v>124</v>
      </c>
      <c r="E163" s="170" t="s">
        <v>353</v>
      </c>
      <c r="F163" s="171" t="s">
        <v>354</v>
      </c>
      <c r="G163" s="172" t="s">
        <v>235</v>
      </c>
      <c r="H163" s="173">
        <v>20.091000000000001</v>
      </c>
      <c r="I163" s="174">
        <v>0</v>
      </c>
      <c r="J163" s="175">
        <f>ROUND(I163*H163,2)</f>
        <v>0</v>
      </c>
      <c r="K163" s="171"/>
      <c r="L163" s="27"/>
      <c r="M163" s="176"/>
      <c r="N163" s="177" t="s">
        <v>39</v>
      </c>
      <c r="O163" s="28"/>
      <c r="P163" s="178">
        <f>O163*H163</f>
        <v>0</v>
      </c>
      <c r="Q163" s="178">
        <v>2.1240000000000001</v>
      </c>
      <c r="R163" s="178">
        <f>Q163*H163</f>
        <v>42.673284000000002</v>
      </c>
      <c r="S163" s="178">
        <v>0</v>
      </c>
      <c r="T163" s="179">
        <f>S163*H163</f>
        <v>0</v>
      </c>
      <c r="AR163" s="9" t="s">
        <v>144</v>
      </c>
      <c r="AT163" s="9" t="s">
        <v>124</v>
      </c>
      <c r="AU163" s="9" t="s">
        <v>78</v>
      </c>
      <c r="AY163" s="9" t="s">
        <v>121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9" t="s">
        <v>76</v>
      </c>
      <c r="BK163" s="180">
        <f>ROUND(I163*H163,2)</f>
        <v>0</v>
      </c>
      <c r="BL163" s="9" t="s">
        <v>144</v>
      </c>
      <c r="BM163" s="9" t="s">
        <v>355</v>
      </c>
    </row>
    <row r="164" spans="2:65" s="190" customFormat="1" x14ac:dyDescent="0.3">
      <c r="B164" s="191"/>
      <c r="D164" s="181" t="s">
        <v>237</v>
      </c>
      <c r="E164" s="192"/>
      <c r="F164" s="193" t="s">
        <v>356</v>
      </c>
      <c r="H164" s="194">
        <v>9.7560000000000002</v>
      </c>
      <c r="I164" s="195"/>
      <c r="L164" s="191"/>
      <c r="M164" s="196"/>
      <c r="N164" s="197"/>
      <c r="O164" s="197"/>
      <c r="P164" s="197"/>
      <c r="Q164" s="197"/>
      <c r="R164" s="197"/>
      <c r="S164" s="197"/>
      <c r="T164" s="198"/>
      <c r="AT164" s="192" t="s">
        <v>237</v>
      </c>
      <c r="AU164" s="192" t="s">
        <v>78</v>
      </c>
      <c r="AV164" s="190" t="s">
        <v>78</v>
      </c>
      <c r="AW164" s="190" t="s">
        <v>32</v>
      </c>
      <c r="AX164" s="190" t="s">
        <v>68</v>
      </c>
      <c r="AY164" s="192" t="s">
        <v>121</v>
      </c>
    </row>
    <row r="165" spans="2:65" s="190" customFormat="1" x14ac:dyDescent="0.3">
      <c r="B165" s="191"/>
      <c r="D165" s="181" t="s">
        <v>237</v>
      </c>
      <c r="E165" s="192"/>
      <c r="F165" s="193" t="s">
        <v>357</v>
      </c>
      <c r="H165" s="194">
        <v>5.9160000000000004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237</v>
      </c>
      <c r="AU165" s="192" t="s">
        <v>78</v>
      </c>
      <c r="AV165" s="190" t="s">
        <v>78</v>
      </c>
      <c r="AW165" s="190" t="s">
        <v>32</v>
      </c>
      <c r="AX165" s="190" t="s">
        <v>68</v>
      </c>
      <c r="AY165" s="192" t="s">
        <v>121</v>
      </c>
    </row>
    <row r="166" spans="2:65" s="190" customFormat="1" x14ac:dyDescent="0.3">
      <c r="B166" s="191"/>
      <c r="D166" s="181" t="s">
        <v>237</v>
      </c>
      <c r="E166" s="192"/>
      <c r="F166" s="193" t="s">
        <v>358</v>
      </c>
      <c r="H166" s="194">
        <v>0.72</v>
      </c>
      <c r="I166" s="195"/>
      <c r="L166" s="191"/>
      <c r="M166" s="196"/>
      <c r="N166" s="197"/>
      <c r="O166" s="197"/>
      <c r="P166" s="197"/>
      <c r="Q166" s="197"/>
      <c r="R166" s="197"/>
      <c r="S166" s="197"/>
      <c r="T166" s="198"/>
      <c r="AT166" s="192" t="s">
        <v>237</v>
      </c>
      <c r="AU166" s="192" t="s">
        <v>78</v>
      </c>
      <c r="AV166" s="190" t="s">
        <v>78</v>
      </c>
      <c r="AW166" s="190" t="s">
        <v>32</v>
      </c>
      <c r="AX166" s="190" t="s">
        <v>68</v>
      </c>
      <c r="AY166" s="192" t="s">
        <v>121</v>
      </c>
    </row>
    <row r="167" spans="2:65" s="190" customFormat="1" x14ac:dyDescent="0.3">
      <c r="B167" s="191"/>
      <c r="D167" s="181" t="s">
        <v>237</v>
      </c>
      <c r="E167" s="192"/>
      <c r="F167" s="193" t="s">
        <v>359</v>
      </c>
      <c r="H167" s="194">
        <v>2.835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237</v>
      </c>
      <c r="AU167" s="192" t="s">
        <v>78</v>
      </c>
      <c r="AV167" s="190" t="s">
        <v>78</v>
      </c>
      <c r="AW167" s="190" t="s">
        <v>32</v>
      </c>
      <c r="AX167" s="190" t="s">
        <v>68</v>
      </c>
      <c r="AY167" s="192" t="s">
        <v>121</v>
      </c>
    </row>
    <row r="168" spans="2:65" s="190" customFormat="1" x14ac:dyDescent="0.3">
      <c r="B168" s="191"/>
      <c r="D168" s="181" t="s">
        <v>237</v>
      </c>
      <c r="E168" s="192"/>
      <c r="F168" s="193" t="s">
        <v>360</v>
      </c>
      <c r="H168" s="194">
        <v>0.86399999999999999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237</v>
      </c>
      <c r="AU168" s="192" t="s">
        <v>78</v>
      </c>
      <c r="AV168" s="190" t="s">
        <v>78</v>
      </c>
      <c r="AW168" s="190" t="s">
        <v>32</v>
      </c>
      <c r="AX168" s="190" t="s">
        <v>68</v>
      </c>
      <c r="AY168" s="192" t="s">
        <v>121</v>
      </c>
    </row>
    <row r="169" spans="2:65" s="199" customFormat="1" x14ac:dyDescent="0.3">
      <c r="B169" s="200"/>
      <c r="D169" s="181" t="s">
        <v>237</v>
      </c>
      <c r="E169" s="201"/>
      <c r="F169" s="202" t="s">
        <v>361</v>
      </c>
      <c r="H169" s="203">
        <v>20.091000000000001</v>
      </c>
      <c r="I169" s="204"/>
      <c r="L169" s="200"/>
      <c r="M169" s="205"/>
      <c r="N169" s="206"/>
      <c r="O169" s="206"/>
      <c r="P169" s="206"/>
      <c r="Q169" s="206"/>
      <c r="R169" s="206"/>
      <c r="S169" s="206"/>
      <c r="T169" s="207"/>
      <c r="AT169" s="201" t="s">
        <v>237</v>
      </c>
      <c r="AU169" s="201" t="s">
        <v>78</v>
      </c>
      <c r="AV169" s="199" t="s">
        <v>144</v>
      </c>
      <c r="AW169" s="199" t="s">
        <v>32</v>
      </c>
      <c r="AX169" s="199" t="s">
        <v>76</v>
      </c>
      <c r="AY169" s="201" t="s">
        <v>121</v>
      </c>
    </row>
    <row r="170" spans="2:65" s="26" customFormat="1" ht="16.5" customHeight="1" x14ac:dyDescent="0.3">
      <c r="B170" s="168"/>
      <c r="C170" s="217" t="s">
        <v>362</v>
      </c>
      <c r="D170" s="217" t="s">
        <v>328</v>
      </c>
      <c r="E170" s="218" t="s">
        <v>363</v>
      </c>
      <c r="F170" s="219" t="s">
        <v>364</v>
      </c>
      <c r="G170" s="220" t="s">
        <v>225</v>
      </c>
      <c r="H170" s="221">
        <v>2500</v>
      </c>
      <c r="I170" s="222">
        <v>0</v>
      </c>
      <c r="J170" s="223">
        <f>ROUND(I170*H170,2)</f>
        <v>0</v>
      </c>
      <c r="K170" s="219"/>
      <c r="L170" s="224"/>
      <c r="M170" s="225"/>
      <c r="N170" s="226" t="s">
        <v>39</v>
      </c>
      <c r="O170" s="28"/>
      <c r="P170" s="178">
        <f>O170*H170</f>
        <v>0</v>
      </c>
      <c r="Q170" s="178">
        <v>5.0000000000000001E-3</v>
      </c>
      <c r="R170" s="178">
        <f>Q170*H170</f>
        <v>12.5</v>
      </c>
      <c r="S170" s="178">
        <v>0</v>
      </c>
      <c r="T170" s="179">
        <f>S170*H170</f>
        <v>0</v>
      </c>
      <c r="AR170" s="9" t="s">
        <v>160</v>
      </c>
      <c r="AT170" s="9" t="s">
        <v>328</v>
      </c>
      <c r="AU170" s="9" t="s">
        <v>78</v>
      </c>
      <c r="AY170" s="9" t="s">
        <v>121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9" t="s">
        <v>76</v>
      </c>
      <c r="BK170" s="180">
        <f>ROUND(I170*H170,2)</f>
        <v>0</v>
      </c>
      <c r="BL170" s="9" t="s">
        <v>144</v>
      </c>
      <c r="BM170" s="9" t="s">
        <v>365</v>
      </c>
    </row>
    <row r="171" spans="2:65" s="26" customFormat="1" ht="24" x14ac:dyDescent="0.3">
      <c r="B171" s="27"/>
      <c r="D171" s="181" t="s">
        <v>131</v>
      </c>
      <c r="F171" s="182" t="s">
        <v>366</v>
      </c>
      <c r="I171" s="188"/>
      <c r="L171" s="27"/>
      <c r="M171" s="184"/>
      <c r="N171" s="28"/>
      <c r="O171" s="28"/>
      <c r="P171" s="28"/>
      <c r="Q171" s="28"/>
      <c r="R171" s="28"/>
      <c r="S171" s="28"/>
      <c r="T171" s="59"/>
      <c r="AT171" s="9" t="s">
        <v>131</v>
      </c>
      <c r="AU171" s="9" t="s">
        <v>78</v>
      </c>
    </row>
    <row r="172" spans="2:65" s="26" customFormat="1" ht="16.5" customHeight="1" x14ac:dyDescent="0.3">
      <c r="B172" s="168"/>
      <c r="C172" s="169" t="s">
        <v>367</v>
      </c>
      <c r="D172" s="169" t="s">
        <v>124</v>
      </c>
      <c r="E172" s="170" t="s">
        <v>368</v>
      </c>
      <c r="F172" s="171" t="s">
        <v>369</v>
      </c>
      <c r="G172" s="172" t="s">
        <v>263</v>
      </c>
      <c r="H172" s="173">
        <v>364</v>
      </c>
      <c r="I172" s="174">
        <v>0</v>
      </c>
      <c r="J172" s="175">
        <f>ROUND(I172*H172,2)</f>
        <v>0</v>
      </c>
      <c r="K172" s="171" t="s">
        <v>128</v>
      </c>
      <c r="L172" s="27"/>
      <c r="M172" s="176"/>
      <c r="N172" s="177" t="s">
        <v>39</v>
      </c>
      <c r="O172" s="28"/>
      <c r="P172" s="178">
        <f>O172*H172</f>
        <v>0</v>
      </c>
      <c r="Q172" s="178">
        <v>2.8570000000000002E-2</v>
      </c>
      <c r="R172" s="178">
        <f>Q172*H172</f>
        <v>10.399480000000001</v>
      </c>
      <c r="S172" s="178">
        <v>0</v>
      </c>
      <c r="T172" s="179">
        <f>S172*H172</f>
        <v>0</v>
      </c>
      <c r="AR172" s="9" t="s">
        <v>144</v>
      </c>
      <c r="AT172" s="9" t="s">
        <v>124</v>
      </c>
      <c r="AU172" s="9" t="s">
        <v>78</v>
      </c>
      <c r="AY172" s="9" t="s">
        <v>121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9" t="s">
        <v>76</v>
      </c>
      <c r="BK172" s="180">
        <f>ROUND(I172*H172,2)</f>
        <v>0</v>
      </c>
      <c r="BL172" s="9" t="s">
        <v>144</v>
      </c>
      <c r="BM172" s="9" t="s">
        <v>370</v>
      </c>
    </row>
    <row r="173" spans="2:65" s="190" customFormat="1" x14ac:dyDescent="0.3">
      <c r="B173" s="191"/>
      <c r="D173" s="181" t="s">
        <v>237</v>
      </c>
      <c r="E173" s="192"/>
      <c r="F173" s="193" t="s">
        <v>371</v>
      </c>
      <c r="H173" s="194">
        <v>364</v>
      </c>
      <c r="I173" s="195"/>
      <c r="L173" s="191"/>
      <c r="M173" s="196"/>
      <c r="N173" s="197"/>
      <c r="O173" s="197"/>
      <c r="P173" s="197"/>
      <c r="Q173" s="197"/>
      <c r="R173" s="197"/>
      <c r="S173" s="197"/>
      <c r="T173" s="198"/>
      <c r="AT173" s="192" t="s">
        <v>237</v>
      </c>
      <c r="AU173" s="192" t="s">
        <v>78</v>
      </c>
      <c r="AV173" s="190" t="s">
        <v>78</v>
      </c>
      <c r="AW173" s="190" t="s">
        <v>32</v>
      </c>
      <c r="AX173" s="190" t="s">
        <v>76</v>
      </c>
      <c r="AY173" s="192" t="s">
        <v>121</v>
      </c>
    </row>
    <row r="174" spans="2:65" s="26" customFormat="1" ht="25.5" customHeight="1" x14ac:dyDescent="0.3">
      <c r="B174" s="168"/>
      <c r="C174" s="169" t="s">
        <v>372</v>
      </c>
      <c r="D174" s="169" t="s">
        <v>124</v>
      </c>
      <c r="E174" s="170" t="s">
        <v>373</v>
      </c>
      <c r="F174" s="171" t="s">
        <v>374</v>
      </c>
      <c r="G174" s="172" t="s">
        <v>225</v>
      </c>
      <c r="H174" s="173">
        <v>1</v>
      </c>
      <c r="I174" s="174">
        <v>0</v>
      </c>
      <c r="J174" s="175">
        <f>ROUND(I174*H174,2)</f>
        <v>0</v>
      </c>
      <c r="K174" s="171" t="s">
        <v>128</v>
      </c>
      <c r="L174" s="27"/>
      <c r="M174" s="176"/>
      <c r="N174" s="177" t="s">
        <v>39</v>
      </c>
      <c r="O174" s="28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AR174" s="9" t="s">
        <v>144</v>
      </c>
      <c r="AT174" s="9" t="s">
        <v>124</v>
      </c>
      <c r="AU174" s="9" t="s">
        <v>78</v>
      </c>
      <c r="AY174" s="9" t="s">
        <v>121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9" t="s">
        <v>76</v>
      </c>
      <c r="BK174" s="180">
        <f>ROUND(I174*H174,2)</f>
        <v>0</v>
      </c>
      <c r="BL174" s="9" t="s">
        <v>144</v>
      </c>
      <c r="BM174" s="9" t="s">
        <v>375</v>
      </c>
    </row>
    <row r="175" spans="2:65" s="26" customFormat="1" ht="25.5" customHeight="1" x14ac:dyDescent="0.3">
      <c r="B175" s="168"/>
      <c r="C175" s="217" t="s">
        <v>376</v>
      </c>
      <c r="D175" s="217" t="s">
        <v>328</v>
      </c>
      <c r="E175" s="218" t="s">
        <v>377</v>
      </c>
      <c r="F175" s="219" t="s">
        <v>378</v>
      </c>
      <c r="G175" s="220" t="s">
        <v>225</v>
      </c>
      <c r="H175" s="221">
        <v>1</v>
      </c>
      <c r="I175" s="222">
        <v>0</v>
      </c>
      <c r="J175" s="223">
        <f>ROUND(I175*H175,2)</f>
        <v>0</v>
      </c>
      <c r="K175" s="219"/>
      <c r="L175" s="224"/>
      <c r="M175" s="225"/>
      <c r="N175" s="226" t="s">
        <v>39</v>
      </c>
      <c r="O175" s="28"/>
      <c r="P175" s="178">
        <f>O175*H175</f>
        <v>0</v>
      </c>
      <c r="Q175" s="178">
        <v>0.12</v>
      </c>
      <c r="R175" s="178">
        <f>Q175*H175</f>
        <v>0.12</v>
      </c>
      <c r="S175" s="178">
        <v>0</v>
      </c>
      <c r="T175" s="179">
        <f>S175*H175</f>
        <v>0</v>
      </c>
      <c r="AR175" s="9" t="s">
        <v>160</v>
      </c>
      <c r="AT175" s="9" t="s">
        <v>328</v>
      </c>
      <c r="AU175" s="9" t="s">
        <v>78</v>
      </c>
      <c r="AY175" s="9" t="s">
        <v>121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9" t="s">
        <v>76</v>
      </c>
      <c r="BK175" s="180">
        <f>ROUND(I175*H175,2)</f>
        <v>0</v>
      </c>
      <c r="BL175" s="9" t="s">
        <v>144</v>
      </c>
      <c r="BM175" s="9" t="s">
        <v>379</v>
      </c>
    </row>
    <row r="176" spans="2:65" s="26" customFormat="1" ht="24" x14ac:dyDescent="0.3">
      <c r="B176" s="27"/>
      <c r="D176" s="181" t="s">
        <v>131</v>
      </c>
      <c r="F176" s="182" t="s">
        <v>380</v>
      </c>
      <c r="I176" s="188"/>
      <c r="L176" s="27"/>
      <c r="M176" s="184"/>
      <c r="N176" s="28"/>
      <c r="O176" s="28"/>
      <c r="P176" s="28"/>
      <c r="Q176" s="28"/>
      <c r="R176" s="28"/>
      <c r="S176" s="28"/>
      <c r="T176" s="59"/>
      <c r="AT176" s="9" t="s">
        <v>131</v>
      </c>
      <c r="AU176" s="9" t="s">
        <v>78</v>
      </c>
    </row>
    <row r="177" spans="2:65" s="26" customFormat="1" ht="25.5" customHeight="1" x14ac:dyDescent="0.3">
      <c r="B177" s="168"/>
      <c r="C177" s="169" t="s">
        <v>381</v>
      </c>
      <c r="D177" s="169" t="s">
        <v>124</v>
      </c>
      <c r="E177" s="170" t="s">
        <v>382</v>
      </c>
      <c r="F177" s="171" t="s">
        <v>383</v>
      </c>
      <c r="G177" s="172" t="s">
        <v>320</v>
      </c>
      <c r="H177" s="173">
        <v>23.2</v>
      </c>
      <c r="I177" s="174">
        <v>0</v>
      </c>
      <c r="J177" s="175">
        <f>ROUND(I177*H177,2)</f>
        <v>0</v>
      </c>
      <c r="K177" s="171" t="s">
        <v>128</v>
      </c>
      <c r="L177" s="27"/>
      <c r="M177" s="176"/>
      <c r="N177" s="177" t="s">
        <v>39</v>
      </c>
      <c r="O177" s="28"/>
      <c r="P177" s="178">
        <f>O177*H177</f>
        <v>0</v>
      </c>
      <c r="Q177" s="178">
        <v>3.4680000000000002E-2</v>
      </c>
      <c r="R177" s="178">
        <f>Q177*H177</f>
        <v>0.80457600000000007</v>
      </c>
      <c r="S177" s="178">
        <v>0</v>
      </c>
      <c r="T177" s="179">
        <f>S177*H177</f>
        <v>0</v>
      </c>
      <c r="AR177" s="9" t="s">
        <v>144</v>
      </c>
      <c r="AT177" s="9" t="s">
        <v>124</v>
      </c>
      <c r="AU177" s="9" t="s">
        <v>78</v>
      </c>
      <c r="AY177" s="9" t="s">
        <v>121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9" t="s">
        <v>76</v>
      </c>
      <c r="BK177" s="180">
        <f>ROUND(I177*H177,2)</f>
        <v>0</v>
      </c>
      <c r="BL177" s="9" t="s">
        <v>144</v>
      </c>
      <c r="BM177" s="9" t="s">
        <v>384</v>
      </c>
    </row>
    <row r="178" spans="2:65" s="26" customFormat="1" ht="25.5" customHeight="1" x14ac:dyDescent="0.3">
      <c r="B178" s="168"/>
      <c r="C178" s="169" t="s">
        <v>385</v>
      </c>
      <c r="D178" s="169" t="s">
        <v>124</v>
      </c>
      <c r="E178" s="170" t="s">
        <v>386</v>
      </c>
      <c r="F178" s="171" t="s">
        <v>387</v>
      </c>
      <c r="G178" s="172" t="s">
        <v>320</v>
      </c>
      <c r="H178" s="173">
        <v>1.4</v>
      </c>
      <c r="I178" s="174">
        <v>0</v>
      </c>
      <c r="J178" s="175">
        <f>ROUND(I178*H178,2)</f>
        <v>0</v>
      </c>
      <c r="K178" s="171" t="s">
        <v>128</v>
      </c>
      <c r="L178" s="27"/>
      <c r="M178" s="176"/>
      <c r="N178" s="177" t="s">
        <v>39</v>
      </c>
      <c r="O178" s="28"/>
      <c r="P178" s="178">
        <f>O178*H178</f>
        <v>0</v>
      </c>
      <c r="Q178" s="178">
        <v>4.6339999999999999E-2</v>
      </c>
      <c r="R178" s="178">
        <f>Q178*H178</f>
        <v>6.4875999999999989E-2</v>
      </c>
      <c r="S178" s="178">
        <v>0</v>
      </c>
      <c r="T178" s="179">
        <f>S178*H178</f>
        <v>0</v>
      </c>
      <c r="AR178" s="9" t="s">
        <v>144</v>
      </c>
      <c r="AT178" s="9" t="s">
        <v>124</v>
      </c>
      <c r="AU178" s="9" t="s">
        <v>78</v>
      </c>
      <c r="AY178" s="9" t="s">
        <v>121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9" t="s">
        <v>76</v>
      </c>
      <c r="BK178" s="180">
        <f>ROUND(I178*H178,2)</f>
        <v>0</v>
      </c>
      <c r="BL178" s="9" t="s">
        <v>144</v>
      </c>
      <c r="BM178" s="9" t="s">
        <v>388</v>
      </c>
    </row>
    <row r="179" spans="2:65" s="190" customFormat="1" x14ac:dyDescent="0.3">
      <c r="B179" s="191"/>
      <c r="D179" s="181" t="s">
        <v>237</v>
      </c>
      <c r="E179" s="192"/>
      <c r="F179" s="193" t="s">
        <v>389</v>
      </c>
      <c r="H179" s="194">
        <v>1.4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2" t="s">
        <v>237</v>
      </c>
      <c r="AU179" s="192" t="s">
        <v>78</v>
      </c>
      <c r="AV179" s="190" t="s">
        <v>78</v>
      </c>
      <c r="AW179" s="190" t="s">
        <v>32</v>
      </c>
      <c r="AX179" s="190" t="s">
        <v>76</v>
      </c>
      <c r="AY179" s="192" t="s">
        <v>121</v>
      </c>
    </row>
    <row r="180" spans="2:65" s="26" customFormat="1" ht="16.5" customHeight="1" x14ac:dyDescent="0.3">
      <c r="B180" s="168"/>
      <c r="C180" s="169" t="s">
        <v>390</v>
      </c>
      <c r="D180" s="169" t="s">
        <v>124</v>
      </c>
      <c r="E180" s="170" t="s">
        <v>391</v>
      </c>
      <c r="F180" s="171" t="s">
        <v>392</v>
      </c>
      <c r="G180" s="172" t="s">
        <v>225</v>
      </c>
      <c r="H180" s="173">
        <v>9</v>
      </c>
      <c r="I180" s="174">
        <v>0</v>
      </c>
      <c r="J180" s="175">
        <f>ROUND(I180*H180,2)</f>
        <v>0</v>
      </c>
      <c r="K180" s="171"/>
      <c r="L180" s="27"/>
      <c r="M180" s="176"/>
      <c r="N180" s="177" t="s">
        <v>39</v>
      </c>
      <c r="O180" s="28"/>
      <c r="P180" s="178">
        <f>O180*H180</f>
        <v>0</v>
      </c>
      <c r="Q180" s="178">
        <v>2.7300000000000001E-2</v>
      </c>
      <c r="R180" s="178">
        <f>Q180*H180</f>
        <v>0.2457</v>
      </c>
      <c r="S180" s="178">
        <v>0</v>
      </c>
      <c r="T180" s="179">
        <f>S180*H180</f>
        <v>0</v>
      </c>
      <c r="AR180" s="9" t="s">
        <v>144</v>
      </c>
      <c r="AT180" s="9" t="s">
        <v>124</v>
      </c>
      <c r="AU180" s="9" t="s">
        <v>78</v>
      </c>
      <c r="AY180" s="9" t="s">
        <v>121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9" t="s">
        <v>76</v>
      </c>
      <c r="BK180" s="180">
        <f>ROUND(I180*H180,2)</f>
        <v>0</v>
      </c>
      <c r="BL180" s="9" t="s">
        <v>144</v>
      </c>
      <c r="BM180" s="9" t="s">
        <v>393</v>
      </c>
    </row>
    <row r="181" spans="2:65" s="190" customFormat="1" x14ac:dyDescent="0.3">
      <c r="B181" s="191"/>
      <c r="D181" s="181" t="s">
        <v>237</v>
      </c>
      <c r="E181" s="192"/>
      <c r="F181" s="193" t="s">
        <v>394</v>
      </c>
      <c r="H181" s="194">
        <v>9</v>
      </c>
      <c r="I181" s="195"/>
      <c r="L181" s="191"/>
      <c r="M181" s="196"/>
      <c r="N181" s="197"/>
      <c r="O181" s="197"/>
      <c r="P181" s="197"/>
      <c r="Q181" s="197"/>
      <c r="R181" s="197"/>
      <c r="S181" s="197"/>
      <c r="T181" s="198"/>
      <c r="AT181" s="192" t="s">
        <v>237</v>
      </c>
      <c r="AU181" s="192" t="s">
        <v>78</v>
      </c>
      <c r="AV181" s="190" t="s">
        <v>78</v>
      </c>
      <c r="AW181" s="190" t="s">
        <v>32</v>
      </c>
      <c r="AX181" s="190" t="s">
        <v>76</v>
      </c>
      <c r="AY181" s="192" t="s">
        <v>121</v>
      </c>
    </row>
    <row r="182" spans="2:65" s="26" customFormat="1" ht="16.5" customHeight="1" x14ac:dyDescent="0.3">
      <c r="B182" s="168"/>
      <c r="C182" s="169" t="s">
        <v>395</v>
      </c>
      <c r="D182" s="169" t="s">
        <v>124</v>
      </c>
      <c r="E182" s="170" t="s">
        <v>396</v>
      </c>
      <c r="F182" s="171" t="s">
        <v>397</v>
      </c>
      <c r="G182" s="172" t="s">
        <v>320</v>
      </c>
      <c r="H182" s="173">
        <v>50</v>
      </c>
      <c r="I182" s="174">
        <v>0</v>
      </c>
      <c r="J182" s="175">
        <f>ROUND(I182*H182,2)</f>
        <v>0</v>
      </c>
      <c r="K182" s="171" t="s">
        <v>128</v>
      </c>
      <c r="L182" s="27"/>
      <c r="M182" s="176"/>
      <c r="N182" s="177" t="s">
        <v>39</v>
      </c>
      <c r="O182" s="28"/>
      <c r="P182" s="178">
        <f>O182*H182</f>
        <v>0</v>
      </c>
      <c r="Q182" s="178">
        <v>4.4999999999999999E-4</v>
      </c>
      <c r="R182" s="178">
        <f>Q182*H182</f>
        <v>2.2499999999999999E-2</v>
      </c>
      <c r="S182" s="178">
        <v>0</v>
      </c>
      <c r="T182" s="179">
        <f>S182*H182</f>
        <v>0</v>
      </c>
      <c r="AR182" s="9" t="s">
        <v>144</v>
      </c>
      <c r="AT182" s="9" t="s">
        <v>124</v>
      </c>
      <c r="AU182" s="9" t="s">
        <v>78</v>
      </c>
      <c r="AY182" s="9" t="s">
        <v>121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9" t="s">
        <v>76</v>
      </c>
      <c r="BK182" s="180">
        <f>ROUND(I182*H182,2)</f>
        <v>0</v>
      </c>
      <c r="BL182" s="9" t="s">
        <v>144</v>
      </c>
      <c r="BM182" s="9" t="s">
        <v>398</v>
      </c>
    </row>
    <row r="183" spans="2:65" s="154" customFormat="1" ht="29.85" customHeight="1" x14ac:dyDescent="0.35">
      <c r="B183" s="155"/>
      <c r="D183" s="156" t="s">
        <v>67</v>
      </c>
      <c r="E183" s="166" t="s">
        <v>120</v>
      </c>
      <c r="F183" s="166" t="s">
        <v>399</v>
      </c>
      <c r="I183" s="189"/>
      <c r="J183" s="167">
        <f>BK183</f>
        <v>0</v>
      </c>
      <c r="L183" s="155"/>
      <c r="M183" s="160"/>
      <c r="N183" s="161"/>
      <c r="O183" s="161"/>
      <c r="P183" s="162">
        <f>SUM(P184:P188)</f>
        <v>0</v>
      </c>
      <c r="Q183" s="161"/>
      <c r="R183" s="162">
        <f>SUM(R184:R188)</f>
        <v>142.93665000000001</v>
      </c>
      <c r="S183" s="161"/>
      <c r="T183" s="163">
        <f>SUM(T184:T188)</f>
        <v>0</v>
      </c>
      <c r="AR183" s="156" t="s">
        <v>76</v>
      </c>
      <c r="AT183" s="164" t="s">
        <v>67</v>
      </c>
      <c r="AU183" s="164" t="s">
        <v>76</v>
      </c>
      <c r="AY183" s="156" t="s">
        <v>121</v>
      </c>
      <c r="BK183" s="165">
        <f>SUM(BK184:BK188)</f>
        <v>0</v>
      </c>
    </row>
    <row r="184" spans="2:65" s="26" customFormat="1" ht="16.5" customHeight="1" x14ac:dyDescent="0.3">
      <c r="B184" s="168"/>
      <c r="C184" s="169" t="s">
        <v>400</v>
      </c>
      <c r="D184" s="169" t="s">
        <v>124</v>
      </c>
      <c r="E184" s="170" t="s">
        <v>401</v>
      </c>
      <c r="F184" s="171" t="s">
        <v>402</v>
      </c>
      <c r="G184" s="172" t="s">
        <v>263</v>
      </c>
      <c r="H184" s="173">
        <v>435</v>
      </c>
      <c r="I184" s="174">
        <v>0</v>
      </c>
      <c r="J184" s="175">
        <f>ROUND(I184*H184,2)</f>
        <v>0</v>
      </c>
      <c r="K184" s="171" t="s">
        <v>128</v>
      </c>
      <c r="L184" s="27"/>
      <c r="M184" s="176"/>
      <c r="N184" s="177" t="s">
        <v>39</v>
      </c>
      <c r="O184" s="28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AR184" s="9" t="s">
        <v>144</v>
      </c>
      <c r="AT184" s="9" t="s">
        <v>124</v>
      </c>
      <c r="AU184" s="9" t="s">
        <v>78</v>
      </c>
      <c r="AY184" s="9" t="s">
        <v>121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9" t="s">
        <v>76</v>
      </c>
      <c r="BK184" s="180">
        <f>ROUND(I184*H184,2)</f>
        <v>0</v>
      </c>
      <c r="BL184" s="9" t="s">
        <v>144</v>
      </c>
      <c r="BM184" s="9" t="s">
        <v>403</v>
      </c>
    </row>
    <row r="185" spans="2:65" s="26" customFormat="1" ht="16.5" customHeight="1" x14ac:dyDescent="0.3">
      <c r="B185" s="168"/>
      <c r="C185" s="169" t="s">
        <v>404</v>
      </c>
      <c r="D185" s="169" t="s">
        <v>124</v>
      </c>
      <c r="E185" s="170" t="s">
        <v>405</v>
      </c>
      <c r="F185" s="171" t="s">
        <v>406</v>
      </c>
      <c r="G185" s="172" t="s">
        <v>263</v>
      </c>
      <c r="H185" s="173">
        <v>435</v>
      </c>
      <c r="I185" s="174">
        <v>0</v>
      </c>
      <c r="J185" s="175">
        <f>ROUND(I185*H185,2)</f>
        <v>0</v>
      </c>
      <c r="K185" s="171" t="s">
        <v>128</v>
      </c>
      <c r="L185" s="27"/>
      <c r="M185" s="176"/>
      <c r="N185" s="177" t="s">
        <v>39</v>
      </c>
      <c r="O185" s="28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AR185" s="9" t="s">
        <v>144</v>
      </c>
      <c r="AT185" s="9" t="s">
        <v>124</v>
      </c>
      <c r="AU185" s="9" t="s">
        <v>78</v>
      </c>
      <c r="AY185" s="9" t="s">
        <v>121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9" t="s">
        <v>76</v>
      </c>
      <c r="BK185" s="180">
        <f>ROUND(I185*H185,2)</f>
        <v>0</v>
      </c>
      <c r="BL185" s="9" t="s">
        <v>144</v>
      </c>
      <c r="BM185" s="9" t="s">
        <v>407</v>
      </c>
    </row>
    <row r="186" spans="2:65" s="26" customFormat="1" ht="25.5" customHeight="1" x14ac:dyDescent="0.3">
      <c r="B186" s="168"/>
      <c r="C186" s="169" t="s">
        <v>408</v>
      </c>
      <c r="D186" s="169" t="s">
        <v>124</v>
      </c>
      <c r="E186" s="170" t="s">
        <v>409</v>
      </c>
      <c r="F186" s="171" t="s">
        <v>410</v>
      </c>
      <c r="G186" s="172" t="s">
        <v>263</v>
      </c>
      <c r="H186" s="173">
        <v>435</v>
      </c>
      <c r="I186" s="174">
        <v>0</v>
      </c>
      <c r="J186" s="175">
        <f>ROUND(I186*H186,2)</f>
        <v>0</v>
      </c>
      <c r="K186" s="171" t="s">
        <v>128</v>
      </c>
      <c r="L186" s="27"/>
      <c r="M186" s="176"/>
      <c r="N186" s="177" t="s">
        <v>39</v>
      </c>
      <c r="O186" s="28"/>
      <c r="P186" s="178">
        <f>O186*H186</f>
        <v>0</v>
      </c>
      <c r="Q186" s="178">
        <v>0.10503</v>
      </c>
      <c r="R186" s="178">
        <f>Q186*H186</f>
        <v>45.688049999999997</v>
      </c>
      <c r="S186" s="178">
        <v>0</v>
      </c>
      <c r="T186" s="179">
        <f>S186*H186</f>
        <v>0</v>
      </c>
      <c r="AR186" s="9" t="s">
        <v>144</v>
      </c>
      <c r="AT186" s="9" t="s">
        <v>124</v>
      </c>
      <c r="AU186" s="9" t="s">
        <v>78</v>
      </c>
      <c r="AY186" s="9" t="s">
        <v>121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9" t="s">
        <v>76</v>
      </c>
      <c r="BK186" s="180">
        <f>ROUND(I186*H186,2)</f>
        <v>0</v>
      </c>
      <c r="BL186" s="9" t="s">
        <v>144</v>
      </c>
      <c r="BM186" s="9" t="s">
        <v>411</v>
      </c>
    </row>
    <row r="187" spans="2:65" s="26" customFormat="1" ht="16.5" customHeight="1" x14ac:dyDescent="0.3">
      <c r="B187" s="168"/>
      <c r="C187" s="217" t="s">
        <v>412</v>
      </c>
      <c r="D187" s="217" t="s">
        <v>328</v>
      </c>
      <c r="E187" s="218" t="s">
        <v>413</v>
      </c>
      <c r="F187" s="219" t="s">
        <v>414</v>
      </c>
      <c r="G187" s="220" t="s">
        <v>263</v>
      </c>
      <c r="H187" s="221">
        <v>450.22500000000002</v>
      </c>
      <c r="I187" s="222">
        <v>0</v>
      </c>
      <c r="J187" s="223">
        <f>ROUND(I187*H187,2)</f>
        <v>0</v>
      </c>
      <c r="K187" s="219" t="s">
        <v>128</v>
      </c>
      <c r="L187" s="224"/>
      <c r="M187" s="225"/>
      <c r="N187" s="226" t="s">
        <v>39</v>
      </c>
      <c r="O187" s="28"/>
      <c r="P187" s="178">
        <f>O187*H187</f>
        <v>0</v>
      </c>
      <c r="Q187" s="178">
        <v>0.216</v>
      </c>
      <c r="R187" s="178">
        <f>Q187*H187</f>
        <v>97.24860000000001</v>
      </c>
      <c r="S187" s="178">
        <v>0</v>
      </c>
      <c r="T187" s="179">
        <f>S187*H187</f>
        <v>0</v>
      </c>
      <c r="AR187" s="9" t="s">
        <v>160</v>
      </c>
      <c r="AT187" s="9" t="s">
        <v>328</v>
      </c>
      <c r="AU187" s="9" t="s">
        <v>78</v>
      </c>
      <c r="AY187" s="9" t="s">
        <v>121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9" t="s">
        <v>76</v>
      </c>
      <c r="BK187" s="180">
        <f>ROUND(I187*H187,2)</f>
        <v>0</v>
      </c>
      <c r="BL187" s="9" t="s">
        <v>144</v>
      </c>
      <c r="BM187" s="9" t="s">
        <v>415</v>
      </c>
    </row>
    <row r="188" spans="2:65" s="190" customFormat="1" x14ac:dyDescent="0.3">
      <c r="B188" s="191"/>
      <c r="D188" s="181" t="s">
        <v>237</v>
      </c>
      <c r="E188" s="192"/>
      <c r="F188" s="193" t="s">
        <v>416</v>
      </c>
      <c r="H188" s="194">
        <v>450.22500000000002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237</v>
      </c>
      <c r="AU188" s="192" t="s">
        <v>78</v>
      </c>
      <c r="AV188" s="190" t="s">
        <v>78</v>
      </c>
      <c r="AW188" s="190" t="s">
        <v>32</v>
      </c>
      <c r="AX188" s="190" t="s">
        <v>76</v>
      </c>
      <c r="AY188" s="192" t="s">
        <v>121</v>
      </c>
    </row>
    <row r="189" spans="2:65" s="154" customFormat="1" ht="29.85" customHeight="1" x14ac:dyDescent="0.35">
      <c r="B189" s="155"/>
      <c r="D189" s="156" t="s">
        <v>67</v>
      </c>
      <c r="E189" s="166" t="s">
        <v>152</v>
      </c>
      <c r="F189" s="166" t="s">
        <v>417</v>
      </c>
      <c r="I189" s="189"/>
      <c r="J189" s="167">
        <f>BK189</f>
        <v>0</v>
      </c>
      <c r="L189" s="155"/>
      <c r="M189" s="160"/>
      <c r="N189" s="161"/>
      <c r="O189" s="161"/>
      <c r="P189" s="162">
        <f>SUM(P190:P193)</f>
        <v>0</v>
      </c>
      <c r="Q189" s="161"/>
      <c r="R189" s="162">
        <f>SUM(R190:R193)</f>
        <v>20.297000000000001</v>
      </c>
      <c r="S189" s="161"/>
      <c r="T189" s="163">
        <f>SUM(T190:T193)</f>
        <v>0</v>
      </c>
      <c r="AR189" s="156" t="s">
        <v>76</v>
      </c>
      <c r="AT189" s="164" t="s">
        <v>67</v>
      </c>
      <c r="AU189" s="164" t="s">
        <v>76</v>
      </c>
      <c r="AY189" s="156" t="s">
        <v>121</v>
      </c>
      <c r="BK189" s="165">
        <f>SUM(BK190:BK193)</f>
        <v>0</v>
      </c>
    </row>
    <row r="190" spans="2:65" s="26" customFormat="1" ht="16.5" customHeight="1" x14ac:dyDescent="0.3">
      <c r="B190" s="168"/>
      <c r="C190" s="169" t="s">
        <v>418</v>
      </c>
      <c r="D190" s="169" t="s">
        <v>124</v>
      </c>
      <c r="E190" s="170" t="s">
        <v>419</v>
      </c>
      <c r="F190" s="171" t="s">
        <v>420</v>
      </c>
      <c r="G190" s="172" t="s">
        <v>263</v>
      </c>
      <c r="H190" s="173">
        <v>91</v>
      </c>
      <c r="I190" s="174">
        <v>0</v>
      </c>
      <c r="J190" s="175">
        <f>ROUND(I190*H190,2)</f>
        <v>0</v>
      </c>
      <c r="K190" s="171" t="s">
        <v>128</v>
      </c>
      <c r="L190" s="27"/>
      <c r="M190" s="176"/>
      <c r="N190" s="177" t="s">
        <v>39</v>
      </c>
      <c r="O190" s="28"/>
      <c r="P190" s="178">
        <f>O190*H190</f>
        <v>0</v>
      </c>
      <c r="Q190" s="178">
        <v>4.0000000000000001E-3</v>
      </c>
      <c r="R190" s="178">
        <f>Q190*H190</f>
        <v>0.36399999999999999</v>
      </c>
      <c r="S190" s="178">
        <v>0</v>
      </c>
      <c r="T190" s="179">
        <f>S190*H190</f>
        <v>0</v>
      </c>
      <c r="AR190" s="9" t="s">
        <v>144</v>
      </c>
      <c r="AT190" s="9" t="s">
        <v>124</v>
      </c>
      <c r="AU190" s="9" t="s">
        <v>78</v>
      </c>
      <c r="AY190" s="9" t="s">
        <v>121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9" t="s">
        <v>76</v>
      </c>
      <c r="BK190" s="180">
        <f>ROUND(I190*H190,2)</f>
        <v>0</v>
      </c>
      <c r="BL190" s="9" t="s">
        <v>144</v>
      </c>
      <c r="BM190" s="9" t="s">
        <v>421</v>
      </c>
    </row>
    <row r="191" spans="2:65" s="190" customFormat="1" x14ac:dyDescent="0.3">
      <c r="B191" s="191"/>
      <c r="D191" s="181" t="s">
        <v>237</v>
      </c>
      <c r="E191" s="192"/>
      <c r="F191" s="193" t="s">
        <v>422</v>
      </c>
      <c r="H191" s="194">
        <v>91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2" t="s">
        <v>237</v>
      </c>
      <c r="AU191" s="192" t="s">
        <v>78</v>
      </c>
      <c r="AV191" s="190" t="s">
        <v>78</v>
      </c>
      <c r="AW191" s="190" t="s">
        <v>32</v>
      </c>
      <c r="AX191" s="190" t="s">
        <v>76</v>
      </c>
      <c r="AY191" s="192" t="s">
        <v>121</v>
      </c>
    </row>
    <row r="192" spans="2:65" s="26" customFormat="1" ht="16.5" customHeight="1" x14ac:dyDescent="0.3">
      <c r="B192" s="168"/>
      <c r="C192" s="169" t="s">
        <v>423</v>
      </c>
      <c r="D192" s="169" t="s">
        <v>124</v>
      </c>
      <c r="E192" s="170" t="s">
        <v>424</v>
      </c>
      <c r="F192" s="171" t="s">
        <v>425</v>
      </c>
      <c r="G192" s="172" t="s">
        <v>263</v>
      </c>
      <c r="H192" s="173">
        <v>31</v>
      </c>
      <c r="I192" s="174">
        <v>0</v>
      </c>
      <c r="J192" s="175">
        <f>ROUND(I192*H192,2)</f>
        <v>0</v>
      </c>
      <c r="K192" s="171" t="s">
        <v>128</v>
      </c>
      <c r="L192" s="27"/>
      <c r="M192" s="176"/>
      <c r="N192" s="177" t="s">
        <v>39</v>
      </c>
      <c r="O192" s="28"/>
      <c r="P192" s="178">
        <f>O192*H192</f>
        <v>0</v>
      </c>
      <c r="Q192" s="178">
        <v>0.64300000000000002</v>
      </c>
      <c r="R192" s="178">
        <f>Q192*H192</f>
        <v>19.933</v>
      </c>
      <c r="S192" s="178">
        <v>0</v>
      </c>
      <c r="T192" s="179">
        <f>S192*H192</f>
        <v>0</v>
      </c>
      <c r="AR192" s="9" t="s">
        <v>144</v>
      </c>
      <c r="AT192" s="9" t="s">
        <v>124</v>
      </c>
      <c r="AU192" s="9" t="s">
        <v>78</v>
      </c>
      <c r="AY192" s="9" t="s">
        <v>121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9" t="s">
        <v>76</v>
      </c>
      <c r="BK192" s="180">
        <f>ROUND(I192*H192,2)</f>
        <v>0</v>
      </c>
      <c r="BL192" s="9" t="s">
        <v>144</v>
      </c>
      <c r="BM192" s="9" t="s">
        <v>426</v>
      </c>
    </row>
    <row r="193" spans="2:65" s="190" customFormat="1" x14ac:dyDescent="0.3">
      <c r="B193" s="191"/>
      <c r="D193" s="181" t="s">
        <v>237</v>
      </c>
      <c r="E193" s="192"/>
      <c r="F193" s="193" t="s">
        <v>427</v>
      </c>
      <c r="H193" s="194">
        <v>31</v>
      </c>
      <c r="I193" s="195"/>
      <c r="L193" s="191"/>
      <c r="M193" s="196"/>
      <c r="N193" s="197"/>
      <c r="O193" s="197"/>
      <c r="P193" s="197"/>
      <c r="Q193" s="197"/>
      <c r="R193" s="197"/>
      <c r="S193" s="197"/>
      <c r="T193" s="198"/>
      <c r="AT193" s="192" t="s">
        <v>237</v>
      </c>
      <c r="AU193" s="192" t="s">
        <v>78</v>
      </c>
      <c r="AV193" s="190" t="s">
        <v>78</v>
      </c>
      <c r="AW193" s="190" t="s">
        <v>32</v>
      </c>
      <c r="AX193" s="190" t="s">
        <v>76</v>
      </c>
      <c r="AY193" s="192" t="s">
        <v>121</v>
      </c>
    </row>
    <row r="194" spans="2:65" s="154" customFormat="1" ht="29.85" customHeight="1" x14ac:dyDescent="0.35">
      <c r="B194" s="155"/>
      <c r="D194" s="156" t="s">
        <v>67</v>
      </c>
      <c r="E194" s="166" t="s">
        <v>167</v>
      </c>
      <c r="F194" s="166" t="s">
        <v>428</v>
      </c>
      <c r="I194" s="189"/>
      <c r="J194" s="167">
        <f>BK194</f>
        <v>0</v>
      </c>
      <c r="L194" s="155"/>
      <c r="M194" s="160"/>
      <c r="N194" s="161"/>
      <c r="O194" s="161"/>
      <c r="P194" s="162">
        <f>SUM(P195:P211)</f>
        <v>0</v>
      </c>
      <c r="Q194" s="161"/>
      <c r="R194" s="162">
        <f>SUM(R195:R211)</f>
        <v>21.947584800000001</v>
      </c>
      <c r="S194" s="161"/>
      <c r="T194" s="163">
        <f>SUM(T195:T211)</f>
        <v>9.7322939999999996</v>
      </c>
      <c r="AR194" s="156" t="s">
        <v>76</v>
      </c>
      <c r="AT194" s="164" t="s">
        <v>67</v>
      </c>
      <c r="AU194" s="164" t="s">
        <v>76</v>
      </c>
      <c r="AY194" s="156" t="s">
        <v>121</v>
      </c>
      <c r="BK194" s="165">
        <f>SUM(BK195:BK211)</f>
        <v>0</v>
      </c>
    </row>
    <row r="195" spans="2:65" s="26" customFormat="1" ht="25.5" customHeight="1" x14ac:dyDescent="0.3">
      <c r="B195" s="168"/>
      <c r="C195" s="169" t="s">
        <v>429</v>
      </c>
      <c r="D195" s="169" t="s">
        <v>124</v>
      </c>
      <c r="E195" s="170" t="s">
        <v>430</v>
      </c>
      <c r="F195" s="171" t="s">
        <v>431</v>
      </c>
      <c r="G195" s="172" t="s">
        <v>320</v>
      </c>
      <c r="H195" s="173">
        <v>62</v>
      </c>
      <c r="I195" s="174">
        <v>0</v>
      </c>
      <c r="J195" s="175">
        <f>ROUND(I195*H195,2)</f>
        <v>0</v>
      </c>
      <c r="K195" s="171" t="s">
        <v>128</v>
      </c>
      <c r="L195" s="27"/>
      <c r="M195" s="176"/>
      <c r="N195" s="177" t="s">
        <v>39</v>
      </c>
      <c r="O195" s="28"/>
      <c r="P195" s="178">
        <f>O195*H195</f>
        <v>0</v>
      </c>
      <c r="Q195" s="178">
        <v>0.1295</v>
      </c>
      <c r="R195" s="178">
        <f>Q195*H195</f>
        <v>8.0289999999999999</v>
      </c>
      <c r="S195" s="178">
        <v>0</v>
      </c>
      <c r="T195" s="179">
        <f>S195*H195</f>
        <v>0</v>
      </c>
      <c r="AR195" s="9" t="s">
        <v>144</v>
      </c>
      <c r="AT195" s="9" t="s">
        <v>124</v>
      </c>
      <c r="AU195" s="9" t="s">
        <v>78</v>
      </c>
      <c r="AY195" s="9" t="s">
        <v>121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9" t="s">
        <v>76</v>
      </c>
      <c r="BK195" s="180">
        <f>ROUND(I195*H195,2)</f>
        <v>0</v>
      </c>
      <c r="BL195" s="9" t="s">
        <v>144</v>
      </c>
      <c r="BM195" s="9" t="s">
        <v>432</v>
      </c>
    </row>
    <row r="196" spans="2:65" s="26" customFormat="1" ht="16.5" customHeight="1" x14ac:dyDescent="0.3">
      <c r="B196" s="168"/>
      <c r="C196" s="217" t="s">
        <v>433</v>
      </c>
      <c r="D196" s="217" t="s">
        <v>328</v>
      </c>
      <c r="E196" s="218" t="s">
        <v>434</v>
      </c>
      <c r="F196" s="219" t="s">
        <v>435</v>
      </c>
      <c r="G196" s="220" t="s">
        <v>320</v>
      </c>
      <c r="H196" s="221">
        <v>65</v>
      </c>
      <c r="I196" s="174">
        <v>0</v>
      </c>
      <c r="J196" s="223">
        <f>ROUND(I196*H196,2)</f>
        <v>0</v>
      </c>
      <c r="K196" s="219" t="s">
        <v>128</v>
      </c>
      <c r="L196" s="224"/>
      <c r="M196" s="225"/>
      <c r="N196" s="226" t="s">
        <v>39</v>
      </c>
      <c r="O196" s="28"/>
      <c r="P196" s="178">
        <f>O196*H196</f>
        <v>0</v>
      </c>
      <c r="Q196" s="178">
        <v>8.5000000000000006E-2</v>
      </c>
      <c r="R196" s="178">
        <f>Q196*H196</f>
        <v>5.5250000000000004</v>
      </c>
      <c r="S196" s="178">
        <v>0</v>
      </c>
      <c r="T196" s="179">
        <f>S196*H196</f>
        <v>0</v>
      </c>
      <c r="AR196" s="9" t="s">
        <v>160</v>
      </c>
      <c r="AT196" s="9" t="s">
        <v>328</v>
      </c>
      <c r="AU196" s="9" t="s">
        <v>78</v>
      </c>
      <c r="AY196" s="9" t="s">
        <v>121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9" t="s">
        <v>76</v>
      </c>
      <c r="BK196" s="180">
        <f>ROUND(I196*H196,2)</f>
        <v>0</v>
      </c>
      <c r="BL196" s="9" t="s">
        <v>144</v>
      </c>
      <c r="BM196" s="9" t="s">
        <v>436</v>
      </c>
    </row>
    <row r="197" spans="2:65" s="26" customFormat="1" ht="25.5" customHeight="1" x14ac:dyDescent="0.3">
      <c r="B197" s="168"/>
      <c r="C197" s="169" t="s">
        <v>437</v>
      </c>
      <c r="D197" s="169" t="s">
        <v>124</v>
      </c>
      <c r="E197" s="170" t="s">
        <v>438</v>
      </c>
      <c r="F197" s="171" t="s">
        <v>439</v>
      </c>
      <c r="G197" s="172" t="s">
        <v>235</v>
      </c>
      <c r="H197" s="173">
        <v>3.72</v>
      </c>
      <c r="I197" s="174">
        <v>0</v>
      </c>
      <c r="J197" s="175">
        <f>ROUND(I197*H197,2)</f>
        <v>0</v>
      </c>
      <c r="K197" s="171" t="s">
        <v>128</v>
      </c>
      <c r="L197" s="27"/>
      <c r="M197" s="176"/>
      <c r="N197" s="177" t="s">
        <v>39</v>
      </c>
      <c r="O197" s="28"/>
      <c r="P197" s="178">
        <f>O197*H197</f>
        <v>0</v>
      </c>
      <c r="Q197" s="178">
        <v>2.2563399999999998</v>
      </c>
      <c r="R197" s="178">
        <f>Q197*H197</f>
        <v>8.3935847999999993</v>
      </c>
      <c r="S197" s="178">
        <v>0</v>
      </c>
      <c r="T197" s="179">
        <f>S197*H197</f>
        <v>0</v>
      </c>
      <c r="AR197" s="9" t="s">
        <v>144</v>
      </c>
      <c r="AT197" s="9" t="s">
        <v>124</v>
      </c>
      <c r="AU197" s="9" t="s">
        <v>78</v>
      </c>
      <c r="AY197" s="9" t="s">
        <v>121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9" t="s">
        <v>76</v>
      </c>
      <c r="BK197" s="180">
        <f>ROUND(I197*H197,2)</f>
        <v>0</v>
      </c>
      <c r="BL197" s="9" t="s">
        <v>144</v>
      </c>
      <c r="BM197" s="9" t="s">
        <v>440</v>
      </c>
    </row>
    <row r="198" spans="2:65" s="190" customFormat="1" x14ac:dyDescent="0.3">
      <c r="B198" s="191"/>
      <c r="D198" s="181" t="s">
        <v>237</v>
      </c>
      <c r="E198" s="192"/>
      <c r="F198" s="193" t="s">
        <v>441</v>
      </c>
      <c r="H198" s="194">
        <v>3.72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2" t="s">
        <v>237</v>
      </c>
      <c r="AU198" s="192" t="s">
        <v>78</v>
      </c>
      <c r="AV198" s="190" t="s">
        <v>78</v>
      </c>
      <c r="AW198" s="190" t="s">
        <v>32</v>
      </c>
      <c r="AX198" s="190" t="s">
        <v>76</v>
      </c>
      <c r="AY198" s="192" t="s">
        <v>121</v>
      </c>
    </row>
    <row r="199" spans="2:65" s="26" customFormat="1" ht="16.5" customHeight="1" x14ac:dyDescent="0.3">
      <c r="B199" s="168"/>
      <c r="C199" s="169" t="s">
        <v>442</v>
      </c>
      <c r="D199" s="169" t="s">
        <v>124</v>
      </c>
      <c r="E199" s="170" t="s">
        <v>443</v>
      </c>
      <c r="F199" s="171" t="s">
        <v>444</v>
      </c>
      <c r="G199" s="172" t="s">
        <v>445</v>
      </c>
      <c r="H199" s="173">
        <v>2</v>
      </c>
      <c r="I199" s="174">
        <v>0</v>
      </c>
      <c r="J199" s="175">
        <f>ROUND(I199*H199,2)</f>
        <v>0</v>
      </c>
      <c r="K199" s="171" t="s">
        <v>128</v>
      </c>
      <c r="L199" s="27"/>
      <c r="M199" s="176"/>
      <c r="N199" s="177" t="s">
        <v>39</v>
      </c>
      <c r="O199" s="28"/>
      <c r="P199" s="178">
        <f>O199*H199</f>
        <v>0</v>
      </c>
      <c r="Q199" s="178">
        <v>0</v>
      </c>
      <c r="R199" s="178">
        <f>Q199*H199</f>
        <v>0</v>
      </c>
      <c r="S199" s="178">
        <v>0</v>
      </c>
      <c r="T199" s="179">
        <f>S199*H199</f>
        <v>0</v>
      </c>
      <c r="AR199" s="9" t="s">
        <v>144</v>
      </c>
      <c r="AT199" s="9" t="s">
        <v>124</v>
      </c>
      <c r="AU199" s="9" t="s">
        <v>78</v>
      </c>
      <c r="AY199" s="9" t="s">
        <v>121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9" t="s">
        <v>76</v>
      </c>
      <c r="BK199" s="180">
        <f>ROUND(I199*H199,2)</f>
        <v>0</v>
      </c>
      <c r="BL199" s="9" t="s">
        <v>144</v>
      </c>
      <c r="BM199" s="9" t="s">
        <v>446</v>
      </c>
    </row>
    <row r="200" spans="2:65" s="26" customFormat="1" ht="25.5" customHeight="1" x14ac:dyDescent="0.3">
      <c r="B200" s="168"/>
      <c r="C200" s="169" t="s">
        <v>447</v>
      </c>
      <c r="D200" s="169" t="s">
        <v>124</v>
      </c>
      <c r="E200" s="170" t="s">
        <v>448</v>
      </c>
      <c r="F200" s="171" t="s">
        <v>449</v>
      </c>
      <c r="G200" s="172" t="s">
        <v>445</v>
      </c>
      <c r="H200" s="173">
        <v>180</v>
      </c>
      <c r="I200" s="174">
        <v>0</v>
      </c>
      <c r="J200" s="175">
        <f>ROUND(I200*H200,2)</f>
        <v>0</v>
      </c>
      <c r="K200" s="171" t="s">
        <v>128</v>
      </c>
      <c r="L200" s="27"/>
      <c r="M200" s="176"/>
      <c r="N200" s="177" t="s">
        <v>39</v>
      </c>
      <c r="O200" s="28"/>
      <c r="P200" s="178">
        <f>O200*H200</f>
        <v>0</v>
      </c>
      <c r="Q200" s="178">
        <v>0</v>
      </c>
      <c r="R200" s="178">
        <f>Q200*H200</f>
        <v>0</v>
      </c>
      <c r="S200" s="178">
        <v>0</v>
      </c>
      <c r="T200" s="179">
        <f>S200*H200</f>
        <v>0</v>
      </c>
      <c r="AR200" s="9" t="s">
        <v>144</v>
      </c>
      <c r="AT200" s="9" t="s">
        <v>124</v>
      </c>
      <c r="AU200" s="9" t="s">
        <v>78</v>
      </c>
      <c r="AY200" s="9" t="s">
        <v>121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9" t="s">
        <v>76</v>
      </c>
      <c r="BK200" s="180">
        <f>ROUND(I200*H200,2)</f>
        <v>0</v>
      </c>
      <c r="BL200" s="9" t="s">
        <v>144</v>
      </c>
      <c r="BM200" s="9" t="s">
        <v>450</v>
      </c>
    </row>
    <row r="201" spans="2:65" s="190" customFormat="1" x14ac:dyDescent="0.3">
      <c r="B201" s="191"/>
      <c r="D201" s="181" t="s">
        <v>237</v>
      </c>
      <c r="E201" s="192"/>
      <c r="F201" s="193" t="s">
        <v>451</v>
      </c>
      <c r="H201" s="194">
        <v>180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237</v>
      </c>
      <c r="AU201" s="192" t="s">
        <v>78</v>
      </c>
      <c r="AV201" s="190" t="s">
        <v>78</v>
      </c>
      <c r="AW201" s="190" t="s">
        <v>32</v>
      </c>
      <c r="AX201" s="190" t="s">
        <v>76</v>
      </c>
      <c r="AY201" s="192" t="s">
        <v>121</v>
      </c>
    </row>
    <row r="202" spans="2:65" s="26" customFormat="1" ht="16.5" customHeight="1" x14ac:dyDescent="0.3">
      <c r="B202" s="168"/>
      <c r="C202" s="169" t="s">
        <v>452</v>
      </c>
      <c r="D202" s="169" t="s">
        <v>124</v>
      </c>
      <c r="E202" s="170" t="s">
        <v>453</v>
      </c>
      <c r="F202" s="171" t="s">
        <v>454</v>
      </c>
      <c r="G202" s="172" t="s">
        <v>445</v>
      </c>
      <c r="H202" s="173">
        <v>2</v>
      </c>
      <c r="I202" s="174">
        <v>0</v>
      </c>
      <c r="J202" s="175">
        <f t="shared" ref="J202:J208" si="0">ROUND(I202*H202,2)</f>
        <v>0</v>
      </c>
      <c r="K202" s="171" t="s">
        <v>128</v>
      </c>
      <c r="L202" s="27"/>
      <c r="M202" s="176"/>
      <c r="N202" s="177" t="s">
        <v>39</v>
      </c>
      <c r="O202" s="28"/>
      <c r="P202" s="178">
        <f t="shared" ref="P202:P208" si="1">O202*H202</f>
        <v>0</v>
      </c>
      <c r="Q202" s="178">
        <v>0</v>
      </c>
      <c r="R202" s="178">
        <f t="shared" ref="R202:R208" si="2">Q202*H202</f>
        <v>0</v>
      </c>
      <c r="S202" s="178">
        <v>0</v>
      </c>
      <c r="T202" s="179">
        <f t="shared" ref="T202:T208" si="3">S202*H202</f>
        <v>0</v>
      </c>
      <c r="AR202" s="9" t="s">
        <v>144</v>
      </c>
      <c r="AT202" s="9" t="s">
        <v>124</v>
      </c>
      <c r="AU202" s="9" t="s">
        <v>78</v>
      </c>
      <c r="AY202" s="9" t="s">
        <v>121</v>
      </c>
      <c r="BE202" s="180">
        <f t="shared" ref="BE202:BE208" si="4">IF(N202="základní",J202,0)</f>
        <v>0</v>
      </c>
      <c r="BF202" s="180">
        <f t="shared" ref="BF202:BF208" si="5">IF(N202="snížená",J202,0)</f>
        <v>0</v>
      </c>
      <c r="BG202" s="180">
        <f t="shared" ref="BG202:BG208" si="6">IF(N202="zákl. přenesená",J202,0)</f>
        <v>0</v>
      </c>
      <c r="BH202" s="180">
        <f t="shared" ref="BH202:BH208" si="7">IF(N202="sníž. přenesená",J202,0)</f>
        <v>0</v>
      </c>
      <c r="BI202" s="180">
        <f t="shared" ref="BI202:BI208" si="8">IF(N202="nulová",J202,0)</f>
        <v>0</v>
      </c>
      <c r="BJ202" s="9" t="s">
        <v>76</v>
      </c>
      <c r="BK202" s="180">
        <f t="shared" ref="BK202:BK208" si="9">ROUND(I202*H202,2)</f>
        <v>0</v>
      </c>
      <c r="BL202" s="9" t="s">
        <v>144</v>
      </c>
      <c r="BM202" s="9" t="s">
        <v>455</v>
      </c>
    </row>
    <row r="203" spans="2:65" s="26" customFormat="1" ht="25.5" customHeight="1" x14ac:dyDescent="0.3">
      <c r="B203" s="168"/>
      <c r="C203" s="169" t="s">
        <v>456</v>
      </c>
      <c r="D203" s="169" t="s">
        <v>124</v>
      </c>
      <c r="E203" s="170" t="s">
        <v>457</v>
      </c>
      <c r="F203" s="171" t="s">
        <v>458</v>
      </c>
      <c r="G203" s="172" t="s">
        <v>320</v>
      </c>
      <c r="H203" s="173">
        <v>8</v>
      </c>
      <c r="I203" s="174">
        <v>0</v>
      </c>
      <c r="J203" s="175">
        <f t="shared" si="0"/>
        <v>0</v>
      </c>
      <c r="K203" s="171"/>
      <c r="L203" s="27"/>
      <c r="M203" s="176"/>
      <c r="N203" s="177" t="s">
        <v>39</v>
      </c>
      <c r="O203" s="28"/>
      <c r="P203" s="178">
        <f t="shared" si="1"/>
        <v>0</v>
      </c>
      <c r="Q203" s="178">
        <v>0</v>
      </c>
      <c r="R203" s="178">
        <f t="shared" si="2"/>
        <v>0</v>
      </c>
      <c r="S203" s="178">
        <v>0</v>
      </c>
      <c r="T203" s="179">
        <f t="shared" si="3"/>
        <v>0</v>
      </c>
      <c r="AR203" s="9" t="s">
        <v>144</v>
      </c>
      <c r="AT203" s="9" t="s">
        <v>124</v>
      </c>
      <c r="AU203" s="9" t="s">
        <v>78</v>
      </c>
      <c r="AY203" s="9" t="s">
        <v>121</v>
      </c>
      <c r="BE203" s="180">
        <f t="shared" si="4"/>
        <v>0</v>
      </c>
      <c r="BF203" s="180">
        <f t="shared" si="5"/>
        <v>0</v>
      </c>
      <c r="BG203" s="180">
        <f t="shared" si="6"/>
        <v>0</v>
      </c>
      <c r="BH203" s="180">
        <f t="shared" si="7"/>
        <v>0</v>
      </c>
      <c r="BI203" s="180">
        <f t="shared" si="8"/>
        <v>0</v>
      </c>
      <c r="BJ203" s="9" t="s">
        <v>76</v>
      </c>
      <c r="BK203" s="180">
        <f t="shared" si="9"/>
        <v>0</v>
      </c>
      <c r="BL203" s="9" t="s">
        <v>144</v>
      </c>
      <c r="BM203" s="9" t="s">
        <v>459</v>
      </c>
    </row>
    <row r="204" spans="2:65" s="26" customFormat="1" ht="16.5" customHeight="1" x14ac:dyDescent="0.3">
      <c r="B204" s="168"/>
      <c r="C204" s="169" t="s">
        <v>460</v>
      </c>
      <c r="D204" s="169" t="s">
        <v>124</v>
      </c>
      <c r="E204" s="170" t="s">
        <v>461</v>
      </c>
      <c r="F204" s="171" t="s">
        <v>462</v>
      </c>
      <c r="G204" s="172" t="s">
        <v>225</v>
      </c>
      <c r="H204" s="173">
        <v>1</v>
      </c>
      <c r="I204" s="174">
        <v>0</v>
      </c>
      <c r="J204" s="175">
        <f t="shared" si="0"/>
        <v>0</v>
      </c>
      <c r="K204" s="171"/>
      <c r="L204" s="27"/>
      <c r="M204" s="176"/>
      <c r="N204" s="177" t="s">
        <v>39</v>
      </c>
      <c r="O204" s="28"/>
      <c r="P204" s="178">
        <f t="shared" si="1"/>
        <v>0</v>
      </c>
      <c r="Q204" s="178">
        <v>0</v>
      </c>
      <c r="R204" s="178">
        <f t="shared" si="2"/>
        <v>0</v>
      </c>
      <c r="S204" s="178">
        <v>0</v>
      </c>
      <c r="T204" s="179">
        <f t="shared" si="3"/>
        <v>0</v>
      </c>
      <c r="AR204" s="9" t="s">
        <v>144</v>
      </c>
      <c r="AT204" s="9" t="s">
        <v>124</v>
      </c>
      <c r="AU204" s="9" t="s">
        <v>78</v>
      </c>
      <c r="AY204" s="9" t="s">
        <v>121</v>
      </c>
      <c r="BE204" s="180">
        <f t="shared" si="4"/>
        <v>0</v>
      </c>
      <c r="BF204" s="180">
        <f t="shared" si="5"/>
        <v>0</v>
      </c>
      <c r="BG204" s="180">
        <f t="shared" si="6"/>
        <v>0</v>
      </c>
      <c r="BH204" s="180">
        <f t="shared" si="7"/>
        <v>0</v>
      </c>
      <c r="BI204" s="180">
        <f t="shared" si="8"/>
        <v>0</v>
      </c>
      <c r="BJ204" s="9" t="s">
        <v>76</v>
      </c>
      <c r="BK204" s="180">
        <f t="shared" si="9"/>
        <v>0</v>
      </c>
      <c r="BL204" s="9" t="s">
        <v>144</v>
      </c>
      <c r="BM204" s="9" t="s">
        <v>463</v>
      </c>
    </row>
    <row r="205" spans="2:65" s="26" customFormat="1" ht="16.5" customHeight="1" x14ac:dyDescent="0.3">
      <c r="B205" s="168"/>
      <c r="C205" s="169" t="s">
        <v>464</v>
      </c>
      <c r="D205" s="169" t="s">
        <v>124</v>
      </c>
      <c r="E205" s="170" t="s">
        <v>465</v>
      </c>
      <c r="F205" s="171" t="s">
        <v>466</v>
      </c>
      <c r="G205" s="172" t="s">
        <v>225</v>
      </c>
      <c r="H205" s="173">
        <v>1</v>
      </c>
      <c r="I205" s="174">
        <v>0</v>
      </c>
      <c r="J205" s="175">
        <f t="shared" si="0"/>
        <v>0</v>
      </c>
      <c r="K205" s="171"/>
      <c r="L205" s="27"/>
      <c r="M205" s="176"/>
      <c r="N205" s="177" t="s">
        <v>39</v>
      </c>
      <c r="O205" s="28"/>
      <c r="P205" s="178">
        <f t="shared" si="1"/>
        <v>0</v>
      </c>
      <c r="Q205" s="178">
        <v>0</v>
      </c>
      <c r="R205" s="178">
        <f t="shared" si="2"/>
        <v>0</v>
      </c>
      <c r="S205" s="178">
        <v>0</v>
      </c>
      <c r="T205" s="179">
        <f t="shared" si="3"/>
        <v>0</v>
      </c>
      <c r="AR205" s="9" t="s">
        <v>144</v>
      </c>
      <c r="AT205" s="9" t="s">
        <v>124</v>
      </c>
      <c r="AU205" s="9" t="s">
        <v>78</v>
      </c>
      <c r="AY205" s="9" t="s">
        <v>121</v>
      </c>
      <c r="BE205" s="180">
        <f t="shared" si="4"/>
        <v>0</v>
      </c>
      <c r="BF205" s="180">
        <f t="shared" si="5"/>
        <v>0</v>
      </c>
      <c r="BG205" s="180">
        <f t="shared" si="6"/>
        <v>0</v>
      </c>
      <c r="BH205" s="180">
        <f t="shared" si="7"/>
        <v>0</v>
      </c>
      <c r="BI205" s="180">
        <f t="shared" si="8"/>
        <v>0</v>
      </c>
      <c r="BJ205" s="9" t="s">
        <v>76</v>
      </c>
      <c r="BK205" s="180">
        <f t="shared" si="9"/>
        <v>0</v>
      </c>
      <c r="BL205" s="9" t="s">
        <v>144</v>
      </c>
      <c r="BM205" s="9" t="s">
        <v>467</v>
      </c>
    </row>
    <row r="206" spans="2:65" s="26" customFormat="1" ht="25.5" customHeight="1" x14ac:dyDescent="0.3">
      <c r="B206" s="168"/>
      <c r="C206" s="169" t="s">
        <v>468</v>
      </c>
      <c r="D206" s="169" t="s">
        <v>124</v>
      </c>
      <c r="E206" s="170" t="s">
        <v>469</v>
      </c>
      <c r="F206" s="171" t="s">
        <v>470</v>
      </c>
      <c r="G206" s="172" t="s">
        <v>225</v>
      </c>
      <c r="H206" s="173">
        <v>1</v>
      </c>
      <c r="I206" s="174">
        <v>0</v>
      </c>
      <c r="J206" s="175">
        <f t="shared" si="0"/>
        <v>0</v>
      </c>
      <c r="K206" s="171"/>
      <c r="L206" s="27"/>
      <c r="M206" s="176"/>
      <c r="N206" s="177" t="s">
        <v>39</v>
      </c>
      <c r="O206" s="28"/>
      <c r="P206" s="178">
        <f t="shared" si="1"/>
        <v>0</v>
      </c>
      <c r="Q206" s="178">
        <v>0</v>
      </c>
      <c r="R206" s="178">
        <f t="shared" si="2"/>
        <v>0</v>
      </c>
      <c r="S206" s="178">
        <v>0</v>
      </c>
      <c r="T206" s="179">
        <f t="shared" si="3"/>
        <v>0</v>
      </c>
      <c r="AR206" s="9" t="s">
        <v>144</v>
      </c>
      <c r="AT206" s="9" t="s">
        <v>124</v>
      </c>
      <c r="AU206" s="9" t="s">
        <v>78</v>
      </c>
      <c r="AY206" s="9" t="s">
        <v>121</v>
      </c>
      <c r="BE206" s="180">
        <f t="shared" si="4"/>
        <v>0</v>
      </c>
      <c r="BF206" s="180">
        <f t="shared" si="5"/>
        <v>0</v>
      </c>
      <c r="BG206" s="180">
        <f t="shared" si="6"/>
        <v>0</v>
      </c>
      <c r="BH206" s="180">
        <f t="shared" si="7"/>
        <v>0</v>
      </c>
      <c r="BI206" s="180">
        <f t="shared" si="8"/>
        <v>0</v>
      </c>
      <c r="BJ206" s="9" t="s">
        <v>76</v>
      </c>
      <c r="BK206" s="180">
        <f t="shared" si="9"/>
        <v>0</v>
      </c>
      <c r="BL206" s="9" t="s">
        <v>144</v>
      </c>
      <c r="BM206" s="9" t="s">
        <v>471</v>
      </c>
    </row>
    <row r="207" spans="2:65" s="26" customFormat="1" ht="16.5" customHeight="1" x14ac:dyDescent="0.3">
      <c r="B207" s="168"/>
      <c r="C207" s="169" t="s">
        <v>472</v>
      </c>
      <c r="D207" s="169" t="s">
        <v>124</v>
      </c>
      <c r="E207" s="170" t="s">
        <v>473</v>
      </c>
      <c r="F207" s="171" t="s">
        <v>474</v>
      </c>
      <c r="G207" s="172" t="s">
        <v>235</v>
      </c>
      <c r="H207" s="173">
        <v>19.701000000000001</v>
      </c>
      <c r="I207" s="174">
        <v>0</v>
      </c>
      <c r="J207" s="175">
        <f t="shared" si="0"/>
        <v>0</v>
      </c>
      <c r="K207" s="171" t="s">
        <v>128</v>
      </c>
      <c r="L207" s="27"/>
      <c r="M207" s="176"/>
      <c r="N207" s="177" t="s">
        <v>39</v>
      </c>
      <c r="O207" s="28"/>
      <c r="P207" s="178">
        <f t="shared" si="1"/>
        <v>0</v>
      </c>
      <c r="Q207" s="178">
        <v>0</v>
      </c>
      <c r="R207" s="178">
        <f t="shared" si="2"/>
        <v>0</v>
      </c>
      <c r="S207" s="178">
        <v>0.49399999999999999</v>
      </c>
      <c r="T207" s="179">
        <f t="shared" si="3"/>
        <v>9.7322939999999996</v>
      </c>
      <c r="AR207" s="9" t="s">
        <v>144</v>
      </c>
      <c r="AT207" s="9" t="s">
        <v>124</v>
      </c>
      <c r="AU207" s="9" t="s">
        <v>78</v>
      </c>
      <c r="AY207" s="9" t="s">
        <v>121</v>
      </c>
      <c r="BE207" s="180">
        <f t="shared" si="4"/>
        <v>0</v>
      </c>
      <c r="BF207" s="180">
        <f t="shared" si="5"/>
        <v>0</v>
      </c>
      <c r="BG207" s="180">
        <f t="shared" si="6"/>
        <v>0</v>
      </c>
      <c r="BH207" s="180">
        <f t="shared" si="7"/>
        <v>0</v>
      </c>
      <c r="BI207" s="180">
        <f t="shared" si="8"/>
        <v>0</v>
      </c>
      <c r="BJ207" s="9" t="s">
        <v>76</v>
      </c>
      <c r="BK207" s="180">
        <f t="shared" si="9"/>
        <v>0</v>
      </c>
      <c r="BL207" s="9" t="s">
        <v>144</v>
      </c>
      <c r="BM207" s="9" t="s">
        <v>475</v>
      </c>
    </row>
    <row r="208" spans="2:65" s="26" customFormat="1" ht="16.5" customHeight="1" x14ac:dyDescent="0.3">
      <c r="B208" s="168"/>
      <c r="C208" s="169" t="s">
        <v>476</v>
      </c>
      <c r="D208" s="169" t="s">
        <v>124</v>
      </c>
      <c r="E208" s="170" t="s">
        <v>477</v>
      </c>
      <c r="F208" s="171" t="s">
        <v>478</v>
      </c>
      <c r="G208" s="172" t="s">
        <v>263</v>
      </c>
      <c r="H208" s="173">
        <v>364</v>
      </c>
      <c r="I208" s="174">
        <v>0</v>
      </c>
      <c r="J208" s="175">
        <f t="shared" si="0"/>
        <v>0</v>
      </c>
      <c r="K208" s="171" t="s">
        <v>128</v>
      </c>
      <c r="L208" s="27"/>
      <c r="M208" s="176"/>
      <c r="N208" s="177" t="s">
        <v>39</v>
      </c>
      <c r="O208" s="28"/>
      <c r="P208" s="178">
        <f t="shared" si="1"/>
        <v>0</v>
      </c>
      <c r="Q208" s="178">
        <v>0</v>
      </c>
      <c r="R208" s="178">
        <f t="shared" si="2"/>
        <v>0</v>
      </c>
      <c r="S208" s="178">
        <v>0</v>
      </c>
      <c r="T208" s="179">
        <f t="shared" si="3"/>
        <v>0</v>
      </c>
      <c r="AR208" s="9" t="s">
        <v>144</v>
      </c>
      <c r="AT208" s="9" t="s">
        <v>124</v>
      </c>
      <c r="AU208" s="9" t="s">
        <v>78</v>
      </c>
      <c r="AY208" s="9" t="s">
        <v>121</v>
      </c>
      <c r="BE208" s="180">
        <f t="shared" si="4"/>
        <v>0</v>
      </c>
      <c r="BF208" s="180">
        <f t="shared" si="5"/>
        <v>0</v>
      </c>
      <c r="BG208" s="180">
        <f t="shared" si="6"/>
        <v>0</v>
      </c>
      <c r="BH208" s="180">
        <f t="shared" si="7"/>
        <v>0</v>
      </c>
      <c r="BI208" s="180">
        <f t="shared" si="8"/>
        <v>0</v>
      </c>
      <c r="BJ208" s="9" t="s">
        <v>76</v>
      </c>
      <c r="BK208" s="180">
        <f t="shared" si="9"/>
        <v>0</v>
      </c>
      <c r="BL208" s="9" t="s">
        <v>144</v>
      </c>
      <c r="BM208" s="9" t="s">
        <v>479</v>
      </c>
    </row>
    <row r="209" spans="2:65" s="190" customFormat="1" x14ac:dyDescent="0.3">
      <c r="B209" s="191"/>
      <c r="D209" s="181" t="s">
        <v>237</v>
      </c>
      <c r="E209" s="192"/>
      <c r="F209" s="193" t="s">
        <v>371</v>
      </c>
      <c r="H209" s="194">
        <v>364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237</v>
      </c>
      <c r="AU209" s="192" t="s">
        <v>78</v>
      </c>
      <c r="AV209" s="190" t="s">
        <v>78</v>
      </c>
      <c r="AW209" s="190" t="s">
        <v>32</v>
      </c>
      <c r="AX209" s="190" t="s">
        <v>76</v>
      </c>
      <c r="AY209" s="192" t="s">
        <v>121</v>
      </c>
    </row>
    <row r="210" spans="2:65" s="26" customFormat="1" ht="16.5" customHeight="1" x14ac:dyDescent="0.3">
      <c r="B210" s="168"/>
      <c r="C210" s="169" t="s">
        <v>480</v>
      </c>
      <c r="D210" s="169" t="s">
        <v>124</v>
      </c>
      <c r="E210" s="170" t="s">
        <v>481</v>
      </c>
      <c r="F210" s="171" t="s">
        <v>482</v>
      </c>
      <c r="G210" s="172" t="s">
        <v>263</v>
      </c>
      <c r="H210" s="173">
        <v>364</v>
      </c>
      <c r="I210" s="174">
        <v>0</v>
      </c>
      <c r="J210" s="175">
        <f>ROUND(I210*H210,2)</f>
        <v>0</v>
      </c>
      <c r="K210" s="171" t="s">
        <v>128</v>
      </c>
      <c r="L210" s="27"/>
      <c r="M210" s="176"/>
      <c r="N210" s="177" t="s">
        <v>39</v>
      </c>
      <c r="O210" s="28"/>
      <c r="P210" s="178">
        <f>O210*H210</f>
        <v>0</v>
      </c>
      <c r="Q210" s="178">
        <v>0</v>
      </c>
      <c r="R210" s="178">
        <f>Q210*H210</f>
        <v>0</v>
      </c>
      <c r="S210" s="178">
        <v>0</v>
      </c>
      <c r="T210" s="179">
        <f>S210*H210</f>
        <v>0</v>
      </c>
      <c r="AR210" s="9" t="s">
        <v>144</v>
      </c>
      <c r="AT210" s="9" t="s">
        <v>124</v>
      </c>
      <c r="AU210" s="9" t="s">
        <v>78</v>
      </c>
      <c r="AY210" s="9" t="s">
        <v>121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9" t="s">
        <v>76</v>
      </c>
      <c r="BK210" s="180">
        <f>ROUND(I210*H210,2)</f>
        <v>0</v>
      </c>
      <c r="BL210" s="9" t="s">
        <v>144</v>
      </c>
      <c r="BM210" s="9" t="s">
        <v>483</v>
      </c>
    </row>
    <row r="211" spans="2:65" s="190" customFormat="1" x14ac:dyDescent="0.3">
      <c r="B211" s="191"/>
      <c r="D211" s="181" t="s">
        <v>237</v>
      </c>
      <c r="E211" s="192"/>
      <c r="F211" s="193" t="s">
        <v>371</v>
      </c>
      <c r="H211" s="194">
        <v>364</v>
      </c>
      <c r="I211" s="195"/>
      <c r="L211" s="191"/>
      <c r="M211" s="196"/>
      <c r="N211" s="197"/>
      <c r="O211" s="197"/>
      <c r="P211" s="197"/>
      <c r="Q211" s="197"/>
      <c r="R211" s="197"/>
      <c r="S211" s="197"/>
      <c r="T211" s="198"/>
      <c r="AT211" s="192" t="s">
        <v>237</v>
      </c>
      <c r="AU211" s="192" t="s">
        <v>78</v>
      </c>
      <c r="AV211" s="190" t="s">
        <v>78</v>
      </c>
      <c r="AW211" s="190" t="s">
        <v>32</v>
      </c>
      <c r="AX211" s="190" t="s">
        <v>76</v>
      </c>
      <c r="AY211" s="192" t="s">
        <v>121</v>
      </c>
    </row>
    <row r="212" spans="2:65" s="154" customFormat="1" ht="29.85" customHeight="1" x14ac:dyDescent="0.35">
      <c r="B212" s="155"/>
      <c r="D212" s="156" t="s">
        <v>67</v>
      </c>
      <c r="E212" s="166" t="s">
        <v>484</v>
      </c>
      <c r="F212" s="166" t="s">
        <v>485</v>
      </c>
      <c r="I212" s="189"/>
      <c r="J212" s="167">
        <f>BK212</f>
        <v>0</v>
      </c>
      <c r="L212" s="155"/>
      <c r="M212" s="160"/>
      <c r="N212" s="161"/>
      <c r="O212" s="161"/>
      <c r="P212" s="162">
        <f>SUM(P213:P232)</f>
        <v>0</v>
      </c>
      <c r="Q212" s="161"/>
      <c r="R212" s="162">
        <f>SUM(R213:R232)</f>
        <v>3.8000000000000002E-4</v>
      </c>
      <c r="S212" s="161"/>
      <c r="T212" s="163">
        <f>SUM(T213:T232)</f>
        <v>346.51630000000006</v>
      </c>
      <c r="AR212" s="156" t="s">
        <v>76</v>
      </c>
      <c r="AT212" s="164" t="s">
        <v>67</v>
      </c>
      <c r="AU212" s="164" t="s">
        <v>76</v>
      </c>
      <c r="AY212" s="156" t="s">
        <v>121</v>
      </c>
      <c r="BK212" s="165">
        <f>SUM(BK213:BK232)</f>
        <v>0</v>
      </c>
    </row>
    <row r="213" spans="2:65" s="26" customFormat="1" ht="25.5" customHeight="1" x14ac:dyDescent="0.3">
      <c r="B213" s="168"/>
      <c r="C213" s="169" t="s">
        <v>486</v>
      </c>
      <c r="D213" s="169" t="s">
        <v>124</v>
      </c>
      <c r="E213" s="170" t="s">
        <v>487</v>
      </c>
      <c r="F213" s="171" t="s">
        <v>488</v>
      </c>
      <c r="G213" s="172" t="s">
        <v>263</v>
      </c>
      <c r="H213" s="173">
        <v>226</v>
      </c>
      <c r="I213" s="174">
        <v>0</v>
      </c>
      <c r="J213" s="175">
        <f>ROUND(I213*H213,2)</f>
        <v>0</v>
      </c>
      <c r="K213" s="171" t="s">
        <v>128</v>
      </c>
      <c r="L213" s="27"/>
      <c r="M213" s="176"/>
      <c r="N213" s="177" t="s">
        <v>39</v>
      </c>
      <c r="O213" s="28"/>
      <c r="P213" s="178">
        <f>O213*H213</f>
        <v>0</v>
      </c>
      <c r="Q213" s="178">
        <v>0</v>
      </c>
      <c r="R213" s="178">
        <f>Q213*H213</f>
        <v>0</v>
      </c>
      <c r="S213" s="178">
        <v>0.29499999999999998</v>
      </c>
      <c r="T213" s="179">
        <f>S213*H213</f>
        <v>66.67</v>
      </c>
      <c r="AR213" s="9" t="s">
        <v>144</v>
      </c>
      <c r="AT213" s="9" t="s">
        <v>124</v>
      </c>
      <c r="AU213" s="9" t="s">
        <v>78</v>
      </c>
      <c r="AY213" s="9" t="s">
        <v>121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9" t="s">
        <v>76</v>
      </c>
      <c r="BK213" s="180">
        <f>ROUND(I213*H213,2)</f>
        <v>0</v>
      </c>
      <c r="BL213" s="9" t="s">
        <v>144</v>
      </c>
      <c r="BM213" s="9" t="s">
        <v>489</v>
      </c>
    </row>
    <row r="214" spans="2:65" s="26" customFormat="1" ht="16.5" customHeight="1" x14ac:dyDescent="0.3">
      <c r="B214" s="168"/>
      <c r="C214" s="169" t="s">
        <v>490</v>
      </c>
      <c r="D214" s="169" t="s">
        <v>124</v>
      </c>
      <c r="E214" s="170" t="s">
        <v>491</v>
      </c>
      <c r="F214" s="171" t="s">
        <v>492</v>
      </c>
      <c r="G214" s="172" t="s">
        <v>263</v>
      </c>
      <c r="H214" s="173">
        <v>145</v>
      </c>
      <c r="I214" s="174">
        <v>0</v>
      </c>
      <c r="J214" s="175">
        <f>ROUND(I214*H214,2)</f>
        <v>0</v>
      </c>
      <c r="K214" s="171" t="s">
        <v>128</v>
      </c>
      <c r="L214" s="27"/>
      <c r="M214" s="176"/>
      <c r="N214" s="177" t="s">
        <v>39</v>
      </c>
      <c r="O214" s="28"/>
      <c r="P214" s="178">
        <f>O214*H214</f>
        <v>0</v>
      </c>
      <c r="Q214" s="178">
        <v>0</v>
      </c>
      <c r="R214" s="178">
        <f>Q214*H214</f>
        <v>0</v>
      </c>
      <c r="S214" s="178">
        <v>0.316</v>
      </c>
      <c r="T214" s="179">
        <f>S214*H214</f>
        <v>45.82</v>
      </c>
      <c r="AR214" s="9" t="s">
        <v>144</v>
      </c>
      <c r="AT214" s="9" t="s">
        <v>124</v>
      </c>
      <c r="AU214" s="9" t="s">
        <v>78</v>
      </c>
      <c r="AY214" s="9" t="s">
        <v>121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9" t="s">
        <v>76</v>
      </c>
      <c r="BK214" s="180">
        <f>ROUND(I214*H214,2)</f>
        <v>0</v>
      </c>
      <c r="BL214" s="9" t="s">
        <v>144</v>
      </c>
      <c r="BM214" s="9" t="s">
        <v>493</v>
      </c>
    </row>
    <row r="215" spans="2:65" s="26" customFormat="1" ht="25.5" customHeight="1" x14ac:dyDescent="0.3">
      <c r="B215" s="168"/>
      <c r="C215" s="169" t="s">
        <v>494</v>
      </c>
      <c r="D215" s="169" t="s">
        <v>124</v>
      </c>
      <c r="E215" s="170" t="s">
        <v>495</v>
      </c>
      <c r="F215" s="171" t="s">
        <v>496</v>
      </c>
      <c r="G215" s="172" t="s">
        <v>263</v>
      </c>
      <c r="H215" s="173">
        <v>371</v>
      </c>
      <c r="I215" s="174">
        <v>0</v>
      </c>
      <c r="J215" s="175">
        <f>ROUND(I215*H215,2)</f>
        <v>0</v>
      </c>
      <c r="K215" s="171" t="s">
        <v>128</v>
      </c>
      <c r="L215" s="27"/>
      <c r="M215" s="176"/>
      <c r="N215" s="177" t="s">
        <v>39</v>
      </c>
      <c r="O215" s="28"/>
      <c r="P215" s="178">
        <f>O215*H215</f>
        <v>0</v>
      </c>
      <c r="Q215" s="178">
        <v>0</v>
      </c>
      <c r="R215" s="178">
        <f>Q215*H215</f>
        <v>0</v>
      </c>
      <c r="S215" s="178">
        <v>0.44</v>
      </c>
      <c r="T215" s="179">
        <f>S215*H215</f>
        <v>163.24</v>
      </c>
      <c r="AR215" s="9" t="s">
        <v>144</v>
      </c>
      <c r="AT215" s="9" t="s">
        <v>124</v>
      </c>
      <c r="AU215" s="9" t="s">
        <v>78</v>
      </c>
      <c r="AY215" s="9" t="s">
        <v>121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9" t="s">
        <v>76</v>
      </c>
      <c r="BK215" s="180">
        <f>ROUND(I215*H215,2)</f>
        <v>0</v>
      </c>
      <c r="BL215" s="9" t="s">
        <v>144</v>
      </c>
      <c r="BM215" s="9" t="s">
        <v>497</v>
      </c>
    </row>
    <row r="216" spans="2:65" s="190" customFormat="1" x14ac:dyDescent="0.3">
      <c r="B216" s="191"/>
      <c r="D216" s="181" t="s">
        <v>237</v>
      </c>
      <c r="E216" s="192"/>
      <c r="F216" s="193" t="s">
        <v>498</v>
      </c>
      <c r="H216" s="194">
        <v>226</v>
      </c>
      <c r="I216" s="195"/>
      <c r="L216" s="191"/>
      <c r="M216" s="196"/>
      <c r="N216" s="197"/>
      <c r="O216" s="197"/>
      <c r="P216" s="197"/>
      <c r="Q216" s="197"/>
      <c r="R216" s="197"/>
      <c r="S216" s="197"/>
      <c r="T216" s="198"/>
      <c r="AT216" s="192" t="s">
        <v>237</v>
      </c>
      <c r="AU216" s="192" t="s">
        <v>78</v>
      </c>
      <c r="AV216" s="190" t="s">
        <v>78</v>
      </c>
      <c r="AW216" s="190" t="s">
        <v>32</v>
      </c>
      <c r="AX216" s="190" t="s">
        <v>68</v>
      </c>
      <c r="AY216" s="192" t="s">
        <v>121</v>
      </c>
    </row>
    <row r="217" spans="2:65" s="190" customFormat="1" x14ac:dyDescent="0.3">
      <c r="B217" s="191"/>
      <c r="D217" s="181" t="s">
        <v>237</v>
      </c>
      <c r="E217" s="192"/>
      <c r="F217" s="193" t="s">
        <v>499</v>
      </c>
      <c r="H217" s="194">
        <v>145</v>
      </c>
      <c r="I217" s="195"/>
      <c r="L217" s="191"/>
      <c r="M217" s="196"/>
      <c r="N217" s="197"/>
      <c r="O217" s="197"/>
      <c r="P217" s="197"/>
      <c r="Q217" s="197"/>
      <c r="R217" s="197"/>
      <c r="S217" s="197"/>
      <c r="T217" s="198"/>
      <c r="AT217" s="192" t="s">
        <v>237</v>
      </c>
      <c r="AU217" s="192" t="s">
        <v>78</v>
      </c>
      <c r="AV217" s="190" t="s">
        <v>78</v>
      </c>
      <c r="AW217" s="190" t="s">
        <v>32</v>
      </c>
      <c r="AX217" s="190" t="s">
        <v>68</v>
      </c>
      <c r="AY217" s="192" t="s">
        <v>121</v>
      </c>
    </row>
    <row r="218" spans="2:65" s="199" customFormat="1" x14ac:dyDescent="0.3">
      <c r="B218" s="200"/>
      <c r="D218" s="181" t="s">
        <v>237</v>
      </c>
      <c r="E218" s="201"/>
      <c r="F218" s="202" t="s">
        <v>244</v>
      </c>
      <c r="H218" s="203">
        <v>371</v>
      </c>
      <c r="I218" s="204"/>
      <c r="L218" s="200"/>
      <c r="M218" s="205"/>
      <c r="N218" s="206"/>
      <c r="O218" s="206"/>
      <c r="P218" s="206"/>
      <c r="Q218" s="206"/>
      <c r="R218" s="206"/>
      <c r="S218" s="206"/>
      <c r="T218" s="207"/>
      <c r="AT218" s="201" t="s">
        <v>237</v>
      </c>
      <c r="AU218" s="201" t="s">
        <v>78</v>
      </c>
      <c r="AV218" s="199" t="s">
        <v>144</v>
      </c>
      <c r="AW218" s="199" t="s">
        <v>32</v>
      </c>
      <c r="AX218" s="199" t="s">
        <v>76</v>
      </c>
      <c r="AY218" s="201" t="s">
        <v>121</v>
      </c>
    </row>
    <row r="219" spans="2:65" s="26" customFormat="1" ht="16.5" customHeight="1" x14ac:dyDescent="0.3">
      <c r="B219" s="168"/>
      <c r="C219" s="169" t="s">
        <v>500</v>
      </c>
      <c r="D219" s="169" t="s">
        <v>124</v>
      </c>
      <c r="E219" s="170" t="s">
        <v>501</v>
      </c>
      <c r="F219" s="171" t="s">
        <v>502</v>
      </c>
      <c r="G219" s="172" t="s">
        <v>235</v>
      </c>
      <c r="H219" s="173">
        <v>11</v>
      </c>
      <c r="I219" s="174">
        <v>0</v>
      </c>
      <c r="J219" s="175">
        <f>ROUND(I219*H219,2)</f>
        <v>0</v>
      </c>
      <c r="K219" s="171" t="s">
        <v>128</v>
      </c>
      <c r="L219" s="27"/>
      <c r="M219" s="176"/>
      <c r="N219" s="177" t="s">
        <v>39</v>
      </c>
      <c r="O219" s="28"/>
      <c r="P219" s="178">
        <f>O219*H219</f>
        <v>0</v>
      </c>
      <c r="Q219" s="178">
        <v>0</v>
      </c>
      <c r="R219" s="178">
        <f>Q219*H219</f>
        <v>0</v>
      </c>
      <c r="S219" s="178">
        <v>2.5</v>
      </c>
      <c r="T219" s="179">
        <f>S219*H219</f>
        <v>27.5</v>
      </c>
      <c r="AR219" s="9" t="s">
        <v>144</v>
      </c>
      <c r="AT219" s="9" t="s">
        <v>124</v>
      </c>
      <c r="AU219" s="9" t="s">
        <v>78</v>
      </c>
      <c r="AY219" s="9" t="s">
        <v>121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9" t="s">
        <v>76</v>
      </c>
      <c r="BK219" s="180">
        <f>ROUND(I219*H219,2)</f>
        <v>0</v>
      </c>
      <c r="BL219" s="9" t="s">
        <v>144</v>
      </c>
      <c r="BM219" s="9" t="s">
        <v>503</v>
      </c>
    </row>
    <row r="220" spans="2:65" s="190" customFormat="1" x14ac:dyDescent="0.3">
      <c r="B220" s="191"/>
      <c r="D220" s="181" t="s">
        <v>237</v>
      </c>
      <c r="E220" s="192"/>
      <c r="F220" s="193" t="s">
        <v>504</v>
      </c>
      <c r="H220" s="194">
        <v>11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237</v>
      </c>
      <c r="AU220" s="192" t="s">
        <v>78</v>
      </c>
      <c r="AV220" s="190" t="s">
        <v>78</v>
      </c>
      <c r="AW220" s="190" t="s">
        <v>32</v>
      </c>
      <c r="AX220" s="190" t="s">
        <v>76</v>
      </c>
      <c r="AY220" s="192" t="s">
        <v>121</v>
      </c>
    </row>
    <row r="221" spans="2:65" s="26" customFormat="1" ht="25.5" customHeight="1" x14ac:dyDescent="0.3">
      <c r="B221" s="168"/>
      <c r="C221" s="169" t="s">
        <v>505</v>
      </c>
      <c r="D221" s="169" t="s">
        <v>124</v>
      </c>
      <c r="E221" s="170" t="s">
        <v>506</v>
      </c>
      <c r="F221" s="171" t="s">
        <v>507</v>
      </c>
      <c r="G221" s="172" t="s">
        <v>235</v>
      </c>
      <c r="H221" s="173">
        <v>19.701000000000001</v>
      </c>
      <c r="I221" s="174">
        <v>0</v>
      </c>
      <c r="J221" s="175">
        <f>ROUND(I221*H221,2)</f>
        <v>0</v>
      </c>
      <c r="K221" s="171" t="s">
        <v>128</v>
      </c>
      <c r="L221" s="27"/>
      <c r="M221" s="176"/>
      <c r="N221" s="177" t="s">
        <v>39</v>
      </c>
      <c r="O221" s="28"/>
      <c r="P221" s="178">
        <f>O221*H221</f>
        <v>0</v>
      </c>
      <c r="Q221" s="178">
        <v>0</v>
      </c>
      <c r="R221" s="178">
        <f>Q221*H221</f>
        <v>0</v>
      </c>
      <c r="S221" s="178">
        <v>0.3</v>
      </c>
      <c r="T221" s="179">
        <f>S221*H221</f>
        <v>5.9103000000000003</v>
      </c>
      <c r="AR221" s="9" t="s">
        <v>144</v>
      </c>
      <c r="AT221" s="9" t="s">
        <v>124</v>
      </c>
      <c r="AU221" s="9" t="s">
        <v>78</v>
      </c>
      <c r="AY221" s="9" t="s">
        <v>121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9" t="s">
        <v>76</v>
      </c>
      <c r="BK221" s="180">
        <f>ROUND(I221*H221,2)</f>
        <v>0</v>
      </c>
      <c r="BL221" s="9" t="s">
        <v>144</v>
      </c>
      <c r="BM221" s="9" t="s">
        <v>508</v>
      </c>
    </row>
    <row r="222" spans="2:65" s="26" customFormat="1" ht="24" x14ac:dyDescent="0.3">
      <c r="B222" s="27"/>
      <c r="D222" s="181" t="s">
        <v>131</v>
      </c>
      <c r="F222" s="182" t="s">
        <v>509</v>
      </c>
      <c r="I222" s="188"/>
      <c r="L222" s="27"/>
      <c r="M222" s="184"/>
      <c r="N222" s="28"/>
      <c r="O222" s="28"/>
      <c r="P222" s="28"/>
      <c r="Q222" s="28"/>
      <c r="R222" s="28"/>
      <c r="S222" s="28"/>
      <c r="T222" s="59"/>
      <c r="AT222" s="9" t="s">
        <v>131</v>
      </c>
      <c r="AU222" s="9" t="s">
        <v>78</v>
      </c>
    </row>
    <row r="223" spans="2:65" s="190" customFormat="1" x14ac:dyDescent="0.3">
      <c r="B223" s="191"/>
      <c r="D223" s="181" t="s">
        <v>237</v>
      </c>
      <c r="E223" s="192"/>
      <c r="F223" s="193" t="s">
        <v>510</v>
      </c>
      <c r="H223" s="194">
        <v>3.645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237</v>
      </c>
      <c r="AU223" s="192" t="s">
        <v>78</v>
      </c>
      <c r="AV223" s="190" t="s">
        <v>78</v>
      </c>
      <c r="AW223" s="190" t="s">
        <v>32</v>
      </c>
      <c r="AX223" s="190" t="s">
        <v>68</v>
      </c>
      <c r="AY223" s="192" t="s">
        <v>121</v>
      </c>
    </row>
    <row r="224" spans="2:65" s="190" customFormat="1" x14ac:dyDescent="0.3">
      <c r="B224" s="191"/>
      <c r="D224" s="181" t="s">
        <v>237</v>
      </c>
      <c r="E224" s="192"/>
      <c r="F224" s="193" t="s">
        <v>511</v>
      </c>
      <c r="H224" s="194">
        <v>9.7919999999999998</v>
      </c>
      <c r="I224" s="195"/>
      <c r="L224" s="191"/>
      <c r="M224" s="196"/>
      <c r="N224" s="197"/>
      <c r="O224" s="197"/>
      <c r="P224" s="197"/>
      <c r="Q224" s="197"/>
      <c r="R224" s="197"/>
      <c r="S224" s="197"/>
      <c r="T224" s="198"/>
      <c r="AT224" s="192" t="s">
        <v>237</v>
      </c>
      <c r="AU224" s="192" t="s">
        <v>78</v>
      </c>
      <c r="AV224" s="190" t="s">
        <v>78</v>
      </c>
      <c r="AW224" s="190" t="s">
        <v>32</v>
      </c>
      <c r="AX224" s="190" t="s">
        <v>68</v>
      </c>
      <c r="AY224" s="192" t="s">
        <v>121</v>
      </c>
    </row>
    <row r="225" spans="2:65" s="190" customFormat="1" x14ac:dyDescent="0.3">
      <c r="B225" s="191"/>
      <c r="D225" s="181" t="s">
        <v>237</v>
      </c>
      <c r="E225" s="192"/>
      <c r="F225" s="193" t="s">
        <v>512</v>
      </c>
      <c r="H225" s="194">
        <v>6.2640000000000002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237</v>
      </c>
      <c r="AU225" s="192" t="s">
        <v>78</v>
      </c>
      <c r="AV225" s="190" t="s">
        <v>78</v>
      </c>
      <c r="AW225" s="190" t="s">
        <v>32</v>
      </c>
      <c r="AX225" s="190" t="s">
        <v>68</v>
      </c>
      <c r="AY225" s="192" t="s">
        <v>121</v>
      </c>
    </row>
    <row r="226" spans="2:65" s="199" customFormat="1" x14ac:dyDescent="0.3">
      <c r="B226" s="200"/>
      <c r="D226" s="181" t="s">
        <v>237</v>
      </c>
      <c r="E226" s="201"/>
      <c r="F226" s="202" t="s">
        <v>513</v>
      </c>
      <c r="H226" s="203">
        <v>19.701000000000001</v>
      </c>
      <c r="I226" s="204"/>
      <c r="L226" s="200"/>
      <c r="M226" s="205"/>
      <c r="N226" s="206"/>
      <c r="O226" s="206"/>
      <c r="P226" s="206"/>
      <c r="Q226" s="206"/>
      <c r="R226" s="206"/>
      <c r="S226" s="206"/>
      <c r="T226" s="207"/>
      <c r="AT226" s="201" t="s">
        <v>237</v>
      </c>
      <c r="AU226" s="201" t="s">
        <v>78</v>
      </c>
      <c r="AV226" s="199" t="s">
        <v>144</v>
      </c>
      <c r="AW226" s="199" t="s">
        <v>32</v>
      </c>
      <c r="AX226" s="199" t="s">
        <v>76</v>
      </c>
      <c r="AY226" s="201" t="s">
        <v>121</v>
      </c>
    </row>
    <row r="227" spans="2:65" s="26" customFormat="1" ht="16.5" customHeight="1" x14ac:dyDescent="0.3">
      <c r="B227" s="168"/>
      <c r="C227" s="169" t="s">
        <v>514</v>
      </c>
      <c r="D227" s="169" t="s">
        <v>124</v>
      </c>
      <c r="E227" s="170" t="s">
        <v>515</v>
      </c>
      <c r="F227" s="171" t="s">
        <v>516</v>
      </c>
      <c r="G227" s="172" t="s">
        <v>263</v>
      </c>
      <c r="H227" s="173">
        <v>4.8</v>
      </c>
      <c r="I227" s="174">
        <v>0</v>
      </c>
      <c r="J227" s="175">
        <f>ROUND(I227*H227,2)</f>
        <v>0</v>
      </c>
      <c r="K227" s="171" t="s">
        <v>128</v>
      </c>
      <c r="L227" s="27"/>
      <c r="M227" s="176"/>
      <c r="N227" s="177" t="s">
        <v>39</v>
      </c>
      <c r="O227" s="28"/>
      <c r="P227" s="178">
        <f>O227*H227</f>
        <v>0</v>
      </c>
      <c r="Q227" s="178">
        <v>0</v>
      </c>
      <c r="R227" s="178">
        <f>Q227*H227</f>
        <v>0</v>
      </c>
      <c r="S227" s="178">
        <v>0.06</v>
      </c>
      <c r="T227" s="179">
        <f>S227*H227</f>
        <v>0.28799999999999998</v>
      </c>
      <c r="AR227" s="9" t="s">
        <v>144</v>
      </c>
      <c r="AT227" s="9" t="s">
        <v>124</v>
      </c>
      <c r="AU227" s="9" t="s">
        <v>78</v>
      </c>
      <c r="AY227" s="9" t="s">
        <v>121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9" t="s">
        <v>76</v>
      </c>
      <c r="BK227" s="180">
        <f>ROUND(I227*H227,2)</f>
        <v>0</v>
      </c>
      <c r="BL227" s="9" t="s">
        <v>144</v>
      </c>
      <c r="BM227" s="9" t="s">
        <v>517</v>
      </c>
    </row>
    <row r="228" spans="2:65" s="190" customFormat="1" x14ac:dyDescent="0.3">
      <c r="B228" s="191"/>
      <c r="D228" s="181" t="s">
        <v>237</v>
      </c>
      <c r="E228" s="192"/>
      <c r="F228" s="193" t="s">
        <v>518</v>
      </c>
      <c r="H228" s="194">
        <v>4.8</v>
      </c>
      <c r="I228" s="195"/>
      <c r="L228" s="191"/>
      <c r="M228" s="196"/>
      <c r="N228" s="197"/>
      <c r="O228" s="197"/>
      <c r="P228" s="197"/>
      <c r="Q228" s="197"/>
      <c r="R228" s="197"/>
      <c r="S228" s="197"/>
      <c r="T228" s="198"/>
      <c r="AT228" s="192" t="s">
        <v>237</v>
      </c>
      <c r="AU228" s="192" t="s">
        <v>78</v>
      </c>
      <c r="AV228" s="190" t="s">
        <v>78</v>
      </c>
      <c r="AW228" s="190" t="s">
        <v>32</v>
      </c>
      <c r="AX228" s="190" t="s">
        <v>76</v>
      </c>
      <c r="AY228" s="192" t="s">
        <v>121</v>
      </c>
    </row>
    <row r="229" spans="2:65" s="26" customFormat="1" ht="25.5" customHeight="1" x14ac:dyDescent="0.3">
      <c r="B229" s="168"/>
      <c r="C229" s="169" t="s">
        <v>519</v>
      </c>
      <c r="D229" s="169" t="s">
        <v>124</v>
      </c>
      <c r="E229" s="170" t="s">
        <v>520</v>
      </c>
      <c r="F229" s="171" t="s">
        <v>521</v>
      </c>
      <c r="G229" s="172" t="s">
        <v>235</v>
      </c>
      <c r="H229" s="173">
        <v>79.8</v>
      </c>
      <c r="I229" s="174">
        <v>0</v>
      </c>
      <c r="J229" s="175">
        <f>ROUND(I229*H229,2)</f>
        <v>0</v>
      </c>
      <c r="K229" s="171" t="s">
        <v>128</v>
      </c>
      <c r="L229" s="27"/>
      <c r="M229" s="176"/>
      <c r="N229" s="177" t="s">
        <v>39</v>
      </c>
      <c r="O229" s="28"/>
      <c r="P229" s="178">
        <f>O229*H229</f>
        <v>0</v>
      </c>
      <c r="Q229" s="178">
        <v>0</v>
      </c>
      <c r="R229" s="178">
        <f>Q229*H229</f>
        <v>0</v>
      </c>
      <c r="S229" s="178">
        <v>0.35</v>
      </c>
      <c r="T229" s="179">
        <f>S229*H229</f>
        <v>27.929999999999996</v>
      </c>
      <c r="AR229" s="9" t="s">
        <v>144</v>
      </c>
      <c r="AT229" s="9" t="s">
        <v>124</v>
      </c>
      <c r="AU229" s="9" t="s">
        <v>78</v>
      </c>
      <c r="AY229" s="9" t="s">
        <v>121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9" t="s">
        <v>76</v>
      </c>
      <c r="BK229" s="180">
        <f>ROUND(I229*H229,2)</f>
        <v>0</v>
      </c>
      <c r="BL229" s="9" t="s">
        <v>144</v>
      </c>
      <c r="BM229" s="9" t="s">
        <v>522</v>
      </c>
    </row>
    <row r="230" spans="2:65" s="190" customFormat="1" x14ac:dyDescent="0.3">
      <c r="B230" s="191"/>
      <c r="D230" s="181" t="s">
        <v>237</v>
      </c>
      <c r="E230" s="192"/>
      <c r="F230" s="193" t="s">
        <v>523</v>
      </c>
      <c r="H230" s="194">
        <v>79.8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2" t="s">
        <v>237</v>
      </c>
      <c r="AU230" s="192" t="s">
        <v>78</v>
      </c>
      <c r="AV230" s="190" t="s">
        <v>78</v>
      </c>
      <c r="AW230" s="190" t="s">
        <v>32</v>
      </c>
      <c r="AX230" s="190" t="s">
        <v>76</v>
      </c>
      <c r="AY230" s="192" t="s">
        <v>121</v>
      </c>
    </row>
    <row r="231" spans="2:65" s="26" customFormat="1" ht="16.5" customHeight="1" x14ac:dyDescent="0.3">
      <c r="B231" s="168"/>
      <c r="C231" s="169" t="s">
        <v>524</v>
      </c>
      <c r="D231" s="169" t="s">
        <v>124</v>
      </c>
      <c r="E231" s="170" t="s">
        <v>525</v>
      </c>
      <c r="F231" s="171" t="s">
        <v>526</v>
      </c>
      <c r="G231" s="172" t="s">
        <v>235</v>
      </c>
      <c r="H231" s="173">
        <v>3.8</v>
      </c>
      <c r="I231" s="174">
        <v>0</v>
      </c>
      <c r="J231" s="175">
        <f>ROUND(I231*H231,2)</f>
        <v>0</v>
      </c>
      <c r="K231" s="171" t="s">
        <v>128</v>
      </c>
      <c r="L231" s="27"/>
      <c r="M231" s="176"/>
      <c r="N231" s="177" t="s">
        <v>39</v>
      </c>
      <c r="O231" s="28"/>
      <c r="P231" s="178">
        <f>O231*H231</f>
        <v>0</v>
      </c>
      <c r="Q231" s="178">
        <v>1E-4</v>
      </c>
      <c r="R231" s="178">
        <f>Q231*H231</f>
        <v>3.8000000000000002E-4</v>
      </c>
      <c r="S231" s="178">
        <v>2.41</v>
      </c>
      <c r="T231" s="179">
        <f>S231*H231</f>
        <v>9.1579999999999995</v>
      </c>
      <c r="AR231" s="9" t="s">
        <v>144</v>
      </c>
      <c r="AT231" s="9" t="s">
        <v>124</v>
      </c>
      <c r="AU231" s="9" t="s">
        <v>78</v>
      </c>
      <c r="AY231" s="9" t="s">
        <v>121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9" t="s">
        <v>76</v>
      </c>
      <c r="BK231" s="180">
        <f>ROUND(I231*H231,2)</f>
        <v>0</v>
      </c>
      <c r="BL231" s="9" t="s">
        <v>144</v>
      </c>
      <c r="BM231" s="9" t="s">
        <v>527</v>
      </c>
    </row>
    <row r="232" spans="2:65" s="190" customFormat="1" x14ac:dyDescent="0.3">
      <c r="B232" s="191"/>
      <c r="D232" s="181" t="s">
        <v>237</v>
      </c>
      <c r="E232" s="192"/>
      <c r="F232" s="193" t="s">
        <v>528</v>
      </c>
      <c r="H232" s="194">
        <v>3.8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2" t="s">
        <v>237</v>
      </c>
      <c r="AU232" s="192" t="s">
        <v>78</v>
      </c>
      <c r="AV232" s="190" t="s">
        <v>78</v>
      </c>
      <c r="AW232" s="190" t="s">
        <v>32</v>
      </c>
      <c r="AX232" s="190" t="s">
        <v>76</v>
      </c>
      <c r="AY232" s="192" t="s">
        <v>121</v>
      </c>
    </row>
    <row r="233" spans="2:65" s="154" customFormat="1" ht="29.85" customHeight="1" x14ac:dyDescent="0.35">
      <c r="B233" s="155"/>
      <c r="D233" s="156" t="s">
        <v>67</v>
      </c>
      <c r="E233" s="166" t="s">
        <v>529</v>
      </c>
      <c r="F233" s="166" t="s">
        <v>530</v>
      </c>
      <c r="I233" s="189"/>
      <c r="J233" s="167">
        <f>BK233</f>
        <v>0</v>
      </c>
      <c r="L233" s="155"/>
      <c r="M233" s="160"/>
      <c r="N233" s="161"/>
      <c r="O233" s="161"/>
      <c r="P233" s="162">
        <f>SUM(P234:P239)</f>
        <v>0</v>
      </c>
      <c r="Q233" s="161"/>
      <c r="R233" s="162">
        <f>SUM(R234:R239)</f>
        <v>0</v>
      </c>
      <c r="S233" s="161"/>
      <c r="T233" s="163">
        <f>SUM(T234:T239)</f>
        <v>0</v>
      </c>
      <c r="AR233" s="156" t="s">
        <v>76</v>
      </c>
      <c r="AT233" s="164" t="s">
        <v>67</v>
      </c>
      <c r="AU233" s="164" t="s">
        <v>76</v>
      </c>
      <c r="AY233" s="156" t="s">
        <v>121</v>
      </c>
      <c r="BK233" s="165">
        <f>SUM(BK234:BK239)</f>
        <v>0</v>
      </c>
    </row>
    <row r="234" spans="2:65" s="26" customFormat="1" ht="16.5" customHeight="1" x14ac:dyDescent="0.3">
      <c r="B234" s="168"/>
      <c r="C234" s="169" t="s">
        <v>531</v>
      </c>
      <c r="D234" s="169" t="s">
        <v>124</v>
      </c>
      <c r="E234" s="170" t="s">
        <v>532</v>
      </c>
      <c r="F234" s="171" t="s">
        <v>533</v>
      </c>
      <c r="G234" s="172" t="s">
        <v>301</v>
      </c>
      <c r="H234" s="173">
        <v>356.24900000000002</v>
      </c>
      <c r="I234" s="174">
        <v>0</v>
      </c>
      <c r="J234" s="175">
        <f>ROUND(I234*H234,2)</f>
        <v>0</v>
      </c>
      <c r="K234" s="171" t="s">
        <v>128</v>
      </c>
      <c r="L234" s="27"/>
      <c r="M234" s="176"/>
      <c r="N234" s="177" t="s">
        <v>39</v>
      </c>
      <c r="O234" s="28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AR234" s="9" t="s">
        <v>144</v>
      </c>
      <c r="AT234" s="9" t="s">
        <v>124</v>
      </c>
      <c r="AU234" s="9" t="s">
        <v>78</v>
      </c>
      <c r="AY234" s="9" t="s">
        <v>121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9" t="s">
        <v>76</v>
      </c>
      <c r="BK234" s="180">
        <f>ROUND(I234*H234,2)</f>
        <v>0</v>
      </c>
      <c r="BL234" s="9" t="s">
        <v>144</v>
      </c>
      <c r="BM234" s="9" t="s">
        <v>534</v>
      </c>
    </row>
    <row r="235" spans="2:65" s="26" customFormat="1" ht="16.5" customHeight="1" x14ac:dyDescent="0.3">
      <c r="B235" s="168"/>
      <c r="C235" s="169" t="s">
        <v>535</v>
      </c>
      <c r="D235" s="169" t="s">
        <v>124</v>
      </c>
      <c r="E235" s="170" t="s">
        <v>536</v>
      </c>
      <c r="F235" s="171" t="s">
        <v>537</v>
      </c>
      <c r="G235" s="172" t="s">
        <v>301</v>
      </c>
      <c r="H235" s="173">
        <v>6782.0309999999999</v>
      </c>
      <c r="I235" s="174">
        <v>0</v>
      </c>
      <c r="J235" s="175">
        <f>ROUND(I235*H235,2)</f>
        <v>0</v>
      </c>
      <c r="K235" s="171" t="s">
        <v>128</v>
      </c>
      <c r="L235" s="27"/>
      <c r="M235" s="176"/>
      <c r="N235" s="177" t="s">
        <v>39</v>
      </c>
      <c r="O235" s="28"/>
      <c r="P235" s="178">
        <f>O235*H235</f>
        <v>0</v>
      </c>
      <c r="Q235" s="178">
        <v>0</v>
      </c>
      <c r="R235" s="178">
        <f>Q235*H235</f>
        <v>0</v>
      </c>
      <c r="S235" s="178">
        <v>0</v>
      </c>
      <c r="T235" s="179">
        <f>S235*H235</f>
        <v>0</v>
      </c>
      <c r="AR235" s="9" t="s">
        <v>144</v>
      </c>
      <c r="AT235" s="9" t="s">
        <v>124</v>
      </c>
      <c r="AU235" s="9" t="s">
        <v>78</v>
      </c>
      <c r="AY235" s="9" t="s">
        <v>121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9" t="s">
        <v>76</v>
      </c>
      <c r="BK235" s="180">
        <f>ROUND(I235*H235,2)</f>
        <v>0</v>
      </c>
      <c r="BL235" s="9" t="s">
        <v>144</v>
      </c>
      <c r="BM235" s="9" t="s">
        <v>538</v>
      </c>
    </row>
    <row r="236" spans="2:65" s="190" customFormat="1" x14ac:dyDescent="0.3">
      <c r="B236" s="191"/>
      <c r="D236" s="181" t="s">
        <v>237</v>
      </c>
      <c r="E236" s="192"/>
      <c r="F236" s="193" t="s">
        <v>539</v>
      </c>
      <c r="H236" s="194">
        <v>6782.0309999999999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2" t="s">
        <v>237</v>
      </c>
      <c r="AU236" s="192" t="s">
        <v>78</v>
      </c>
      <c r="AV236" s="190" t="s">
        <v>78</v>
      </c>
      <c r="AW236" s="190" t="s">
        <v>32</v>
      </c>
      <c r="AX236" s="190" t="s">
        <v>76</v>
      </c>
      <c r="AY236" s="192" t="s">
        <v>121</v>
      </c>
    </row>
    <row r="237" spans="2:65" s="26" customFormat="1" ht="16.5" customHeight="1" x14ac:dyDescent="0.3">
      <c r="B237" s="168"/>
      <c r="C237" s="169" t="s">
        <v>540</v>
      </c>
      <c r="D237" s="169" t="s">
        <v>124</v>
      </c>
      <c r="E237" s="170" t="s">
        <v>541</v>
      </c>
      <c r="F237" s="171" t="s">
        <v>542</v>
      </c>
      <c r="G237" s="172" t="s">
        <v>301</v>
      </c>
      <c r="H237" s="173">
        <v>310.42899999999997</v>
      </c>
      <c r="I237" s="174">
        <v>0</v>
      </c>
      <c r="J237" s="175">
        <f>ROUND(I237*H237,2)</f>
        <v>0</v>
      </c>
      <c r="K237" s="171"/>
      <c r="L237" s="27"/>
      <c r="M237" s="176"/>
      <c r="N237" s="177" t="s">
        <v>39</v>
      </c>
      <c r="O237" s="28"/>
      <c r="P237" s="178">
        <f>O237*H237</f>
        <v>0</v>
      </c>
      <c r="Q237" s="178">
        <v>0</v>
      </c>
      <c r="R237" s="178">
        <f>Q237*H237</f>
        <v>0</v>
      </c>
      <c r="S237" s="178">
        <v>0</v>
      </c>
      <c r="T237" s="179">
        <f>S237*H237</f>
        <v>0</v>
      </c>
      <c r="AR237" s="9" t="s">
        <v>144</v>
      </c>
      <c r="AT237" s="9" t="s">
        <v>124</v>
      </c>
      <c r="AU237" s="9" t="s">
        <v>78</v>
      </c>
      <c r="AY237" s="9" t="s">
        <v>121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9" t="s">
        <v>76</v>
      </c>
      <c r="BK237" s="180">
        <f>ROUND(I237*H237,2)</f>
        <v>0</v>
      </c>
      <c r="BL237" s="9" t="s">
        <v>144</v>
      </c>
      <c r="BM237" s="9" t="s">
        <v>543</v>
      </c>
    </row>
    <row r="238" spans="2:65" s="190" customFormat="1" x14ac:dyDescent="0.3">
      <c r="B238" s="191"/>
      <c r="D238" s="181" t="s">
        <v>237</v>
      </c>
      <c r="E238" s="192"/>
      <c r="F238" s="193" t="s">
        <v>544</v>
      </c>
      <c r="H238" s="194">
        <v>310.42899999999997</v>
      </c>
      <c r="I238" s="195"/>
      <c r="L238" s="191"/>
      <c r="M238" s="196"/>
      <c r="N238" s="197"/>
      <c r="O238" s="197"/>
      <c r="P238" s="197"/>
      <c r="Q238" s="197"/>
      <c r="R238" s="197"/>
      <c r="S238" s="197"/>
      <c r="T238" s="198"/>
      <c r="AT238" s="192" t="s">
        <v>237</v>
      </c>
      <c r="AU238" s="192" t="s">
        <v>78</v>
      </c>
      <c r="AV238" s="190" t="s">
        <v>78</v>
      </c>
      <c r="AW238" s="190" t="s">
        <v>32</v>
      </c>
      <c r="AX238" s="190" t="s">
        <v>76</v>
      </c>
      <c r="AY238" s="192" t="s">
        <v>121</v>
      </c>
    </row>
    <row r="239" spans="2:65" s="26" customFormat="1" ht="16.5" customHeight="1" x14ac:dyDescent="0.3">
      <c r="B239" s="168"/>
      <c r="C239" s="169" t="s">
        <v>545</v>
      </c>
      <c r="D239" s="169" t="s">
        <v>124</v>
      </c>
      <c r="E239" s="170" t="s">
        <v>546</v>
      </c>
      <c r="F239" s="171" t="s">
        <v>547</v>
      </c>
      <c r="G239" s="172" t="s">
        <v>301</v>
      </c>
      <c r="H239" s="173">
        <v>45.82</v>
      </c>
      <c r="I239" s="174">
        <v>0</v>
      </c>
      <c r="J239" s="175">
        <f>ROUND(I239*H239,2)</f>
        <v>0</v>
      </c>
      <c r="K239" s="171" t="s">
        <v>128</v>
      </c>
      <c r="L239" s="27"/>
      <c r="M239" s="176"/>
      <c r="N239" s="177" t="s">
        <v>39</v>
      </c>
      <c r="O239" s="28"/>
      <c r="P239" s="178">
        <f>O239*H239</f>
        <v>0</v>
      </c>
      <c r="Q239" s="178">
        <v>0</v>
      </c>
      <c r="R239" s="178">
        <f>Q239*H239</f>
        <v>0</v>
      </c>
      <c r="S239" s="178">
        <v>0</v>
      </c>
      <c r="T239" s="179">
        <f>S239*H239</f>
        <v>0</v>
      </c>
      <c r="AR239" s="9" t="s">
        <v>144</v>
      </c>
      <c r="AT239" s="9" t="s">
        <v>124</v>
      </c>
      <c r="AU239" s="9" t="s">
        <v>78</v>
      </c>
      <c r="AY239" s="9" t="s">
        <v>121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9" t="s">
        <v>76</v>
      </c>
      <c r="BK239" s="180">
        <f>ROUND(I239*H239,2)</f>
        <v>0</v>
      </c>
      <c r="BL239" s="9" t="s">
        <v>144</v>
      </c>
      <c r="BM239" s="9" t="s">
        <v>548</v>
      </c>
    </row>
    <row r="240" spans="2:65" s="154" customFormat="1" ht="29.85" customHeight="1" x14ac:dyDescent="0.35">
      <c r="B240" s="155"/>
      <c r="D240" s="156" t="s">
        <v>67</v>
      </c>
      <c r="E240" s="166" t="s">
        <v>549</v>
      </c>
      <c r="F240" s="166" t="s">
        <v>550</v>
      </c>
      <c r="I240" s="189"/>
      <c r="J240" s="167">
        <f>BK240</f>
        <v>0</v>
      </c>
      <c r="L240" s="155"/>
      <c r="M240" s="160"/>
      <c r="N240" s="161"/>
      <c r="O240" s="161"/>
      <c r="P240" s="162">
        <f>P241</f>
        <v>0</v>
      </c>
      <c r="Q240" s="161"/>
      <c r="R240" s="162">
        <f>R241</f>
        <v>0</v>
      </c>
      <c r="S240" s="161"/>
      <c r="T240" s="163">
        <f>T241</f>
        <v>0</v>
      </c>
      <c r="AR240" s="156" t="s">
        <v>76</v>
      </c>
      <c r="AT240" s="164" t="s">
        <v>67</v>
      </c>
      <c r="AU240" s="164" t="s">
        <v>76</v>
      </c>
      <c r="AY240" s="156" t="s">
        <v>121</v>
      </c>
      <c r="BK240" s="165">
        <f>BK241</f>
        <v>0</v>
      </c>
    </row>
    <row r="241" spans="2:65" s="26" customFormat="1" ht="16.5" customHeight="1" x14ac:dyDescent="0.3">
      <c r="B241" s="168"/>
      <c r="C241" s="169" t="s">
        <v>551</v>
      </c>
      <c r="D241" s="169" t="s">
        <v>124</v>
      </c>
      <c r="E241" s="170" t="s">
        <v>552</v>
      </c>
      <c r="F241" s="171" t="s">
        <v>553</v>
      </c>
      <c r="G241" s="172" t="s">
        <v>301</v>
      </c>
      <c r="H241" s="173">
        <v>282.78899999999999</v>
      </c>
      <c r="I241" s="174">
        <v>0</v>
      </c>
      <c r="J241" s="175">
        <f>ROUND(I241*H241,2)</f>
        <v>0</v>
      </c>
      <c r="K241" s="171" t="s">
        <v>128</v>
      </c>
      <c r="L241" s="27"/>
      <c r="M241" s="176"/>
      <c r="N241" s="177" t="s">
        <v>39</v>
      </c>
      <c r="O241" s="28"/>
      <c r="P241" s="178">
        <f>O241*H241</f>
        <v>0</v>
      </c>
      <c r="Q241" s="178">
        <v>0</v>
      </c>
      <c r="R241" s="178">
        <f>Q241*H241</f>
        <v>0</v>
      </c>
      <c r="S241" s="178">
        <v>0</v>
      </c>
      <c r="T241" s="179">
        <f>S241*H241</f>
        <v>0</v>
      </c>
      <c r="AR241" s="9" t="s">
        <v>144</v>
      </c>
      <c r="AT241" s="9" t="s">
        <v>124</v>
      </c>
      <c r="AU241" s="9" t="s">
        <v>78</v>
      </c>
      <c r="AY241" s="9" t="s">
        <v>121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9" t="s">
        <v>76</v>
      </c>
      <c r="BK241" s="180">
        <f>ROUND(I241*H241,2)</f>
        <v>0</v>
      </c>
      <c r="BL241" s="9" t="s">
        <v>144</v>
      </c>
      <c r="BM241" s="9" t="s">
        <v>554</v>
      </c>
    </row>
    <row r="242" spans="2:65" s="154" customFormat="1" ht="37.35" customHeight="1" x14ac:dyDescent="0.35">
      <c r="B242" s="155"/>
      <c r="D242" s="156" t="s">
        <v>67</v>
      </c>
      <c r="E242" s="157" t="s">
        <v>555</v>
      </c>
      <c r="F242" s="157" t="s">
        <v>556</v>
      </c>
      <c r="I242" s="189"/>
      <c r="J242" s="159">
        <f>BK242</f>
        <v>0</v>
      </c>
      <c r="L242" s="155"/>
      <c r="M242" s="160"/>
      <c r="N242" s="161"/>
      <c r="O242" s="161"/>
      <c r="P242" s="162">
        <f>P243+P258+P264+P268+P274</f>
        <v>0</v>
      </c>
      <c r="Q242" s="161"/>
      <c r="R242" s="162">
        <f>R243+R258+R264+R268+R274</f>
        <v>1.7602435000000001</v>
      </c>
      <c r="S242" s="161"/>
      <c r="T242" s="163">
        <f>T243+T258+T264+T268+T274</f>
        <v>0</v>
      </c>
      <c r="AR242" s="156" t="s">
        <v>78</v>
      </c>
      <c r="AT242" s="164" t="s">
        <v>67</v>
      </c>
      <c r="AU242" s="164" t="s">
        <v>68</v>
      </c>
      <c r="AY242" s="156" t="s">
        <v>121</v>
      </c>
      <c r="BK242" s="165">
        <f>BK243+BK258+BK264+BK268+BK274</f>
        <v>0</v>
      </c>
    </row>
    <row r="243" spans="2:65" s="154" customFormat="1" ht="19.95" customHeight="1" x14ac:dyDescent="0.35">
      <c r="B243" s="155"/>
      <c r="D243" s="156" t="s">
        <v>67</v>
      </c>
      <c r="E243" s="166" t="s">
        <v>557</v>
      </c>
      <c r="F243" s="166" t="s">
        <v>558</v>
      </c>
      <c r="I243" s="189"/>
      <c r="J243" s="167">
        <f>BK243</f>
        <v>0</v>
      </c>
      <c r="L243" s="155"/>
      <c r="M243" s="160"/>
      <c r="N243" s="161"/>
      <c r="O243" s="161"/>
      <c r="P243" s="162">
        <f>SUM(P244:P257)</f>
        <v>0</v>
      </c>
      <c r="Q243" s="161"/>
      <c r="R243" s="162">
        <f>SUM(R244:R257)</f>
        <v>0.35899749999999997</v>
      </c>
      <c r="S243" s="161"/>
      <c r="T243" s="163">
        <f>SUM(T244:T257)</f>
        <v>0</v>
      </c>
      <c r="AR243" s="156" t="s">
        <v>78</v>
      </c>
      <c r="AT243" s="164" t="s">
        <v>67</v>
      </c>
      <c r="AU243" s="164" t="s">
        <v>76</v>
      </c>
      <c r="AY243" s="156" t="s">
        <v>121</v>
      </c>
      <c r="BK243" s="165">
        <f>SUM(BK244:BK257)</f>
        <v>0</v>
      </c>
    </row>
    <row r="244" spans="2:65" s="26" customFormat="1" ht="25.5" customHeight="1" x14ac:dyDescent="0.3">
      <c r="B244" s="168"/>
      <c r="C244" s="169" t="s">
        <v>559</v>
      </c>
      <c r="D244" s="169" t="s">
        <v>124</v>
      </c>
      <c r="E244" s="170" t="s">
        <v>560</v>
      </c>
      <c r="F244" s="171" t="s">
        <v>561</v>
      </c>
      <c r="G244" s="172" t="s">
        <v>263</v>
      </c>
      <c r="H244" s="173">
        <v>14.3</v>
      </c>
      <c r="I244" s="174">
        <v>0</v>
      </c>
      <c r="J244" s="175">
        <f>ROUND(I244*H244,2)</f>
        <v>0</v>
      </c>
      <c r="K244" s="171" t="s">
        <v>128</v>
      </c>
      <c r="L244" s="27"/>
      <c r="M244" s="176"/>
      <c r="N244" s="177" t="s">
        <v>39</v>
      </c>
      <c r="O244" s="28"/>
      <c r="P244" s="178">
        <f>O244*H244</f>
        <v>0</v>
      </c>
      <c r="Q244" s="178">
        <v>0</v>
      </c>
      <c r="R244" s="178">
        <f>Q244*H244</f>
        <v>0</v>
      </c>
      <c r="S244" s="178">
        <v>0</v>
      </c>
      <c r="T244" s="179">
        <f>S244*H244</f>
        <v>0</v>
      </c>
      <c r="AR244" s="9" t="s">
        <v>289</v>
      </c>
      <c r="AT244" s="9" t="s">
        <v>124</v>
      </c>
      <c r="AU244" s="9" t="s">
        <v>78</v>
      </c>
      <c r="AY244" s="9" t="s">
        <v>121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9" t="s">
        <v>76</v>
      </c>
      <c r="BK244" s="180">
        <f>ROUND(I244*H244,2)</f>
        <v>0</v>
      </c>
      <c r="BL244" s="9" t="s">
        <v>289</v>
      </c>
      <c r="BM244" s="9" t="s">
        <v>562</v>
      </c>
    </row>
    <row r="245" spans="2:65" s="190" customFormat="1" x14ac:dyDescent="0.3">
      <c r="B245" s="191"/>
      <c r="D245" s="181" t="s">
        <v>237</v>
      </c>
      <c r="E245" s="192"/>
      <c r="F245" s="193" t="s">
        <v>563</v>
      </c>
      <c r="H245" s="194">
        <v>14.3</v>
      </c>
      <c r="I245" s="195"/>
      <c r="L245" s="191"/>
      <c r="M245" s="196"/>
      <c r="N245" s="197"/>
      <c r="O245" s="197"/>
      <c r="P245" s="197"/>
      <c r="Q245" s="197"/>
      <c r="R245" s="197"/>
      <c r="S245" s="197"/>
      <c r="T245" s="198"/>
      <c r="AT245" s="192" t="s">
        <v>237</v>
      </c>
      <c r="AU245" s="192" t="s">
        <v>78</v>
      </c>
      <c r="AV245" s="190" t="s">
        <v>78</v>
      </c>
      <c r="AW245" s="190" t="s">
        <v>32</v>
      </c>
      <c r="AX245" s="190" t="s">
        <v>68</v>
      </c>
      <c r="AY245" s="192" t="s">
        <v>121</v>
      </c>
    </row>
    <row r="246" spans="2:65" s="199" customFormat="1" x14ac:dyDescent="0.3">
      <c r="B246" s="200"/>
      <c r="D246" s="181" t="s">
        <v>237</v>
      </c>
      <c r="E246" s="201"/>
      <c r="F246" s="202" t="s">
        <v>244</v>
      </c>
      <c r="H246" s="203">
        <v>14.3</v>
      </c>
      <c r="I246" s="204"/>
      <c r="L246" s="200"/>
      <c r="M246" s="205"/>
      <c r="N246" s="206"/>
      <c r="O246" s="206"/>
      <c r="P246" s="206"/>
      <c r="Q246" s="206"/>
      <c r="R246" s="206"/>
      <c r="S246" s="206"/>
      <c r="T246" s="207"/>
      <c r="AT246" s="201" t="s">
        <v>237</v>
      </c>
      <c r="AU246" s="201" t="s">
        <v>78</v>
      </c>
      <c r="AV246" s="199" t="s">
        <v>144</v>
      </c>
      <c r="AW246" s="199" t="s">
        <v>32</v>
      </c>
      <c r="AX246" s="199" t="s">
        <v>76</v>
      </c>
      <c r="AY246" s="201" t="s">
        <v>121</v>
      </c>
    </row>
    <row r="247" spans="2:65" s="26" customFormat="1" ht="16.5" customHeight="1" x14ac:dyDescent="0.3">
      <c r="B247" s="168"/>
      <c r="C247" s="217" t="s">
        <v>564</v>
      </c>
      <c r="D247" s="217" t="s">
        <v>328</v>
      </c>
      <c r="E247" s="218" t="s">
        <v>565</v>
      </c>
      <c r="F247" s="219" t="s">
        <v>566</v>
      </c>
      <c r="G247" s="220" t="s">
        <v>301</v>
      </c>
      <c r="H247" s="221">
        <v>4.0000000000000001E-3</v>
      </c>
      <c r="I247" s="222">
        <v>0</v>
      </c>
      <c r="J247" s="223">
        <f>ROUND(I247*H247,2)</f>
        <v>0</v>
      </c>
      <c r="K247" s="219" t="s">
        <v>128</v>
      </c>
      <c r="L247" s="224"/>
      <c r="M247" s="225"/>
      <c r="N247" s="226" t="s">
        <v>39</v>
      </c>
      <c r="O247" s="28"/>
      <c r="P247" s="178">
        <f>O247*H247</f>
        <v>0</v>
      </c>
      <c r="Q247" s="178">
        <v>1</v>
      </c>
      <c r="R247" s="178">
        <f>Q247*H247</f>
        <v>4.0000000000000001E-3</v>
      </c>
      <c r="S247" s="178">
        <v>0</v>
      </c>
      <c r="T247" s="179">
        <f>S247*H247</f>
        <v>0</v>
      </c>
      <c r="AR247" s="9" t="s">
        <v>376</v>
      </c>
      <c r="AT247" s="9" t="s">
        <v>328</v>
      </c>
      <c r="AU247" s="9" t="s">
        <v>78</v>
      </c>
      <c r="AY247" s="9" t="s">
        <v>121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9" t="s">
        <v>76</v>
      </c>
      <c r="BK247" s="180">
        <f>ROUND(I247*H247,2)</f>
        <v>0</v>
      </c>
      <c r="BL247" s="9" t="s">
        <v>289</v>
      </c>
      <c r="BM247" s="9" t="s">
        <v>567</v>
      </c>
    </row>
    <row r="248" spans="2:65" s="190" customFormat="1" x14ac:dyDescent="0.3">
      <c r="B248" s="191"/>
      <c r="D248" s="181" t="s">
        <v>237</v>
      </c>
      <c r="E248" s="192"/>
      <c r="F248" s="193" t="s">
        <v>568</v>
      </c>
      <c r="H248" s="194">
        <v>4.0000000000000001E-3</v>
      </c>
      <c r="I248" s="195"/>
      <c r="L248" s="191"/>
      <c r="M248" s="196"/>
      <c r="N248" s="197"/>
      <c r="O248" s="197"/>
      <c r="P248" s="197"/>
      <c r="Q248" s="197"/>
      <c r="R248" s="197"/>
      <c r="S248" s="197"/>
      <c r="T248" s="198"/>
      <c r="AT248" s="192" t="s">
        <v>237</v>
      </c>
      <c r="AU248" s="192" t="s">
        <v>78</v>
      </c>
      <c r="AV248" s="190" t="s">
        <v>78</v>
      </c>
      <c r="AW248" s="190" t="s">
        <v>32</v>
      </c>
      <c r="AX248" s="190" t="s">
        <v>76</v>
      </c>
      <c r="AY248" s="192" t="s">
        <v>121</v>
      </c>
    </row>
    <row r="249" spans="2:65" s="26" customFormat="1" ht="16.5" customHeight="1" x14ac:dyDescent="0.3">
      <c r="B249" s="168"/>
      <c r="C249" s="169" t="s">
        <v>569</v>
      </c>
      <c r="D249" s="169" t="s">
        <v>124</v>
      </c>
      <c r="E249" s="170" t="s">
        <v>570</v>
      </c>
      <c r="F249" s="171" t="s">
        <v>571</v>
      </c>
      <c r="G249" s="172" t="s">
        <v>263</v>
      </c>
      <c r="H249" s="173">
        <v>14.3</v>
      </c>
      <c r="I249" s="174">
        <v>0</v>
      </c>
      <c r="J249" s="175">
        <f>ROUND(I249*H249,2)</f>
        <v>0</v>
      </c>
      <c r="K249" s="171" t="s">
        <v>128</v>
      </c>
      <c r="L249" s="27"/>
      <c r="M249" s="176"/>
      <c r="N249" s="177" t="s">
        <v>39</v>
      </c>
      <c r="O249" s="28"/>
      <c r="P249" s="178">
        <f>O249*H249</f>
        <v>0</v>
      </c>
      <c r="Q249" s="178">
        <v>4.0000000000000002E-4</v>
      </c>
      <c r="R249" s="178">
        <f>Q249*H249</f>
        <v>5.7200000000000003E-3</v>
      </c>
      <c r="S249" s="178">
        <v>0</v>
      </c>
      <c r="T249" s="179">
        <f>S249*H249</f>
        <v>0</v>
      </c>
      <c r="AR249" s="9" t="s">
        <v>289</v>
      </c>
      <c r="AT249" s="9" t="s">
        <v>124</v>
      </c>
      <c r="AU249" s="9" t="s">
        <v>78</v>
      </c>
      <c r="AY249" s="9" t="s">
        <v>121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9" t="s">
        <v>76</v>
      </c>
      <c r="BK249" s="180">
        <f>ROUND(I249*H249,2)</f>
        <v>0</v>
      </c>
      <c r="BL249" s="9" t="s">
        <v>289</v>
      </c>
      <c r="BM249" s="9" t="s">
        <v>572</v>
      </c>
    </row>
    <row r="250" spans="2:65" s="190" customFormat="1" x14ac:dyDescent="0.3">
      <c r="B250" s="191"/>
      <c r="D250" s="181" t="s">
        <v>237</v>
      </c>
      <c r="E250" s="192"/>
      <c r="F250" s="193" t="s">
        <v>563</v>
      </c>
      <c r="H250" s="194">
        <v>14.3</v>
      </c>
      <c r="I250" s="195"/>
      <c r="L250" s="191"/>
      <c r="M250" s="196"/>
      <c r="N250" s="197"/>
      <c r="O250" s="197"/>
      <c r="P250" s="197"/>
      <c r="Q250" s="197"/>
      <c r="R250" s="197"/>
      <c r="S250" s="197"/>
      <c r="T250" s="198"/>
      <c r="AT250" s="192" t="s">
        <v>237</v>
      </c>
      <c r="AU250" s="192" t="s">
        <v>78</v>
      </c>
      <c r="AV250" s="190" t="s">
        <v>78</v>
      </c>
      <c r="AW250" s="190" t="s">
        <v>32</v>
      </c>
      <c r="AX250" s="190" t="s">
        <v>68</v>
      </c>
      <c r="AY250" s="192" t="s">
        <v>121</v>
      </c>
    </row>
    <row r="251" spans="2:65" s="199" customFormat="1" x14ac:dyDescent="0.3">
      <c r="B251" s="200"/>
      <c r="D251" s="181" t="s">
        <v>237</v>
      </c>
      <c r="E251" s="201"/>
      <c r="F251" s="202" t="s">
        <v>244</v>
      </c>
      <c r="H251" s="203">
        <v>14.3</v>
      </c>
      <c r="I251" s="204"/>
      <c r="L251" s="200"/>
      <c r="M251" s="205"/>
      <c r="N251" s="206"/>
      <c r="O251" s="206"/>
      <c r="P251" s="206"/>
      <c r="Q251" s="206"/>
      <c r="R251" s="206"/>
      <c r="S251" s="206"/>
      <c r="T251" s="207"/>
      <c r="AT251" s="201" t="s">
        <v>237</v>
      </c>
      <c r="AU251" s="201" t="s">
        <v>78</v>
      </c>
      <c r="AV251" s="199" t="s">
        <v>144</v>
      </c>
      <c r="AW251" s="199" t="s">
        <v>32</v>
      </c>
      <c r="AX251" s="199" t="s">
        <v>76</v>
      </c>
      <c r="AY251" s="201" t="s">
        <v>121</v>
      </c>
    </row>
    <row r="252" spans="2:65" s="26" customFormat="1" ht="25.5" customHeight="1" x14ac:dyDescent="0.3">
      <c r="B252" s="168"/>
      <c r="C252" s="217" t="s">
        <v>573</v>
      </c>
      <c r="D252" s="217" t="s">
        <v>328</v>
      </c>
      <c r="E252" s="218" t="s">
        <v>574</v>
      </c>
      <c r="F252" s="219" t="s">
        <v>575</v>
      </c>
      <c r="G252" s="220" t="s">
        <v>263</v>
      </c>
      <c r="H252" s="221">
        <v>16.445</v>
      </c>
      <c r="I252" s="222">
        <v>0</v>
      </c>
      <c r="J252" s="223">
        <f>ROUND(I252*H252,2)</f>
        <v>0</v>
      </c>
      <c r="K252" s="219" t="s">
        <v>128</v>
      </c>
      <c r="L252" s="224"/>
      <c r="M252" s="225"/>
      <c r="N252" s="226" t="s">
        <v>39</v>
      </c>
      <c r="O252" s="28"/>
      <c r="P252" s="178">
        <f>O252*H252</f>
        <v>0</v>
      </c>
      <c r="Q252" s="178">
        <v>4.4999999999999997E-3</v>
      </c>
      <c r="R252" s="178">
        <f>Q252*H252</f>
        <v>7.4002499999999999E-2</v>
      </c>
      <c r="S252" s="178">
        <v>0</v>
      </c>
      <c r="T252" s="179">
        <f>S252*H252</f>
        <v>0</v>
      </c>
      <c r="AR252" s="9" t="s">
        <v>376</v>
      </c>
      <c r="AT252" s="9" t="s">
        <v>328</v>
      </c>
      <c r="AU252" s="9" t="s">
        <v>78</v>
      </c>
      <c r="AY252" s="9" t="s">
        <v>121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9" t="s">
        <v>76</v>
      </c>
      <c r="BK252" s="180">
        <f>ROUND(I252*H252,2)</f>
        <v>0</v>
      </c>
      <c r="BL252" s="9" t="s">
        <v>289</v>
      </c>
      <c r="BM252" s="9" t="s">
        <v>576</v>
      </c>
    </row>
    <row r="253" spans="2:65" s="190" customFormat="1" x14ac:dyDescent="0.3">
      <c r="B253" s="191"/>
      <c r="D253" s="181" t="s">
        <v>237</v>
      </c>
      <c r="E253" s="192"/>
      <c r="F253" s="193" t="s">
        <v>577</v>
      </c>
      <c r="H253" s="194">
        <v>16.445</v>
      </c>
      <c r="I253" s="195"/>
      <c r="L253" s="191"/>
      <c r="M253" s="196"/>
      <c r="N253" s="197"/>
      <c r="O253" s="197"/>
      <c r="P253" s="197"/>
      <c r="Q253" s="197"/>
      <c r="R253" s="197"/>
      <c r="S253" s="197"/>
      <c r="T253" s="198"/>
      <c r="AT253" s="192" t="s">
        <v>237</v>
      </c>
      <c r="AU253" s="192" t="s">
        <v>78</v>
      </c>
      <c r="AV253" s="190" t="s">
        <v>78</v>
      </c>
      <c r="AW253" s="190" t="s">
        <v>32</v>
      </c>
      <c r="AX253" s="190" t="s">
        <v>76</v>
      </c>
      <c r="AY253" s="192" t="s">
        <v>121</v>
      </c>
    </row>
    <row r="254" spans="2:65" s="26" customFormat="1" ht="25.5" customHeight="1" x14ac:dyDescent="0.3">
      <c r="B254" s="168"/>
      <c r="C254" s="169" t="s">
        <v>578</v>
      </c>
      <c r="D254" s="169" t="s">
        <v>124</v>
      </c>
      <c r="E254" s="170" t="s">
        <v>579</v>
      </c>
      <c r="F254" s="171" t="s">
        <v>580</v>
      </c>
      <c r="G254" s="172" t="s">
        <v>263</v>
      </c>
      <c r="H254" s="173">
        <v>318.5</v>
      </c>
      <c r="I254" s="174">
        <v>0</v>
      </c>
      <c r="J254" s="175">
        <f>ROUND(I254*H254,2)</f>
        <v>0</v>
      </c>
      <c r="K254" s="171" t="s">
        <v>128</v>
      </c>
      <c r="L254" s="27"/>
      <c r="M254" s="176"/>
      <c r="N254" s="177" t="s">
        <v>39</v>
      </c>
      <c r="O254" s="28"/>
      <c r="P254" s="178">
        <f>O254*H254</f>
        <v>0</v>
      </c>
      <c r="Q254" s="178">
        <v>7.9000000000000001E-4</v>
      </c>
      <c r="R254" s="178">
        <f>Q254*H254</f>
        <v>0.25161499999999998</v>
      </c>
      <c r="S254" s="178">
        <v>0</v>
      </c>
      <c r="T254" s="179">
        <f>S254*H254</f>
        <v>0</v>
      </c>
      <c r="AR254" s="9" t="s">
        <v>289</v>
      </c>
      <c r="AT254" s="9" t="s">
        <v>124</v>
      </c>
      <c r="AU254" s="9" t="s">
        <v>78</v>
      </c>
      <c r="AY254" s="9" t="s">
        <v>121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9" t="s">
        <v>76</v>
      </c>
      <c r="BK254" s="180">
        <f>ROUND(I254*H254,2)</f>
        <v>0</v>
      </c>
      <c r="BL254" s="9" t="s">
        <v>289</v>
      </c>
      <c r="BM254" s="9" t="s">
        <v>581</v>
      </c>
    </row>
    <row r="255" spans="2:65" s="190" customFormat="1" x14ac:dyDescent="0.3">
      <c r="B255" s="191"/>
      <c r="D255" s="181" t="s">
        <v>237</v>
      </c>
      <c r="E255" s="192"/>
      <c r="F255" s="193" t="s">
        <v>582</v>
      </c>
      <c r="H255" s="194">
        <v>318.5</v>
      </c>
      <c r="I255" s="195"/>
      <c r="L255" s="191"/>
      <c r="M255" s="196"/>
      <c r="N255" s="197"/>
      <c r="O255" s="197"/>
      <c r="P255" s="197"/>
      <c r="Q255" s="197"/>
      <c r="R255" s="197"/>
      <c r="S255" s="197"/>
      <c r="T255" s="198"/>
      <c r="AT255" s="192" t="s">
        <v>237</v>
      </c>
      <c r="AU255" s="192" t="s">
        <v>78</v>
      </c>
      <c r="AV255" s="190" t="s">
        <v>78</v>
      </c>
      <c r="AW255" s="190" t="s">
        <v>32</v>
      </c>
      <c r="AX255" s="190" t="s">
        <v>76</v>
      </c>
      <c r="AY255" s="192" t="s">
        <v>121</v>
      </c>
    </row>
    <row r="256" spans="2:65" s="26" customFormat="1" ht="16.5" customHeight="1" x14ac:dyDescent="0.3">
      <c r="B256" s="168"/>
      <c r="C256" s="169" t="s">
        <v>583</v>
      </c>
      <c r="D256" s="169" t="s">
        <v>124</v>
      </c>
      <c r="E256" s="170" t="s">
        <v>584</v>
      </c>
      <c r="F256" s="171" t="s">
        <v>585</v>
      </c>
      <c r="G256" s="172" t="s">
        <v>320</v>
      </c>
      <c r="H256" s="173">
        <v>91</v>
      </c>
      <c r="I256" s="174">
        <v>0</v>
      </c>
      <c r="J256" s="175">
        <f>ROUND(I256*H256,2)</f>
        <v>0</v>
      </c>
      <c r="K256" s="171" t="s">
        <v>128</v>
      </c>
      <c r="L256" s="27"/>
      <c r="M256" s="176"/>
      <c r="N256" s="177" t="s">
        <v>39</v>
      </c>
      <c r="O256" s="28"/>
      <c r="P256" s="178">
        <f>O256*H256</f>
        <v>0</v>
      </c>
      <c r="Q256" s="178">
        <v>2.5999999999999998E-4</v>
      </c>
      <c r="R256" s="178">
        <f>Q256*H256</f>
        <v>2.3659999999999997E-2</v>
      </c>
      <c r="S256" s="178">
        <v>0</v>
      </c>
      <c r="T256" s="179">
        <f>S256*H256</f>
        <v>0</v>
      </c>
      <c r="AR256" s="9" t="s">
        <v>289</v>
      </c>
      <c r="AT256" s="9" t="s">
        <v>124</v>
      </c>
      <c r="AU256" s="9" t="s">
        <v>78</v>
      </c>
      <c r="AY256" s="9" t="s">
        <v>121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9" t="s">
        <v>76</v>
      </c>
      <c r="BK256" s="180">
        <f>ROUND(I256*H256,2)</f>
        <v>0</v>
      </c>
      <c r="BL256" s="9" t="s">
        <v>289</v>
      </c>
      <c r="BM256" s="9" t="s">
        <v>586</v>
      </c>
    </row>
    <row r="257" spans="2:65" s="26" customFormat="1" ht="25.5" customHeight="1" x14ac:dyDescent="0.3">
      <c r="B257" s="168"/>
      <c r="C257" s="169" t="s">
        <v>587</v>
      </c>
      <c r="D257" s="169" t="s">
        <v>124</v>
      </c>
      <c r="E257" s="170" t="s">
        <v>588</v>
      </c>
      <c r="F257" s="171" t="s">
        <v>589</v>
      </c>
      <c r="G257" s="172" t="s">
        <v>301</v>
      </c>
      <c r="H257" s="173">
        <v>0.35899999999999999</v>
      </c>
      <c r="I257" s="174">
        <v>0</v>
      </c>
      <c r="J257" s="175">
        <f>ROUND(I257*H257,2)</f>
        <v>0</v>
      </c>
      <c r="K257" s="171" t="s">
        <v>128</v>
      </c>
      <c r="L257" s="27"/>
      <c r="M257" s="176"/>
      <c r="N257" s="177" t="s">
        <v>39</v>
      </c>
      <c r="O257" s="28"/>
      <c r="P257" s="178">
        <f>O257*H257</f>
        <v>0</v>
      </c>
      <c r="Q257" s="178">
        <v>0</v>
      </c>
      <c r="R257" s="178">
        <f>Q257*H257</f>
        <v>0</v>
      </c>
      <c r="S257" s="178">
        <v>0</v>
      </c>
      <c r="T257" s="179">
        <f>S257*H257</f>
        <v>0</v>
      </c>
      <c r="AR257" s="9" t="s">
        <v>289</v>
      </c>
      <c r="AT257" s="9" t="s">
        <v>124</v>
      </c>
      <c r="AU257" s="9" t="s">
        <v>78</v>
      </c>
      <c r="AY257" s="9" t="s">
        <v>121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9" t="s">
        <v>76</v>
      </c>
      <c r="BK257" s="180">
        <f>ROUND(I257*H257,2)</f>
        <v>0</v>
      </c>
      <c r="BL257" s="9" t="s">
        <v>289</v>
      </c>
      <c r="BM257" s="9" t="s">
        <v>590</v>
      </c>
    </row>
    <row r="258" spans="2:65" s="154" customFormat="1" ht="29.85" customHeight="1" x14ac:dyDescent="0.35">
      <c r="B258" s="155"/>
      <c r="D258" s="156" t="s">
        <v>67</v>
      </c>
      <c r="E258" s="166" t="s">
        <v>591</v>
      </c>
      <c r="F258" s="166" t="s">
        <v>592</v>
      </c>
      <c r="I258" s="189"/>
      <c r="J258" s="167">
        <f>BK258</f>
        <v>0</v>
      </c>
      <c r="L258" s="155"/>
      <c r="M258" s="160"/>
      <c r="N258" s="161"/>
      <c r="O258" s="161"/>
      <c r="P258" s="162">
        <f>SUM(P259:P263)</f>
        <v>0</v>
      </c>
      <c r="Q258" s="161"/>
      <c r="R258" s="162">
        <f>SUM(R259:R263)</f>
        <v>0.44007600000000002</v>
      </c>
      <c r="S258" s="161"/>
      <c r="T258" s="163">
        <f>SUM(T259:T263)</f>
        <v>0</v>
      </c>
      <c r="AR258" s="156" t="s">
        <v>78</v>
      </c>
      <c r="AT258" s="164" t="s">
        <v>67</v>
      </c>
      <c r="AU258" s="164" t="s">
        <v>76</v>
      </c>
      <c r="AY258" s="156" t="s">
        <v>121</v>
      </c>
      <c r="BK258" s="165">
        <f>SUM(BK259:BK263)</f>
        <v>0</v>
      </c>
    </row>
    <row r="259" spans="2:65" s="26" customFormat="1" ht="25.5" customHeight="1" x14ac:dyDescent="0.3">
      <c r="B259" s="168"/>
      <c r="C259" s="169" t="s">
        <v>593</v>
      </c>
      <c r="D259" s="169" t="s">
        <v>124</v>
      </c>
      <c r="E259" s="170" t="s">
        <v>594</v>
      </c>
      <c r="F259" s="171" t="s">
        <v>595</v>
      </c>
      <c r="G259" s="172" t="s">
        <v>263</v>
      </c>
      <c r="H259" s="173">
        <v>91</v>
      </c>
      <c r="I259" s="174">
        <v>0</v>
      </c>
      <c r="J259" s="175">
        <f>ROUND(I259*H259,2)</f>
        <v>0</v>
      </c>
      <c r="K259" s="171" t="s">
        <v>128</v>
      </c>
      <c r="L259" s="27"/>
      <c r="M259" s="176"/>
      <c r="N259" s="177" t="s">
        <v>39</v>
      </c>
      <c r="O259" s="28"/>
      <c r="P259" s="178">
        <f>O259*H259</f>
        <v>0</v>
      </c>
      <c r="Q259" s="178">
        <v>3.0000000000000001E-3</v>
      </c>
      <c r="R259" s="178">
        <f>Q259*H259</f>
        <v>0.27300000000000002</v>
      </c>
      <c r="S259" s="178">
        <v>0</v>
      </c>
      <c r="T259" s="179">
        <f>S259*H259</f>
        <v>0</v>
      </c>
      <c r="AR259" s="9" t="s">
        <v>289</v>
      </c>
      <c r="AT259" s="9" t="s">
        <v>124</v>
      </c>
      <c r="AU259" s="9" t="s">
        <v>78</v>
      </c>
      <c r="AY259" s="9" t="s">
        <v>121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9" t="s">
        <v>76</v>
      </c>
      <c r="BK259" s="180">
        <f>ROUND(I259*H259,2)</f>
        <v>0</v>
      </c>
      <c r="BL259" s="9" t="s">
        <v>289</v>
      </c>
      <c r="BM259" s="9" t="s">
        <v>596</v>
      </c>
    </row>
    <row r="260" spans="2:65" s="190" customFormat="1" x14ac:dyDescent="0.3">
      <c r="B260" s="191"/>
      <c r="D260" s="181" t="s">
        <v>237</v>
      </c>
      <c r="E260" s="192"/>
      <c r="F260" s="193" t="s">
        <v>597</v>
      </c>
      <c r="H260" s="194">
        <v>91</v>
      </c>
      <c r="I260" s="195"/>
      <c r="L260" s="191"/>
      <c r="M260" s="196"/>
      <c r="N260" s="197"/>
      <c r="O260" s="197"/>
      <c r="P260" s="197"/>
      <c r="Q260" s="197"/>
      <c r="R260" s="197"/>
      <c r="S260" s="197"/>
      <c r="T260" s="198"/>
      <c r="AT260" s="192" t="s">
        <v>237</v>
      </c>
      <c r="AU260" s="192" t="s">
        <v>78</v>
      </c>
      <c r="AV260" s="190" t="s">
        <v>78</v>
      </c>
      <c r="AW260" s="190" t="s">
        <v>32</v>
      </c>
      <c r="AX260" s="190" t="s">
        <v>76</v>
      </c>
      <c r="AY260" s="192" t="s">
        <v>121</v>
      </c>
    </row>
    <row r="261" spans="2:65" s="26" customFormat="1" ht="25.5" customHeight="1" x14ac:dyDescent="0.3">
      <c r="B261" s="168"/>
      <c r="C261" s="217" t="s">
        <v>598</v>
      </c>
      <c r="D261" s="217" t="s">
        <v>328</v>
      </c>
      <c r="E261" s="218" t="s">
        <v>599</v>
      </c>
      <c r="F261" s="219" t="s">
        <v>600</v>
      </c>
      <c r="G261" s="220" t="s">
        <v>263</v>
      </c>
      <c r="H261" s="221">
        <v>92.82</v>
      </c>
      <c r="I261" s="222">
        <v>0</v>
      </c>
      <c r="J261" s="223">
        <f>ROUND(I261*H261,2)</f>
        <v>0</v>
      </c>
      <c r="K261" s="219" t="s">
        <v>128</v>
      </c>
      <c r="L261" s="224"/>
      <c r="M261" s="225"/>
      <c r="N261" s="226" t="s">
        <v>39</v>
      </c>
      <c r="O261" s="28"/>
      <c r="P261" s="178">
        <f>O261*H261</f>
        <v>0</v>
      </c>
      <c r="Q261" s="178">
        <v>1.8E-3</v>
      </c>
      <c r="R261" s="178">
        <f>Q261*H261</f>
        <v>0.16707599999999997</v>
      </c>
      <c r="S261" s="178">
        <v>0</v>
      </c>
      <c r="T261" s="179">
        <f>S261*H261</f>
        <v>0</v>
      </c>
      <c r="AR261" s="9" t="s">
        <v>376</v>
      </c>
      <c r="AT261" s="9" t="s">
        <v>328</v>
      </c>
      <c r="AU261" s="9" t="s">
        <v>78</v>
      </c>
      <c r="AY261" s="9" t="s">
        <v>121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9" t="s">
        <v>76</v>
      </c>
      <c r="BK261" s="180">
        <f>ROUND(I261*H261,2)</f>
        <v>0</v>
      </c>
      <c r="BL261" s="9" t="s">
        <v>289</v>
      </c>
      <c r="BM261" s="9" t="s">
        <v>601</v>
      </c>
    </row>
    <row r="262" spans="2:65" s="190" customFormat="1" x14ac:dyDescent="0.3">
      <c r="B262" s="191"/>
      <c r="D262" s="181" t="s">
        <v>237</v>
      </c>
      <c r="E262" s="192"/>
      <c r="F262" s="193" t="s">
        <v>602</v>
      </c>
      <c r="H262" s="194">
        <v>92.82</v>
      </c>
      <c r="I262" s="195"/>
      <c r="L262" s="191"/>
      <c r="M262" s="196"/>
      <c r="N262" s="197"/>
      <c r="O262" s="197"/>
      <c r="P262" s="197"/>
      <c r="Q262" s="197"/>
      <c r="R262" s="197"/>
      <c r="S262" s="197"/>
      <c r="T262" s="198"/>
      <c r="AT262" s="192" t="s">
        <v>237</v>
      </c>
      <c r="AU262" s="192" t="s">
        <v>78</v>
      </c>
      <c r="AV262" s="190" t="s">
        <v>78</v>
      </c>
      <c r="AW262" s="190" t="s">
        <v>32</v>
      </c>
      <c r="AX262" s="190" t="s">
        <v>76</v>
      </c>
      <c r="AY262" s="192" t="s">
        <v>121</v>
      </c>
    </row>
    <row r="263" spans="2:65" s="26" customFormat="1" ht="16.5" customHeight="1" x14ac:dyDescent="0.3">
      <c r="B263" s="168"/>
      <c r="C263" s="169" t="s">
        <v>603</v>
      </c>
      <c r="D263" s="169" t="s">
        <v>124</v>
      </c>
      <c r="E263" s="170" t="s">
        <v>604</v>
      </c>
      <c r="F263" s="171" t="s">
        <v>605</v>
      </c>
      <c r="G263" s="172" t="s">
        <v>301</v>
      </c>
      <c r="H263" s="173">
        <v>0.44</v>
      </c>
      <c r="I263" s="174">
        <v>0</v>
      </c>
      <c r="J263" s="175">
        <f>ROUND(I263*H263,2)</f>
        <v>0</v>
      </c>
      <c r="K263" s="171" t="s">
        <v>128</v>
      </c>
      <c r="L263" s="27"/>
      <c r="M263" s="176"/>
      <c r="N263" s="177" t="s">
        <v>39</v>
      </c>
      <c r="O263" s="28"/>
      <c r="P263" s="178">
        <f>O263*H263</f>
        <v>0</v>
      </c>
      <c r="Q263" s="178">
        <v>0</v>
      </c>
      <c r="R263" s="178">
        <f>Q263*H263</f>
        <v>0</v>
      </c>
      <c r="S263" s="178">
        <v>0</v>
      </c>
      <c r="T263" s="179">
        <f>S263*H263</f>
        <v>0</v>
      </c>
      <c r="AR263" s="9" t="s">
        <v>289</v>
      </c>
      <c r="AT263" s="9" t="s">
        <v>124</v>
      </c>
      <c r="AU263" s="9" t="s">
        <v>78</v>
      </c>
      <c r="AY263" s="9" t="s">
        <v>121</v>
      </c>
      <c r="BE263" s="180">
        <f>IF(N263="základní",J263,0)</f>
        <v>0</v>
      </c>
      <c r="BF263" s="180">
        <f>IF(N263="snížená",J263,0)</f>
        <v>0</v>
      </c>
      <c r="BG263" s="180">
        <f>IF(N263="zákl. přenesená",J263,0)</f>
        <v>0</v>
      </c>
      <c r="BH263" s="180">
        <f>IF(N263="sníž. přenesená",J263,0)</f>
        <v>0</v>
      </c>
      <c r="BI263" s="180">
        <f>IF(N263="nulová",J263,0)</f>
        <v>0</v>
      </c>
      <c r="BJ263" s="9" t="s">
        <v>76</v>
      </c>
      <c r="BK263" s="180">
        <f>ROUND(I263*H263,2)</f>
        <v>0</v>
      </c>
      <c r="BL263" s="9" t="s">
        <v>289</v>
      </c>
      <c r="BM263" s="9" t="s">
        <v>606</v>
      </c>
    </row>
    <row r="264" spans="2:65" s="154" customFormat="1" ht="29.85" customHeight="1" x14ac:dyDescent="0.35">
      <c r="B264" s="155"/>
      <c r="D264" s="156" t="s">
        <v>67</v>
      </c>
      <c r="E264" s="166" t="s">
        <v>607</v>
      </c>
      <c r="F264" s="166" t="s">
        <v>608</v>
      </c>
      <c r="I264" s="189"/>
      <c r="J264" s="167">
        <f>BK264</f>
        <v>0</v>
      </c>
      <c r="L264" s="155"/>
      <c r="M264" s="160"/>
      <c r="N264" s="161"/>
      <c r="O264" s="161"/>
      <c r="P264" s="162">
        <f>SUM(P265:P267)</f>
        <v>0</v>
      </c>
      <c r="Q264" s="161"/>
      <c r="R264" s="162">
        <f>SUM(R265:R267)</f>
        <v>0.82500000000000007</v>
      </c>
      <c r="S264" s="161"/>
      <c r="T264" s="163">
        <f>SUM(T265:T267)</f>
        <v>0</v>
      </c>
      <c r="AR264" s="156" t="s">
        <v>78</v>
      </c>
      <c r="AT264" s="164" t="s">
        <v>67</v>
      </c>
      <c r="AU264" s="164" t="s">
        <v>76</v>
      </c>
      <c r="AY264" s="156" t="s">
        <v>121</v>
      </c>
      <c r="BK264" s="165">
        <f>SUM(BK265:BK267)</f>
        <v>0</v>
      </c>
    </row>
    <row r="265" spans="2:65" s="26" customFormat="1" ht="16.5" customHeight="1" x14ac:dyDescent="0.3">
      <c r="B265" s="168"/>
      <c r="C265" s="169" t="s">
        <v>609</v>
      </c>
      <c r="D265" s="169" t="s">
        <v>124</v>
      </c>
      <c r="E265" s="170" t="s">
        <v>610</v>
      </c>
      <c r="F265" s="171" t="s">
        <v>611</v>
      </c>
      <c r="G265" s="172" t="s">
        <v>235</v>
      </c>
      <c r="H265" s="173">
        <v>1.2</v>
      </c>
      <c r="I265" s="174">
        <v>0</v>
      </c>
      <c r="J265" s="175">
        <f>ROUND(I265*H265,2)</f>
        <v>0</v>
      </c>
      <c r="K265" s="171"/>
      <c r="L265" s="27"/>
      <c r="M265" s="176"/>
      <c r="N265" s="177" t="s">
        <v>39</v>
      </c>
      <c r="O265" s="28"/>
      <c r="P265" s="178">
        <f>O265*H265</f>
        <v>0</v>
      </c>
      <c r="Q265" s="178">
        <v>0</v>
      </c>
      <c r="R265" s="178">
        <f>Q265*H265</f>
        <v>0</v>
      </c>
      <c r="S265" s="178">
        <v>0</v>
      </c>
      <c r="T265" s="179">
        <f>S265*H265</f>
        <v>0</v>
      </c>
      <c r="AR265" s="9" t="s">
        <v>612</v>
      </c>
      <c r="AT265" s="9" t="s">
        <v>124</v>
      </c>
      <c r="AU265" s="9" t="s">
        <v>78</v>
      </c>
      <c r="AY265" s="9" t="s">
        <v>121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9" t="s">
        <v>76</v>
      </c>
      <c r="BK265" s="180">
        <f>ROUND(I265*H265,2)</f>
        <v>0</v>
      </c>
      <c r="BL265" s="9" t="s">
        <v>612</v>
      </c>
      <c r="BM265" s="9" t="s">
        <v>613</v>
      </c>
    </row>
    <row r="266" spans="2:65" s="26" customFormat="1" ht="16.5" customHeight="1" x14ac:dyDescent="0.3">
      <c r="B266" s="168"/>
      <c r="C266" s="217" t="s">
        <v>614</v>
      </c>
      <c r="D266" s="217" t="s">
        <v>328</v>
      </c>
      <c r="E266" s="218" t="s">
        <v>615</v>
      </c>
      <c r="F266" s="219" t="s">
        <v>616</v>
      </c>
      <c r="G266" s="220" t="s">
        <v>235</v>
      </c>
      <c r="H266" s="221">
        <v>1.5</v>
      </c>
      <c r="I266" s="174">
        <v>0</v>
      </c>
      <c r="J266" s="223">
        <f>ROUND(I266*H266,2)</f>
        <v>0</v>
      </c>
      <c r="K266" s="219"/>
      <c r="L266" s="224"/>
      <c r="M266" s="225"/>
      <c r="N266" s="226" t="s">
        <v>39</v>
      </c>
      <c r="O266" s="28"/>
      <c r="P266" s="178">
        <f>O266*H266</f>
        <v>0</v>
      </c>
      <c r="Q266" s="178">
        <v>0.55000000000000004</v>
      </c>
      <c r="R266" s="178">
        <f>Q266*H266</f>
        <v>0.82500000000000007</v>
      </c>
      <c r="S266" s="178">
        <v>0</v>
      </c>
      <c r="T266" s="179">
        <f>S266*H266</f>
        <v>0</v>
      </c>
      <c r="AR266" s="9" t="s">
        <v>612</v>
      </c>
      <c r="AT266" s="9" t="s">
        <v>328</v>
      </c>
      <c r="AU266" s="9" t="s">
        <v>78</v>
      </c>
      <c r="AY266" s="9" t="s">
        <v>121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9" t="s">
        <v>76</v>
      </c>
      <c r="BK266" s="180">
        <f>ROUND(I266*H266,2)</f>
        <v>0</v>
      </c>
      <c r="BL266" s="9" t="s">
        <v>612</v>
      </c>
      <c r="BM266" s="9" t="s">
        <v>617</v>
      </c>
    </row>
    <row r="267" spans="2:65" s="26" customFormat="1" ht="16.5" customHeight="1" x14ac:dyDescent="0.3">
      <c r="B267" s="168"/>
      <c r="C267" s="169" t="s">
        <v>618</v>
      </c>
      <c r="D267" s="169" t="s">
        <v>124</v>
      </c>
      <c r="E267" s="170" t="s">
        <v>619</v>
      </c>
      <c r="F267" s="171" t="s">
        <v>620</v>
      </c>
      <c r="G267" s="172" t="s">
        <v>301</v>
      </c>
      <c r="H267" s="173">
        <v>0.82499999999999996</v>
      </c>
      <c r="I267" s="174">
        <v>0</v>
      </c>
      <c r="J267" s="175">
        <f>ROUND(I267*H267,2)</f>
        <v>0</v>
      </c>
      <c r="K267" s="171" t="s">
        <v>128</v>
      </c>
      <c r="L267" s="27"/>
      <c r="M267" s="176"/>
      <c r="N267" s="177" t="s">
        <v>39</v>
      </c>
      <c r="O267" s="28"/>
      <c r="P267" s="178">
        <f>O267*H267</f>
        <v>0</v>
      </c>
      <c r="Q267" s="178">
        <v>0</v>
      </c>
      <c r="R267" s="178">
        <f>Q267*H267</f>
        <v>0</v>
      </c>
      <c r="S267" s="178">
        <v>0</v>
      </c>
      <c r="T267" s="179">
        <f>S267*H267</f>
        <v>0</v>
      </c>
      <c r="AR267" s="9" t="s">
        <v>289</v>
      </c>
      <c r="AT267" s="9" t="s">
        <v>124</v>
      </c>
      <c r="AU267" s="9" t="s">
        <v>78</v>
      </c>
      <c r="AY267" s="9" t="s">
        <v>121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9" t="s">
        <v>76</v>
      </c>
      <c r="BK267" s="180">
        <f>ROUND(I267*H267,2)</f>
        <v>0</v>
      </c>
      <c r="BL267" s="9" t="s">
        <v>289</v>
      </c>
      <c r="BM267" s="9" t="s">
        <v>621</v>
      </c>
    </row>
    <row r="268" spans="2:65" s="154" customFormat="1" ht="29.85" customHeight="1" x14ac:dyDescent="0.35">
      <c r="B268" s="155"/>
      <c r="D268" s="156" t="s">
        <v>67</v>
      </c>
      <c r="E268" s="166" t="s">
        <v>622</v>
      </c>
      <c r="F268" s="166" t="s">
        <v>623</v>
      </c>
      <c r="I268" s="189"/>
      <c r="J268" s="167">
        <f>BK268</f>
        <v>0</v>
      </c>
      <c r="L268" s="155"/>
      <c r="M268" s="160"/>
      <c r="N268" s="161"/>
      <c r="O268" s="161"/>
      <c r="P268" s="162">
        <f>SUM(P269:P273)</f>
        <v>0</v>
      </c>
      <c r="Q268" s="161"/>
      <c r="R268" s="162">
        <f>SUM(R269:R273)</f>
        <v>4.0499999999999994E-2</v>
      </c>
      <c r="S268" s="161"/>
      <c r="T268" s="163">
        <f>SUM(T269:T273)</f>
        <v>0</v>
      </c>
      <c r="AR268" s="156" t="s">
        <v>78</v>
      </c>
      <c r="AT268" s="164" t="s">
        <v>67</v>
      </c>
      <c r="AU268" s="164" t="s">
        <v>76</v>
      </c>
      <c r="AY268" s="156" t="s">
        <v>121</v>
      </c>
      <c r="BK268" s="165">
        <f>SUM(BK269:BK273)</f>
        <v>0</v>
      </c>
    </row>
    <row r="269" spans="2:65" s="26" customFormat="1" ht="16.5" customHeight="1" x14ac:dyDescent="0.3">
      <c r="B269" s="168"/>
      <c r="C269" s="169" t="s">
        <v>624</v>
      </c>
      <c r="D269" s="169" t="s">
        <v>124</v>
      </c>
      <c r="E269" s="170" t="s">
        <v>625</v>
      </c>
      <c r="F269" s="171" t="s">
        <v>626</v>
      </c>
      <c r="G269" s="172" t="s">
        <v>263</v>
      </c>
      <c r="H269" s="173">
        <v>25</v>
      </c>
      <c r="I269" s="174">
        <v>0</v>
      </c>
      <c r="J269" s="175">
        <f>ROUND(I269*H269,2)</f>
        <v>0</v>
      </c>
      <c r="K269" s="171" t="s">
        <v>128</v>
      </c>
      <c r="L269" s="27"/>
      <c r="M269" s="176"/>
      <c r="N269" s="177" t="s">
        <v>39</v>
      </c>
      <c r="O269" s="28"/>
      <c r="P269" s="178">
        <f>O269*H269</f>
        <v>0</v>
      </c>
      <c r="Q269" s="178">
        <v>2.9999999999999997E-4</v>
      </c>
      <c r="R269" s="178">
        <f>Q269*H269</f>
        <v>7.4999999999999997E-3</v>
      </c>
      <c r="S269" s="178">
        <v>0</v>
      </c>
      <c r="T269" s="179">
        <f>S269*H269</f>
        <v>0</v>
      </c>
      <c r="AR269" s="9" t="s">
        <v>289</v>
      </c>
      <c r="AT269" s="9" t="s">
        <v>124</v>
      </c>
      <c r="AU269" s="9" t="s">
        <v>78</v>
      </c>
      <c r="AY269" s="9" t="s">
        <v>121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9" t="s">
        <v>76</v>
      </c>
      <c r="BK269" s="180">
        <f>ROUND(I269*H269,2)</f>
        <v>0</v>
      </c>
      <c r="BL269" s="9" t="s">
        <v>289</v>
      </c>
      <c r="BM269" s="9" t="s">
        <v>627</v>
      </c>
    </row>
    <row r="270" spans="2:65" s="190" customFormat="1" x14ac:dyDescent="0.3">
      <c r="B270" s="191"/>
      <c r="D270" s="181" t="s">
        <v>237</v>
      </c>
      <c r="E270" s="192"/>
      <c r="F270" s="193" t="s">
        <v>628</v>
      </c>
      <c r="H270" s="194">
        <v>25</v>
      </c>
      <c r="I270" s="195"/>
      <c r="L270" s="191"/>
      <c r="M270" s="196"/>
      <c r="N270" s="197"/>
      <c r="O270" s="197"/>
      <c r="P270" s="197"/>
      <c r="Q270" s="197"/>
      <c r="R270" s="197"/>
      <c r="S270" s="197"/>
      <c r="T270" s="198"/>
      <c r="AT270" s="192" t="s">
        <v>237</v>
      </c>
      <c r="AU270" s="192" t="s">
        <v>78</v>
      </c>
      <c r="AV270" s="190" t="s">
        <v>78</v>
      </c>
      <c r="AW270" s="190" t="s">
        <v>32</v>
      </c>
      <c r="AX270" s="190" t="s">
        <v>76</v>
      </c>
      <c r="AY270" s="192" t="s">
        <v>121</v>
      </c>
    </row>
    <row r="271" spans="2:65" s="26" customFormat="1" ht="16.5" customHeight="1" x14ac:dyDescent="0.3">
      <c r="B271" s="168"/>
      <c r="C271" s="217" t="s">
        <v>629</v>
      </c>
      <c r="D271" s="217" t="s">
        <v>328</v>
      </c>
      <c r="E271" s="218" t="s">
        <v>630</v>
      </c>
      <c r="F271" s="219" t="s">
        <v>631</v>
      </c>
      <c r="G271" s="220" t="s">
        <v>263</v>
      </c>
      <c r="H271" s="221">
        <v>27.5</v>
      </c>
      <c r="I271" s="222">
        <v>0</v>
      </c>
      <c r="J271" s="223">
        <f>ROUND(I271*H271,2)</f>
        <v>0</v>
      </c>
      <c r="K271" s="219"/>
      <c r="L271" s="224"/>
      <c r="M271" s="225"/>
      <c r="N271" s="226" t="s">
        <v>39</v>
      </c>
      <c r="O271" s="28"/>
      <c r="P271" s="178">
        <f>O271*H271</f>
        <v>0</v>
      </c>
      <c r="Q271" s="178">
        <v>1.1999999999999999E-3</v>
      </c>
      <c r="R271" s="178">
        <f>Q271*H271</f>
        <v>3.2999999999999995E-2</v>
      </c>
      <c r="S271" s="178">
        <v>0</v>
      </c>
      <c r="T271" s="179">
        <f>S271*H271</f>
        <v>0</v>
      </c>
      <c r="AR271" s="9" t="s">
        <v>376</v>
      </c>
      <c r="AT271" s="9" t="s">
        <v>328</v>
      </c>
      <c r="AU271" s="9" t="s">
        <v>78</v>
      </c>
      <c r="AY271" s="9" t="s">
        <v>121</v>
      </c>
      <c r="BE271" s="180">
        <f>IF(N271="základní",J271,0)</f>
        <v>0</v>
      </c>
      <c r="BF271" s="180">
        <f>IF(N271="snížená",J271,0)</f>
        <v>0</v>
      </c>
      <c r="BG271" s="180">
        <f>IF(N271="zákl. přenesená",J271,0)</f>
        <v>0</v>
      </c>
      <c r="BH271" s="180">
        <f>IF(N271="sníž. přenesená",J271,0)</f>
        <v>0</v>
      </c>
      <c r="BI271" s="180">
        <f>IF(N271="nulová",J271,0)</f>
        <v>0</v>
      </c>
      <c r="BJ271" s="9" t="s">
        <v>76</v>
      </c>
      <c r="BK271" s="180">
        <f>ROUND(I271*H271,2)</f>
        <v>0</v>
      </c>
      <c r="BL271" s="9" t="s">
        <v>289</v>
      </c>
      <c r="BM271" s="9" t="s">
        <v>632</v>
      </c>
    </row>
    <row r="272" spans="2:65" s="190" customFormat="1" x14ac:dyDescent="0.3">
      <c r="B272" s="191"/>
      <c r="D272" s="181" t="s">
        <v>237</v>
      </c>
      <c r="E272" s="192"/>
      <c r="F272" s="193" t="s">
        <v>633</v>
      </c>
      <c r="H272" s="194">
        <v>27.5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237</v>
      </c>
      <c r="AU272" s="192" t="s">
        <v>78</v>
      </c>
      <c r="AV272" s="190" t="s">
        <v>78</v>
      </c>
      <c r="AW272" s="190" t="s">
        <v>32</v>
      </c>
      <c r="AX272" s="190" t="s">
        <v>76</v>
      </c>
      <c r="AY272" s="192" t="s">
        <v>121</v>
      </c>
    </row>
    <row r="273" spans="2:65" s="26" customFormat="1" ht="16.5" customHeight="1" x14ac:dyDescent="0.3">
      <c r="B273" s="168"/>
      <c r="C273" s="169" t="s">
        <v>634</v>
      </c>
      <c r="D273" s="169" t="s">
        <v>124</v>
      </c>
      <c r="E273" s="170" t="s">
        <v>635</v>
      </c>
      <c r="F273" s="171" t="s">
        <v>636</v>
      </c>
      <c r="G273" s="172" t="s">
        <v>301</v>
      </c>
      <c r="H273" s="173">
        <v>4.1000000000000002E-2</v>
      </c>
      <c r="I273" s="174">
        <v>0</v>
      </c>
      <c r="J273" s="175">
        <f>ROUND(I273*H273,2)</f>
        <v>0</v>
      </c>
      <c r="K273" s="171" t="s">
        <v>128</v>
      </c>
      <c r="L273" s="27"/>
      <c r="M273" s="176"/>
      <c r="N273" s="177" t="s">
        <v>39</v>
      </c>
      <c r="O273" s="28"/>
      <c r="P273" s="178">
        <f>O273*H273</f>
        <v>0</v>
      </c>
      <c r="Q273" s="178">
        <v>0</v>
      </c>
      <c r="R273" s="178">
        <f>Q273*H273</f>
        <v>0</v>
      </c>
      <c r="S273" s="178">
        <v>0</v>
      </c>
      <c r="T273" s="179">
        <f>S273*H273</f>
        <v>0</v>
      </c>
      <c r="AR273" s="9" t="s">
        <v>289</v>
      </c>
      <c r="AT273" s="9" t="s">
        <v>124</v>
      </c>
      <c r="AU273" s="9" t="s">
        <v>78</v>
      </c>
      <c r="AY273" s="9" t="s">
        <v>121</v>
      </c>
      <c r="BE273" s="180">
        <f>IF(N273="základní",J273,0)</f>
        <v>0</v>
      </c>
      <c r="BF273" s="180">
        <f>IF(N273="snížená",J273,0)</f>
        <v>0</v>
      </c>
      <c r="BG273" s="180">
        <f>IF(N273="zákl. přenesená",J273,0)</f>
        <v>0</v>
      </c>
      <c r="BH273" s="180">
        <f>IF(N273="sníž. přenesená",J273,0)</f>
        <v>0</v>
      </c>
      <c r="BI273" s="180">
        <f>IF(N273="nulová",J273,0)</f>
        <v>0</v>
      </c>
      <c r="BJ273" s="9" t="s">
        <v>76</v>
      </c>
      <c r="BK273" s="180">
        <f>ROUND(I273*H273,2)</f>
        <v>0</v>
      </c>
      <c r="BL273" s="9" t="s">
        <v>289</v>
      </c>
      <c r="BM273" s="9" t="s">
        <v>637</v>
      </c>
    </row>
    <row r="274" spans="2:65" s="154" customFormat="1" ht="29.85" customHeight="1" x14ac:dyDescent="0.35">
      <c r="B274" s="155"/>
      <c r="D274" s="156" t="s">
        <v>67</v>
      </c>
      <c r="E274" s="166" t="s">
        <v>638</v>
      </c>
      <c r="F274" s="166" t="s">
        <v>639</v>
      </c>
      <c r="I274" s="189"/>
      <c r="J274" s="167">
        <f>BK274</f>
        <v>0</v>
      </c>
      <c r="L274" s="155"/>
      <c r="M274" s="160"/>
      <c r="N274" s="161"/>
      <c r="O274" s="161"/>
      <c r="P274" s="162">
        <f>SUM(P275:P283)</f>
        <v>0</v>
      </c>
      <c r="Q274" s="161"/>
      <c r="R274" s="162">
        <f>SUM(R275:R283)</f>
        <v>9.5670000000000005E-2</v>
      </c>
      <c r="S274" s="161"/>
      <c r="T274" s="163">
        <f>SUM(T275:T283)</f>
        <v>0</v>
      </c>
      <c r="AR274" s="156" t="s">
        <v>78</v>
      </c>
      <c r="AT274" s="164" t="s">
        <v>67</v>
      </c>
      <c r="AU274" s="164" t="s">
        <v>76</v>
      </c>
      <c r="AY274" s="156" t="s">
        <v>121</v>
      </c>
      <c r="BK274" s="165">
        <f>SUM(BK275:BK283)</f>
        <v>0</v>
      </c>
    </row>
    <row r="275" spans="2:65" s="26" customFormat="1" ht="16.5" customHeight="1" x14ac:dyDescent="0.3">
      <c r="B275" s="168"/>
      <c r="C275" s="169" t="s">
        <v>640</v>
      </c>
      <c r="D275" s="169" t="s">
        <v>124</v>
      </c>
      <c r="E275" s="170" t="s">
        <v>641</v>
      </c>
      <c r="F275" s="171" t="s">
        <v>642</v>
      </c>
      <c r="G275" s="172" t="s">
        <v>263</v>
      </c>
      <c r="H275" s="173">
        <v>38</v>
      </c>
      <c r="I275" s="174">
        <v>0</v>
      </c>
      <c r="J275" s="175">
        <f>ROUND(I275*H275,2)</f>
        <v>0</v>
      </c>
      <c r="K275" s="171" t="s">
        <v>128</v>
      </c>
      <c r="L275" s="27"/>
      <c r="M275" s="176"/>
      <c r="N275" s="177" t="s">
        <v>39</v>
      </c>
      <c r="O275" s="28"/>
      <c r="P275" s="178">
        <f>O275*H275</f>
        <v>0</v>
      </c>
      <c r="Q275" s="178">
        <v>2.0000000000000002E-5</v>
      </c>
      <c r="R275" s="178">
        <f>Q275*H275</f>
        <v>7.6000000000000004E-4</v>
      </c>
      <c r="S275" s="178">
        <v>0</v>
      </c>
      <c r="T275" s="179">
        <f>S275*H275</f>
        <v>0</v>
      </c>
      <c r="AR275" s="9" t="s">
        <v>289</v>
      </c>
      <c r="AT275" s="9" t="s">
        <v>124</v>
      </c>
      <c r="AU275" s="9" t="s">
        <v>78</v>
      </c>
      <c r="AY275" s="9" t="s">
        <v>121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9" t="s">
        <v>76</v>
      </c>
      <c r="BK275" s="180">
        <f>ROUND(I275*H275,2)</f>
        <v>0</v>
      </c>
      <c r="BL275" s="9" t="s">
        <v>289</v>
      </c>
      <c r="BM275" s="9" t="s">
        <v>643</v>
      </c>
    </row>
    <row r="276" spans="2:65" s="190" customFormat="1" x14ac:dyDescent="0.3">
      <c r="B276" s="191"/>
      <c r="D276" s="181" t="s">
        <v>237</v>
      </c>
      <c r="E276" s="192"/>
      <c r="F276" s="193" t="s">
        <v>644</v>
      </c>
      <c r="H276" s="194">
        <v>38</v>
      </c>
      <c r="I276" s="195"/>
      <c r="L276" s="191"/>
      <c r="M276" s="196"/>
      <c r="N276" s="197"/>
      <c r="O276" s="197"/>
      <c r="P276" s="197"/>
      <c r="Q276" s="197"/>
      <c r="R276" s="197"/>
      <c r="S276" s="197"/>
      <c r="T276" s="198"/>
      <c r="AT276" s="192" t="s">
        <v>237</v>
      </c>
      <c r="AU276" s="192" t="s">
        <v>78</v>
      </c>
      <c r="AV276" s="190" t="s">
        <v>78</v>
      </c>
      <c r="AW276" s="190" t="s">
        <v>32</v>
      </c>
      <c r="AX276" s="190" t="s">
        <v>76</v>
      </c>
      <c r="AY276" s="192" t="s">
        <v>121</v>
      </c>
    </row>
    <row r="277" spans="2:65" s="26" customFormat="1" ht="16.5" customHeight="1" x14ac:dyDescent="0.3">
      <c r="B277" s="168"/>
      <c r="C277" s="169" t="s">
        <v>645</v>
      </c>
      <c r="D277" s="169" t="s">
        <v>124</v>
      </c>
      <c r="E277" s="170" t="s">
        <v>646</v>
      </c>
      <c r="F277" s="171" t="s">
        <v>647</v>
      </c>
      <c r="G277" s="172" t="s">
        <v>263</v>
      </c>
      <c r="H277" s="173">
        <v>38</v>
      </c>
      <c r="I277" s="174">
        <v>0</v>
      </c>
      <c r="J277" s="175">
        <f>ROUND(I277*H277,2)</f>
        <v>0</v>
      </c>
      <c r="K277" s="171" t="s">
        <v>128</v>
      </c>
      <c r="L277" s="27"/>
      <c r="M277" s="176"/>
      <c r="N277" s="177" t="s">
        <v>39</v>
      </c>
      <c r="O277" s="28"/>
      <c r="P277" s="178">
        <f>O277*H277</f>
        <v>0</v>
      </c>
      <c r="Q277" s="178">
        <v>0</v>
      </c>
      <c r="R277" s="178">
        <f>Q277*H277</f>
        <v>0</v>
      </c>
      <c r="S277" s="178">
        <v>0</v>
      </c>
      <c r="T277" s="179">
        <f>S277*H277</f>
        <v>0</v>
      </c>
      <c r="AR277" s="9" t="s">
        <v>289</v>
      </c>
      <c r="AT277" s="9" t="s">
        <v>124</v>
      </c>
      <c r="AU277" s="9" t="s">
        <v>78</v>
      </c>
      <c r="AY277" s="9" t="s">
        <v>121</v>
      </c>
      <c r="BE277" s="180">
        <f>IF(N277="základní",J277,0)</f>
        <v>0</v>
      </c>
      <c r="BF277" s="180">
        <f>IF(N277="snížená",J277,0)</f>
        <v>0</v>
      </c>
      <c r="BG277" s="180">
        <f>IF(N277="zákl. přenesená",J277,0)</f>
        <v>0</v>
      </c>
      <c r="BH277" s="180">
        <f>IF(N277="sníž. přenesená",J277,0)</f>
        <v>0</v>
      </c>
      <c r="BI277" s="180">
        <f>IF(N277="nulová",J277,0)</f>
        <v>0</v>
      </c>
      <c r="BJ277" s="9" t="s">
        <v>76</v>
      </c>
      <c r="BK277" s="180">
        <f>ROUND(I277*H277,2)</f>
        <v>0</v>
      </c>
      <c r="BL277" s="9" t="s">
        <v>289</v>
      </c>
      <c r="BM277" s="9" t="s">
        <v>648</v>
      </c>
    </row>
    <row r="278" spans="2:65" s="26" customFormat="1" ht="16.5" customHeight="1" x14ac:dyDescent="0.3">
      <c r="B278" s="168"/>
      <c r="C278" s="169" t="s">
        <v>649</v>
      </c>
      <c r="D278" s="169" t="s">
        <v>124</v>
      </c>
      <c r="E278" s="170" t="s">
        <v>650</v>
      </c>
      <c r="F278" s="171" t="s">
        <v>651</v>
      </c>
      <c r="G278" s="172" t="s">
        <v>263</v>
      </c>
      <c r="H278" s="173">
        <v>38</v>
      </c>
      <c r="I278" s="174">
        <v>0</v>
      </c>
      <c r="J278" s="175">
        <f>ROUND(I278*H278,2)</f>
        <v>0</v>
      </c>
      <c r="K278" s="171" t="s">
        <v>128</v>
      </c>
      <c r="L278" s="27"/>
      <c r="M278" s="176"/>
      <c r="N278" s="177" t="s">
        <v>39</v>
      </c>
      <c r="O278" s="28"/>
      <c r="P278" s="178">
        <f>O278*H278</f>
        <v>0</v>
      </c>
      <c r="Q278" s="178">
        <v>1.7000000000000001E-4</v>
      </c>
      <c r="R278" s="178">
        <f>Q278*H278</f>
        <v>6.4600000000000005E-3</v>
      </c>
      <c r="S278" s="178">
        <v>0</v>
      </c>
      <c r="T278" s="179">
        <f>S278*H278</f>
        <v>0</v>
      </c>
      <c r="AR278" s="9" t="s">
        <v>289</v>
      </c>
      <c r="AT278" s="9" t="s">
        <v>124</v>
      </c>
      <c r="AU278" s="9" t="s">
        <v>78</v>
      </c>
      <c r="AY278" s="9" t="s">
        <v>121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9" t="s">
        <v>76</v>
      </c>
      <c r="BK278" s="180">
        <f>ROUND(I278*H278,2)</f>
        <v>0</v>
      </c>
      <c r="BL278" s="9" t="s">
        <v>289</v>
      </c>
      <c r="BM278" s="9" t="s">
        <v>652</v>
      </c>
    </row>
    <row r="279" spans="2:65" s="26" customFormat="1" ht="16.5" customHeight="1" x14ac:dyDescent="0.3">
      <c r="B279" s="168"/>
      <c r="C279" s="169" t="s">
        <v>653</v>
      </c>
      <c r="D279" s="169" t="s">
        <v>124</v>
      </c>
      <c r="E279" s="170" t="s">
        <v>654</v>
      </c>
      <c r="F279" s="171" t="s">
        <v>655</v>
      </c>
      <c r="G279" s="172" t="s">
        <v>263</v>
      </c>
      <c r="H279" s="173">
        <v>38</v>
      </c>
      <c r="I279" s="174">
        <v>0</v>
      </c>
      <c r="J279" s="175">
        <f>ROUND(I279*H279,2)</f>
        <v>0</v>
      </c>
      <c r="K279" s="171" t="s">
        <v>128</v>
      </c>
      <c r="L279" s="27"/>
      <c r="M279" s="176"/>
      <c r="N279" s="177" t="s">
        <v>39</v>
      </c>
      <c r="O279" s="28"/>
      <c r="P279" s="178">
        <f>O279*H279</f>
        <v>0</v>
      </c>
      <c r="Q279" s="178">
        <v>3.4000000000000002E-4</v>
      </c>
      <c r="R279" s="178">
        <f>Q279*H279</f>
        <v>1.2920000000000001E-2</v>
      </c>
      <c r="S279" s="178">
        <v>0</v>
      </c>
      <c r="T279" s="179">
        <f>S279*H279</f>
        <v>0</v>
      </c>
      <c r="AR279" s="9" t="s">
        <v>289</v>
      </c>
      <c r="AT279" s="9" t="s">
        <v>124</v>
      </c>
      <c r="AU279" s="9" t="s">
        <v>78</v>
      </c>
      <c r="AY279" s="9" t="s">
        <v>121</v>
      </c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9" t="s">
        <v>76</v>
      </c>
      <c r="BK279" s="180">
        <f>ROUND(I279*H279,2)</f>
        <v>0</v>
      </c>
      <c r="BL279" s="9" t="s">
        <v>289</v>
      </c>
      <c r="BM279" s="9" t="s">
        <v>656</v>
      </c>
    </row>
    <row r="280" spans="2:65" s="26" customFormat="1" ht="16.5" customHeight="1" x14ac:dyDescent="0.3">
      <c r="B280" s="168"/>
      <c r="C280" s="169" t="s">
        <v>657</v>
      </c>
      <c r="D280" s="169" t="s">
        <v>124</v>
      </c>
      <c r="E280" s="170" t="s">
        <v>658</v>
      </c>
      <c r="F280" s="171" t="s">
        <v>659</v>
      </c>
      <c r="G280" s="172" t="s">
        <v>263</v>
      </c>
      <c r="H280" s="173">
        <v>91</v>
      </c>
      <c r="I280" s="174">
        <v>0</v>
      </c>
      <c r="J280" s="175">
        <f>ROUND(I280*H280,2)</f>
        <v>0</v>
      </c>
      <c r="K280" s="171" t="s">
        <v>128</v>
      </c>
      <c r="L280" s="27"/>
      <c r="M280" s="176"/>
      <c r="N280" s="177" t="s">
        <v>39</v>
      </c>
      <c r="O280" s="28"/>
      <c r="P280" s="178">
        <f>O280*H280</f>
        <v>0</v>
      </c>
      <c r="Q280" s="178">
        <v>0</v>
      </c>
      <c r="R280" s="178">
        <f>Q280*H280</f>
        <v>0</v>
      </c>
      <c r="S280" s="178">
        <v>0</v>
      </c>
      <c r="T280" s="179">
        <f>S280*H280</f>
        <v>0</v>
      </c>
      <c r="AR280" s="9" t="s">
        <v>289</v>
      </c>
      <c r="AT280" s="9" t="s">
        <v>124</v>
      </c>
      <c r="AU280" s="9" t="s">
        <v>78</v>
      </c>
      <c r="AY280" s="9" t="s">
        <v>121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9" t="s">
        <v>76</v>
      </c>
      <c r="BK280" s="180">
        <f>ROUND(I280*H280,2)</f>
        <v>0</v>
      </c>
      <c r="BL280" s="9" t="s">
        <v>289</v>
      </c>
      <c r="BM280" s="9" t="s">
        <v>660</v>
      </c>
    </row>
    <row r="281" spans="2:65" s="190" customFormat="1" x14ac:dyDescent="0.3">
      <c r="B281" s="191"/>
      <c r="D281" s="181" t="s">
        <v>237</v>
      </c>
      <c r="E281" s="192"/>
      <c r="F281" s="193" t="s">
        <v>422</v>
      </c>
      <c r="H281" s="194">
        <v>91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237</v>
      </c>
      <c r="AU281" s="192" t="s">
        <v>78</v>
      </c>
      <c r="AV281" s="190" t="s">
        <v>78</v>
      </c>
      <c r="AW281" s="190" t="s">
        <v>32</v>
      </c>
      <c r="AX281" s="190" t="s">
        <v>76</v>
      </c>
      <c r="AY281" s="192" t="s">
        <v>121</v>
      </c>
    </row>
    <row r="282" spans="2:65" s="26" customFormat="1" ht="25.5" customHeight="1" x14ac:dyDescent="0.3">
      <c r="B282" s="168"/>
      <c r="C282" s="169" t="s">
        <v>661</v>
      </c>
      <c r="D282" s="169" t="s">
        <v>124</v>
      </c>
      <c r="E282" s="170" t="s">
        <v>662</v>
      </c>
      <c r="F282" s="171" t="s">
        <v>663</v>
      </c>
      <c r="G282" s="172" t="s">
        <v>263</v>
      </c>
      <c r="H282" s="173">
        <v>91</v>
      </c>
      <c r="I282" s="174">
        <v>0</v>
      </c>
      <c r="J282" s="175">
        <f>ROUND(I282*H282,2)</f>
        <v>0</v>
      </c>
      <c r="K282" s="171" t="s">
        <v>128</v>
      </c>
      <c r="L282" s="27"/>
      <c r="M282" s="176"/>
      <c r="N282" s="177" t="s">
        <v>39</v>
      </c>
      <c r="O282" s="28"/>
      <c r="P282" s="178">
        <f>O282*H282</f>
        <v>0</v>
      </c>
      <c r="Q282" s="178">
        <v>1.1E-4</v>
      </c>
      <c r="R282" s="178">
        <f>Q282*H282</f>
        <v>1.001E-2</v>
      </c>
      <c r="S282" s="178">
        <v>0</v>
      </c>
      <c r="T282" s="179">
        <f>S282*H282</f>
        <v>0</v>
      </c>
      <c r="AR282" s="9" t="s">
        <v>289</v>
      </c>
      <c r="AT282" s="9" t="s">
        <v>124</v>
      </c>
      <c r="AU282" s="9" t="s">
        <v>78</v>
      </c>
      <c r="AY282" s="9" t="s">
        <v>121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9" t="s">
        <v>76</v>
      </c>
      <c r="BK282" s="180">
        <f>ROUND(I282*H282,2)</f>
        <v>0</v>
      </c>
      <c r="BL282" s="9" t="s">
        <v>289</v>
      </c>
      <c r="BM282" s="9" t="s">
        <v>664</v>
      </c>
    </row>
    <row r="283" spans="2:65" s="26" customFormat="1" ht="16.5" customHeight="1" x14ac:dyDescent="0.3">
      <c r="B283" s="168"/>
      <c r="C283" s="169" t="s">
        <v>665</v>
      </c>
      <c r="D283" s="169" t="s">
        <v>124</v>
      </c>
      <c r="E283" s="170" t="s">
        <v>666</v>
      </c>
      <c r="F283" s="171" t="s">
        <v>667</v>
      </c>
      <c r="G283" s="172" t="s">
        <v>263</v>
      </c>
      <c r="H283" s="173">
        <v>91</v>
      </c>
      <c r="I283" s="174">
        <v>0</v>
      </c>
      <c r="J283" s="175">
        <f>ROUND(I283*H283,2)</f>
        <v>0</v>
      </c>
      <c r="K283" s="171" t="s">
        <v>128</v>
      </c>
      <c r="L283" s="27"/>
      <c r="M283" s="176"/>
      <c r="N283" s="227" t="s">
        <v>39</v>
      </c>
      <c r="O283" s="186"/>
      <c r="P283" s="228">
        <f>O283*H283</f>
        <v>0</v>
      </c>
      <c r="Q283" s="228">
        <v>7.2000000000000005E-4</v>
      </c>
      <c r="R283" s="228">
        <f>Q283*H283</f>
        <v>6.5520000000000009E-2</v>
      </c>
      <c r="S283" s="228">
        <v>0</v>
      </c>
      <c r="T283" s="229">
        <f>S283*H283</f>
        <v>0</v>
      </c>
      <c r="AR283" s="9" t="s">
        <v>289</v>
      </c>
      <c r="AT283" s="9" t="s">
        <v>124</v>
      </c>
      <c r="AU283" s="9" t="s">
        <v>78</v>
      </c>
      <c r="AY283" s="9" t="s">
        <v>121</v>
      </c>
      <c r="BE283" s="180">
        <f>IF(N283="základní",J283,0)</f>
        <v>0</v>
      </c>
      <c r="BF283" s="180">
        <f>IF(N283="snížená",J283,0)</f>
        <v>0</v>
      </c>
      <c r="BG283" s="180">
        <f>IF(N283="zákl. přenesená",J283,0)</f>
        <v>0</v>
      </c>
      <c r="BH283" s="180">
        <f>IF(N283="sníž. přenesená",J283,0)</f>
        <v>0</v>
      </c>
      <c r="BI283" s="180">
        <f>IF(N283="nulová",J283,0)</f>
        <v>0</v>
      </c>
      <c r="BJ283" s="9" t="s">
        <v>76</v>
      </c>
      <c r="BK283" s="180">
        <f>ROUND(I283*H283,2)</f>
        <v>0</v>
      </c>
      <c r="BL283" s="9" t="s">
        <v>289</v>
      </c>
      <c r="BM283" s="9" t="s">
        <v>668</v>
      </c>
    </row>
    <row r="284" spans="2:65" s="26" customFormat="1" ht="6.9" customHeight="1" x14ac:dyDescent="0.3">
      <c r="B284" s="43"/>
      <c r="C284" s="44"/>
      <c r="D284" s="44"/>
      <c r="E284" s="44"/>
      <c r="F284" s="44"/>
      <c r="G284" s="44"/>
      <c r="H284" s="44"/>
      <c r="I284" s="117"/>
      <c r="J284" s="44"/>
      <c r="K284" s="44"/>
      <c r="L284" s="27"/>
    </row>
  </sheetData>
  <sheetProtection algorithmName="SHA-512" hashValue="35XAovtWDVlumkRYxStsoUs1cUovP0wvKX1YnZsKQW8tKmI5OZAB7eu1BrkvjKY14fUpC1fl++1dFM4qXx3enA==" saltValue="0LTYgykHanCzL0yiHiaa0A==" spinCount="100000" sheet="1" objects="1" scenarios="1"/>
  <autoFilter ref="C91:K283"/>
  <mergeCells count="10">
    <mergeCell ref="E45:H45"/>
    <mergeCell ref="E47:H47"/>
    <mergeCell ref="J51:J52"/>
    <mergeCell ref="E82:H82"/>
    <mergeCell ref="E84:H84"/>
    <mergeCell ref="G1:H1"/>
    <mergeCell ref="L2:V2"/>
    <mergeCell ref="E7:H7"/>
    <mergeCell ref="E9:H9"/>
    <mergeCell ref="E24:H24"/>
  </mergeCells>
  <hyperlinks>
    <hyperlink ref="F1" location="C2" display="1) Krycí list soupisu"/>
    <hyperlink ref="G1" location="C54" display="2) Rekapitulace"/>
    <hyperlink ref="J1" location="C91" display="3) Soupis prací"/>
    <hyperlink ref="L1" location="'Rekapitulace stavby'!C2" display="Rekapitulace stavby"/>
  </hyperlinks>
  <pageMargins left="0.58333333333333304" right="0.58333333333333304" top="0.58333333333333304" bottom="0.58333333333333304" header="0.51180555555555496" footer="0"/>
  <pageSetup paperSize="9" scale="98" firstPageNumber="0" fitToHeight="100" orientation="landscape" horizontalDpi="300" verticalDpi="300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zoomScaleNormal="100" workbookViewId="0">
      <pane ySplit="1" topLeftCell="A74" activePane="bottomLeft" state="frozen"/>
      <selection pane="bottomLeft" activeCell="I85" sqref="I85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6.28515625" customWidth="1"/>
    <col min="6" max="6" width="89" customWidth="1"/>
    <col min="7" max="7" width="8.7109375" customWidth="1"/>
    <col min="8" max="8" width="11.140625" customWidth="1"/>
    <col min="9" max="9" width="12.7109375" style="90" customWidth="1"/>
    <col min="10" max="10" width="23.42578125" customWidth="1"/>
    <col min="11" max="11" width="15.5703125" customWidth="1"/>
    <col min="12" max="12" width="1.140625" customWidth="1"/>
    <col min="13" max="18" width="9.28515625" hidden="1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32" max="43" width="8.5703125" customWidth="1"/>
    <col min="44" max="65" width="9.28515625" hidden="1" customWidth="1"/>
    <col min="66" max="1025" width="8.5703125" customWidth="1"/>
  </cols>
  <sheetData>
    <row r="1" spans="1:70" ht="21.75" customHeight="1" x14ac:dyDescent="0.3">
      <c r="A1" s="6"/>
      <c r="B1" s="91"/>
      <c r="C1" s="91"/>
      <c r="D1" s="92" t="s">
        <v>1</v>
      </c>
      <c r="E1" s="91"/>
      <c r="F1" s="93" t="s">
        <v>86</v>
      </c>
      <c r="G1" s="332" t="s">
        <v>87</v>
      </c>
      <c r="H1" s="332"/>
      <c r="I1" s="94"/>
      <c r="J1" s="93" t="s">
        <v>88</v>
      </c>
      <c r="K1" s="92" t="s">
        <v>89</v>
      </c>
      <c r="L1" s="93" t="s">
        <v>90</v>
      </c>
      <c r="M1" s="93"/>
      <c r="N1" s="93"/>
      <c r="O1" s="93"/>
      <c r="P1" s="93"/>
      <c r="Q1" s="93"/>
      <c r="R1" s="93"/>
      <c r="S1" s="93"/>
      <c r="T1" s="93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36.9" customHeight="1" x14ac:dyDescent="0.3">
      <c r="L2" s="309" t="s">
        <v>7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9" t="s">
        <v>85</v>
      </c>
    </row>
    <row r="3" spans="1:70" ht="6.9" customHeight="1" x14ac:dyDescent="0.3">
      <c r="B3" s="10"/>
      <c r="C3" s="11"/>
      <c r="D3" s="11"/>
      <c r="E3" s="11"/>
      <c r="F3" s="11"/>
      <c r="G3" s="11"/>
      <c r="H3" s="11"/>
      <c r="I3" s="95"/>
      <c r="J3" s="11"/>
      <c r="K3" s="12"/>
      <c r="AT3" s="9" t="s">
        <v>78</v>
      </c>
    </row>
    <row r="4" spans="1:70" ht="36.9" customHeight="1" x14ac:dyDescent="0.3">
      <c r="B4" s="13"/>
      <c r="C4" s="14"/>
      <c r="D4" s="15" t="s">
        <v>91</v>
      </c>
      <c r="E4" s="14"/>
      <c r="F4" s="14"/>
      <c r="G4" s="14"/>
      <c r="H4" s="14"/>
      <c r="I4" s="96"/>
      <c r="J4" s="14"/>
      <c r="K4" s="16"/>
      <c r="M4" s="17" t="s">
        <v>12</v>
      </c>
      <c r="AT4" s="9" t="s">
        <v>5</v>
      </c>
    </row>
    <row r="5" spans="1:70" ht="6.9" customHeight="1" x14ac:dyDescent="0.3">
      <c r="B5" s="13"/>
      <c r="C5" s="14"/>
      <c r="D5" s="14"/>
      <c r="E5" s="14"/>
      <c r="F5" s="14"/>
      <c r="G5" s="14"/>
      <c r="H5" s="14"/>
      <c r="I5" s="96"/>
      <c r="J5" s="14"/>
      <c r="K5" s="16"/>
    </row>
    <row r="6" spans="1:70" ht="13.2" x14ac:dyDescent="0.3">
      <c r="B6" s="13"/>
      <c r="C6" s="14"/>
      <c r="D6" s="22" t="s">
        <v>18</v>
      </c>
      <c r="E6" s="14"/>
      <c r="F6" s="14"/>
      <c r="G6" s="14"/>
      <c r="H6" s="14"/>
      <c r="I6" s="96"/>
      <c r="J6" s="14"/>
      <c r="K6" s="16"/>
    </row>
    <row r="7" spans="1:70" ht="16.5" customHeight="1" x14ac:dyDescent="0.3">
      <c r="B7" s="13"/>
      <c r="C7" s="14"/>
      <c r="D7" s="14"/>
      <c r="E7" s="333" t="str">
        <f>'Rekapitulace stavby'!K6</f>
        <v>Obchodní akademie Chrudim - venkovní úpravy pro bezbariérový přístup</v>
      </c>
      <c r="F7" s="333"/>
      <c r="G7" s="333"/>
      <c r="H7" s="333"/>
      <c r="I7" s="96"/>
      <c r="J7" s="14"/>
      <c r="K7" s="16"/>
    </row>
    <row r="8" spans="1:70" s="26" customFormat="1" ht="13.2" x14ac:dyDescent="0.3">
      <c r="B8" s="27"/>
      <c r="C8" s="28"/>
      <c r="D8" s="22" t="s">
        <v>92</v>
      </c>
      <c r="E8" s="28"/>
      <c r="F8" s="28"/>
      <c r="G8" s="28"/>
      <c r="H8" s="28"/>
      <c r="I8" s="97"/>
      <c r="J8" s="28"/>
      <c r="K8" s="31"/>
    </row>
    <row r="9" spans="1:70" s="26" customFormat="1" ht="36.9" customHeight="1" x14ac:dyDescent="0.3">
      <c r="B9" s="27"/>
      <c r="C9" s="28"/>
      <c r="D9" s="28"/>
      <c r="E9" s="321" t="s">
        <v>669</v>
      </c>
      <c r="F9" s="321"/>
      <c r="G9" s="321"/>
      <c r="H9" s="321"/>
      <c r="I9" s="97"/>
      <c r="J9" s="28"/>
      <c r="K9" s="31"/>
    </row>
    <row r="10" spans="1:70" s="26" customFormat="1" x14ac:dyDescent="0.3">
      <c r="B10" s="27"/>
      <c r="C10" s="28"/>
      <c r="D10" s="28"/>
      <c r="E10" s="28"/>
      <c r="F10" s="28"/>
      <c r="G10" s="28"/>
      <c r="H10" s="28"/>
      <c r="I10" s="97"/>
      <c r="J10" s="28"/>
      <c r="K10" s="31"/>
    </row>
    <row r="11" spans="1:70" s="26" customFormat="1" ht="14.4" customHeight="1" x14ac:dyDescent="0.3">
      <c r="B11" s="27"/>
      <c r="C11" s="28"/>
      <c r="D11" s="22" t="s">
        <v>19</v>
      </c>
      <c r="E11" s="28"/>
      <c r="F11" s="20"/>
      <c r="G11" s="28"/>
      <c r="H11" s="28"/>
      <c r="I11" s="98" t="s">
        <v>20</v>
      </c>
      <c r="J11" s="20"/>
      <c r="K11" s="31"/>
    </row>
    <row r="12" spans="1:70" s="26" customFormat="1" ht="14.4" customHeight="1" x14ac:dyDescent="0.3">
      <c r="B12" s="27"/>
      <c r="C12" s="28"/>
      <c r="D12" s="22" t="s">
        <v>21</v>
      </c>
      <c r="E12" s="28"/>
      <c r="F12" s="20" t="s">
        <v>22</v>
      </c>
      <c r="G12" s="28"/>
      <c r="H12" s="28"/>
      <c r="I12" s="98" t="s">
        <v>23</v>
      </c>
      <c r="J12" s="56">
        <f>'Rekapitulace stavby'!AN8</f>
        <v>0</v>
      </c>
      <c r="K12" s="31"/>
    </row>
    <row r="13" spans="1:70" s="26" customFormat="1" ht="10.95" customHeight="1" x14ac:dyDescent="0.3">
      <c r="B13" s="27"/>
      <c r="C13" s="28"/>
      <c r="D13" s="28"/>
      <c r="E13" s="28"/>
      <c r="F13" s="28"/>
      <c r="G13" s="28"/>
      <c r="H13" s="28"/>
      <c r="I13" s="97"/>
      <c r="J13" s="28"/>
      <c r="K13" s="31"/>
    </row>
    <row r="14" spans="1:70" s="26" customFormat="1" ht="14.4" customHeight="1" x14ac:dyDescent="0.3">
      <c r="B14" s="27"/>
      <c r="C14" s="28"/>
      <c r="D14" s="22" t="s">
        <v>24</v>
      </c>
      <c r="E14" s="28"/>
      <c r="F14" s="28"/>
      <c r="G14" s="28"/>
      <c r="H14" s="28"/>
      <c r="I14" s="98" t="s">
        <v>25</v>
      </c>
      <c r="J14" s="20"/>
      <c r="K14" s="31"/>
    </row>
    <row r="15" spans="1:70" s="26" customFormat="1" ht="18" customHeight="1" x14ac:dyDescent="0.3">
      <c r="B15" s="27"/>
      <c r="C15" s="28"/>
      <c r="D15" s="28"/>
      <c r="E15" s="20" t="s">
        <v>26</v>
      </c>
      <c r="F15" s="28"/>
      <c r="G15" s="28"/>
      <c r="H15" s="28"/>
      <c r="I15" s="98" t="s">
        <v>27</v>
      </c>
      <c r="J15" s="20"/>
      <c r="K15" s="31"/>
    </row>
    <row r="16" spans="1:70" s="26" customFormat="1" ht="6.9" customHeight="1" x14ac:dyDescent="0.3">
      <c r="B16" s="27"/>
      <c r="C16" s="28"/>
      <c r="D16" s="28"/>
      <c r="E16" s="28"/>
      <c r="F16" s="28"/>
      <c r="G16" s="28"/>
      <c r="H16" s="28"/>
      <c r="I16" s="97"/>
      <c r="J16" s="28"/>
      <c r="K16" s="31"/>
    </row>
    <row r="17" spans="2:11" s="26" customFormat="1" ht="14.4" customHeight="1" x14ac:dyDescent="0.3">
      <c r="B17" s="27"/>
      <c r="C17" s="28"/>
      <c r="D17" s="22" t="s">
        <v>28</v>
      </c>
      <c r="E17" s="28"/>
      <c r="F17" s="28"/>
      <c r="G17" s="28"/>
      <c r="H17" s="28"/>
      <c r="I17" s="98" t="s">
        <v>25</v>
      </c>
      <c r="J17" s="20" t="str">
        <f>IF('Rekapitulace stavby'!AN13="Vyplň údaj","",IF('Rekapitulace stavby'!AN13="","",'Rekapitulace stavby'!AN13))</f>
        <v/>
      </c>
      <c r="K17" s="31"/>
    </row>
    <row r="18" spans="2:11" s="26" customFormat="1" ht="18" customHeight="1" x14ac:dyDescent="0.3">
      <c r="B18" s="27"/>
      <c r="C18" s="28"/>
      <c r="D18" s="28"/>
      <c r="E18" s="20" t="str">
        <f>IF('Rekapitulace stavby'!E14="Vyplň údaj","",IF('Rekapitulace stavby'!E14="","",'Rekapitulace stavby'!E14))</f>
        <v/>
      </c>
      <c r="F18" s="28"/>
      <c r="G18" s="28"/>
      <c r="H18" s="28"/>
      <c r="I18" s="98" t="s">
        <v>27</v>
      </c>
      <c r="J18" s="20" t="str">
        <f>IF('Rekapitulace stavby'!AN14="Vyplň údaj","",IF('Rekapitulace stavby'!AN14="","",'Rekapitulace stavby'!AN14))</f>
        <v/>
      </c>
      <c r="K18" s="31"/>
    </row>
    <row r="19" spans="2:11" s="26" customFormat="1" ht="6.9" customHeight="1" x14ac:dyDescent="0.3">
      <c r="B19" s="27"/>
      <c r="C19" s="28"/>
      <c r="D19" s="28"/>
      <c r="E19" s="28"/>
      <c r="F19" s="28"/>
      <c r="G19" s="28"/>
      <c r="H19" s="28"/>
      <c r="I19" s="97"/>
      <c r="J19" s="28"/>
      <c r="K19" s="31"/>
    </row>
    <row r="20" spans="2:11" s="26" customFormat="1" ht="14.4" customHeight="1" x14ac:dyDescent="0.3">
      <c r="B20" s="27"/>
      <c r="C20" s="28"/>
      <c r="D20" s="22" t="s">
        <v>30</v>
      </c>
      <c r="E20" s="28"/>
      <c r="F20" s="28"/>
      <c r="G20" s="28"/>
      <c r="H20" s="28"/>
      <c r="I20" s="98" t="s">
        <v>25</v>
      </c>
      <c r="J20" s="20"/>
      <c r="K20" s="31"/>
    </row>
    <row r="21" spans="2:11" s="26" customFormat="1" ht="18" customHeight="1" x14ac:dyDescent="0.3">
      <c r="B21" s="27"/>
      <c r="C21" s="28"/>
      <c r="D21" s="28"/>
      <c r="E21" s="20" t="s">
        <v>31</v>
      </c>
      <c r="F21" s="28"/>
      <c r="G21" s="28"/>
      <c r="H21" s="28"/>
      <c r="I21" s="98" t="s">
        <v>27</v>
      </c>
      <c r="J21" s="20"/>
      <c r="K21" s="31"/>
    </row>
    <row r="22" spans="2:11" s="26" customFormat="1" ht="6.9" customHeight="1" x14ac:dyDescent="0.3">
      <c r="B22" s="27"/>
      <c r="C22" s="28"/>
      <c r="D22" s="28"/>
      <c r="E22" s="28"/>
      <c r="F22" s="28"/>
      <c r="G22" s="28"/>
      <c r="H22" s="28"/>
      <c r="I22" s="97"/>
      <c r="J22" s="28"/>
      <c r="K22" s="31"/>
    </row>
    <row r="23" spans="2:11" s="26" customFormat="1" ht="14.4" customHeight="1" x14ac:dyDescent="0.3">
      <c r="B23" s="27"/>
      <c r="C23" s="28"/>
      <c r="D23" s="22" t="s">
        <v>33</v>
      </c>
      <c r="E23" s="28"/>
      <c r="F23" s="28"/>
      <c r="G23" s="28"/>
      <c r="H23" s="28"/>
      <c r="I23" s="97"/>
      <c r="J23" s="28"/>
      <c r="K23" s="31"/>
    </row>
    <row r="24" spans="2:11" s="99" customFormat="1" ht="16.5" customHeight="1" x14ac:dyDescent="0.3">
      <c r="B24" s="100"/>
      <c r="C24" s="101"/>
      <c r="D24" s="101"/>
      <c r="E24" s="314"/>
      <c r="F24" s="314"/>
      <c r="G24" s="314"/>
      <c r="H24" s="314"/>
      <c r="I24" s="102"/>
      <c r="J24" s="101"/>
      <c r="K24" s="103"/>
    </row>
    <row r="25" spans="2:11" s="26" customFormat="1" ht="6.9" customHeight="1" x14ac:dyDescent="0.3">
      <c r="B25" s="27"/>
      <c r="C25" s="28"/>
      <c r="D25" s="28"/>
      <c r="E25" s="28"/>
      <c r="F25" s="28"/>
      <c r="G25" s="28"/>
      <c r="H25" s="28"/>
      <c r="I25" s="97"/>
      <c r="J25" s="28"/>
      <c r="K25" s="31"/>
    </row>
    <row r="26" spans="2:11" s="26" customFormat="1" ht="6.9" customHeight="1" x14ac:dyDescent="0.3">
      <c r="B26" s="27"/>
      <c r="C26" s="28"/>
      <c r="D26" s="57"/>
      <c r="E26" s="57"/>
      <c r="F26" s="57"/>
      <c r="G26" s="57"/>
      <c r="H26" s="57"/>
      <c r="I26" s="104"/>
      <c r="J26" s="57"/>
      <c r="K26" s="105"/>
    </row>
    <row r="27" spans="2:11" s="26" customFormat="1" ht="25.35" customHeight="1" x14ac:dyDescent="0.3">
      <c r="B27" s="27"/>
      <c r="C27" s="28"/>
      <c r="D27" s="106" t="s">
        <v>34</v>
      </c>
      <c r="E27" s="28"/>
      <c r="F27" s="28"/>
      <c r="G27" s="28"/>
      <c r="H27" s="28"/>
      <c r="I27" s="97"/>
      <c r="J27" s="68">
        <f>ROUND(J82,2)</f>
        <v>0</v>
      </c>
      <c r="K27" s="31"/>
    </row>
    <row r="28" spans="2:11" s="26" customFormat="1" ht="6.9" customHeight="1" x14ac:dyDescent="0.3">
      <c r="B28" s="27"/>
      <c r="C28" s="28"/>
      <c r="D28" s="57"/>
      <c r="E28" s="57"/>
      <c r="F28" s="57"/>
      <c r="G28" s="57"/>
      <c r="H28" s="57"/>
      <c r="I28" s="104"/>
      <c r="J28" s="57"/>
      <c r="K28" s="105"/>
    </row>
    <row r="29" spans="2:11" s="26" customFormat="1" ht="14.4" customHeight="1" x14ac:dyDescent="0.3">
      <c r="B29" s="27"/>
      <c r="C29" s="28"/>
      <c r="D29" s="28"/>
      <c r="E29" s="28"/>
      <c r="F29" s="32" t="s">
        <v>36</v>
      </c>
      <c r="G29" s="28"/>
      <c r="H29" s="28"/>
      <c r="I29" s="107" t="s">
        <v>35</v>
      </c>
      <c r="J29" s="32" t="s">
        <v>37</v>
      </c>
      <c r="K29" s="31"/>
    </row>
    <row r="30" spans="2:11" s="26" customFormat="1" ht="14.4" customHeight="1" x14ac:dyDescent="0.3">
      <c r="B30" s="27"/>
      <c r="C30" s="28"/>
      <c r="D30" s="36" t="s">
        <v>38</v>
      </c>
      <c r="E30" s="36" t="s">
        <v>39</v>
      </c>
      <c r="F30" s="108">
        <f>ROUND(SUM(BE82:BE136), 2)</f>
        <v>0</v>
      </c>
      <c r="G30" s="28"/>
      <c r="H30" s="28"/>
      <c r="I30" s="109">
        <v>0.21</v>
      </c>
      <c r="J30" s="108">
        <f>ROUND(ROUND((SUM(BE82:BE136)), 2)*I30, 2)</f>
        <v>0</v>
      </c>
      <c r="K30" s="31"/>
    </row>
    <row r="31" spans="2:11" s="26" customFormat="1" ht="14.4" customHeight="1" x14ac:dyDescent="0.3">
      <c r="B31" s="27"/>
      <c r="C31" s="28"/>
      <c r="D31" s="28"/>
      <c r="E31" s="36" t="s">
        <v>40</v>
      </c>
      <c r="F31" s="108">
        <f>ROUND(SUM(BF82:BF136), 2)</f>
        <v>0</v>
      </c>
      <c r="G31" s="28"/>
      <c r="H31" s="28"/>
      <c r="I31" s="109">
        <v>0.15</v>
      </c>
      <c r="J31" s="108">
        <f>ROUND(ROUND((SUM(BF82:BF136)), 2)*I31, 2)</f>
        <v>0</v>
      </c>
      <c r="K31" s="31"/>
    </row>
    <row r="32" spans="2:11" s="26" customFormat="1" ht="14.4" hidden="1" customHeight="1" x14ac:dyDescent="0.3">
      <c r="B32" s="27"/>
      <c r="C32" s="28"/>
      <c r="D32" s="28"/>
      <c r="E32" s="36" t="s">
        <v>41</v>
      </c>
      <c r="F32" s="108">
        <f>ROUND(SUM(BG82:BG136), 2)</f>
        <v>0</v>
      </c>
      <c r="G32" s="28"/>
      <c r="H32" s="28"/>
      <c r="I32" s="109">
        <v>0.21</v>
      </c>
      <c r="J32" s="108">
        <v>0</v>
      </c>
      <c r="K32" s="31"/>
    </row>
    <row r="33" spans="2:11" s="26" customFormat="1" ht="14.4" hidden="1" customHeight="1" x14ac:dyDescent="0.3">
      <c r="B33" s="27"/>
      <c r="C33" s="28"/>
      <c r="D33" s="28"/>
      <c r="E33" s="36" t="s">
        <v>42</v>
      </c>
      <c r="F33" s="108">
        <f>ROUND(SUM(BH82:BH136), 2)</f>
        <v>0</v>
      </c>
      <c r="G33" s="28"/>
      <c r="H33" s="28"/>
      <c r="I33" s="109">
        <v>0.15</v>
      </c>
      <c r="J33" s="108">
        <v>0</v>
      </c>
      <c r="K33" s="31"/>
    </row>
    <row r="34" spans="2:11" s="26" customFormat="1" ht="14.4" hidden="1" customHeight="1" x14ac:dyDescent="0.3">
      <c r="B34" s="27"/>
      <c r="C34" s="28"/>
      <c r="D34" s="28"/>
      <c r="E34" s="36" t="s">
        <v>43</v>
      </c>
      <c r="F34" s="108">
        <f>ROUND(SUM(BI82:BI136), 2)</f>
        <v>0</v>
      </c>
      <c r="G34" s="28"/>
      <c r="H34" s="28"/>
      <c r="I34" s="109">
        <v>0</v>
      </c>
      <c r="J34" s="108">
        <v>0</v>
      </c>
      <c r="K34" s="31"/>
    </row>
    <row r="35" spans="2:11" s="26" customFormat="1" ht="6.9" customHeight="1" x14ac:dyDescent="0.3">
      <c r="B35" s="27"/>
      <c r="C35" s="28"/>
      <c r="D35" s="28"/>
      <c r="E35" s="28"/>
      <c r="F35" s="28"/>
      <c r="G35" s="28"/>
      <c r="H35" s="28"/>
      <c r="I35" s="97"/>
      <c r="J35" s="28"/>
      <c r="K35" s="31"/>
    </row>
    <row r="36" spans="2:11" s="26" customFormat="1" ht="25.35" customHeight="1" x14ac:dyDescent="0.3">
      <c r="B36" s="27"/>
      <c r="C36" s="110"/>
      <c r="D36" s="111" t="s">
        <v>44</v>
      </c>
      <c r="E36" s="60"/>
      <c r="F36" s="60"/>
      <c r="G36" s="112" t="s">
        <v>45</v>
      </c>
      <c r="H36" s="113" t="s">
        <v>46</v>
      </c>
      <c r="I36" s="114"/>
      <c r="J36" s="115">
        <f>SUM(J27:J34)</f>
        <v>0</v>
      </c>
      <c r="K36" s="116"/>
    </row>
    <row r="37" spans="2:11" s="26" customFormat="1" ht="14.4" customHeight="1" x14ac:dyDescent="0.3">
      <c r="B37" s="43"/>
      <c r="C37" s="44"/>
      <c r="D37" s="44"/>
      <c r="E37" s="44"/>
      <c r="F37" s="44"/>
      <c r="G37" s="44"/>
      <c r="H37" s="44"/>
      <c r="I37" s="117"/>
      <c r="J37" s="44"/>
      <c r="K37" s="45"/>
    </row>
    <row r="39" spans="2:11" ht="85.8" customHeight="1" x14ac:dyDescent="0.3"/>
    <row r="41" spans="2:11" s="26" customFormat="1" ht="6.9" customHeight="1" x14ac:dyDescent="0.3">
      <c r="B41" s="46"/>
      <c r="C41" s="47"/>
      <c r="D41" s="47"/>
      <c r="E41" s="47"/>
      <c r="F41" s="47"/>
      <c r="G41" s="47"/>
      <c r="H41" s="47"/>
      <c r="I41" s="118"/>
      <c r="J41" s="47"/>
      <c r="K41" s="119"/>
    </row>
    <row r="42" spans="2:11" s="26" customFormat="1" ht="36.9" customHeight="1" x14ac:dyDescent="0.3">
      <c r="B42" s="27"/>
      <c r="C42" s="15" t="s">
        <v>94</v>
      </c>
      <c r="D42" s="28"/>
      <c r="E42" s="28"/>
      <c r="F42" s="28"/>
      <c r="G42" s="28"/>
      <c r="H42" s="28"/>
      <c r="I42" s="97"/>
      <c r="J42" s="28"/>
      <c r="K42" s="31"/>
    </row>
    <row r="43" spans="2:11" s="26" customFormat="1" ht="6.9" customHeight="1" x14ac:dyDescent="0.3">
      <c r="B43" s="27"/>
      <c r="C43" s="28"/>
      <c r="D43" s="28"/>
      <c r="E43" s="28"/>
      <c r="F43" s="28"/>
      <c r="G43" s="28"/>
      <c r="H43" s="28"/>
      <c r="I43" s="97"/>
      <c r="J43" s="28"/>
      <c r="K43" s="31"/>
    </row>
    <row r="44" spans="2:11" s="26" customFormat="1" ht="14.4" customHeight="1" x14ac:dyDescent="0.3">
      <c r="B44" s="27"/>
      <c r="C44" s="22" t="s">
        <v>18</v>
      </c>
      <c r="D44" s="28"/>
      <c r="E44" s="28"/>
      <c r="F44" s="28"/>
      <c r="G44" s="28"/>
      <c r="H44" s="28"/>
      <c r="I44" s="97"/>
      <c r="J44" s="28"/>
      <c r="K44" s="31"/>
    </row>
    <row r="45" spans="2:11" s="26" customFormat="1" ht="16.5" customHeight="1" x14ac:dyDescent="0.3">
      <c r="B45" s="27"/>
      <c r="C45" s="28"/>
      <c r="D45" s="28"/>
      <c r="E45" s="333" t="str">
        <f>E7</f>
        <v>Obchodní akademie Chrudim - venkovní úpravy pro bezbariérový přístup</v>
      </c>
      <c r="F45" s="333"/>
      <c r="G45" s="333"/>
      <c r="H45" s="333"/>
      <c r="I45" s="97"/>
      <c r="J45" s="28"/>
      <c r="K45" s="31"/>
    </row>
    <row r="46" spans="2:11" s="26" customFormat="1" ht="14.4" customHeight="1" x14ac:dyDescent="0.3">
      <c r="B46" s="27"/>
      <c r="C46" s="22" t="s">
        <v>92</v>
      </c>
      <c r="D46" s="28"/>
      <c r="E46" s="28"/>
      <c r="F46" s="28"/>
      <c r="G46" s="28"/>
      <c r="H46" s="28"/>
      <c r="I46" s="97"/>
      <c r="J46" s="28"/>
      <c r="K46" s="31"/>
    </row>
    <row r="47" spans="2:11" s="26" customFormat="1" ht="17.25" customHeight="1" x14ac:dyDescent="0.3">
      <c r="B47" s="27"/>
      <c r="C47" s="28"/>
      <c r="D47" s="28"/>
      <c r="E47" s="321" t="str">
        <f>E9</f>
        <v>02 - Venkovní dešťová kanalizace</v>
      </c>
      <c r="F47" s="321"/>
      <c r="G47" s="321"/>
      <c r="H47" s="321"/>
      <c r="I47" s="97"/>
      <c r="J47" s="28"/>
      <c r="K47" s="31"/>
    </row>
    <row r="48" spans="2:11" s="26" customFormat="1" ht="6.9" customHeight="1" x14ac:dyDescent="0.3">
      <c r="B48" s="27"/>
      <c r="C48" s="28"/>
      <c r="D48" s="28"/>
      <c r="E48" s="28"/>
      <c r="F48" s="28"/>
      <c r="G48" s="28"/>
      <c r="H48" s="28"/>
      <c r="I48" s="97"/>
      <c r="J48" s="28"/>
      <c r="K48" s="31"/>
    </row>
    <row r="49" spans="2:47" s="26" customFormat="1" ht="18" customHeight="1" x14ac:dyDescent="0.3">
      <c r="B49" s="27"/>
      <c r="C49" s="22" t="s">
        <v>21</v>
      </c>
      <c r="D49" s="28"/>
      <c r="E49" s="28"/>
      <c r="F49" s="20" t="str">
        <f>F12</f>
        <v>Chrudim</v>
      </c>
      <c r="G49" s="28"/>
      <c r="H49" s="28"/>
      <c r="I49" s="98" t="s">
        <v>23</v>
      </c>
      <c r="J49" s="56">
        <f>IF(J12="","",J12)</f>
        <v>0</v>
      </c>
      <c r="K49" s="31"/>
    </row>
    <row r="50" spans="2:47" s="26" customFormat="1" ht="6.9" customHeight="1" x14ac:dyDescent="0.3">
      <c r="B50" s="27"/>
      <c r="C50" s="28"/>
      <c r="D50" s="28"/>
      <c r="E50" s="28"/>
      <c r="F50" s="28"/>
      <c r="G50" s="28"/>
      <c r="H50" s="28"/>
      <c r="I50" s="97"/>
      <c r="J50" s="28"/>
      <c r="K50" s="31"/>
    </row>
    <row r="51" spans="2:47" s="26" customFormat="1" ht="13.2" x14ac:dyDescent="0.3">
      <c r="B51" s="27"/>
      <c r="C51" s="22" t="s">
        <v>24</v>
      </c>
      <c r="D51" s="28"/>
      <c r="E51" s="28"/>
      <c r="F51" s="20" t="str">
        <f>E15</f>
        <v>Pardubický kraj</v>
      </c>
      <c r="G51" s="28"/>
      <c r="H51" s="28"/>
      <c r="I51" s="98" t="s">
        <v>30</v>
      </c>
      <c r="J51" s="314" t="str">
        <f>E21</f>
        <v>Archistat s.r.o., Pardubice</v>
      </c>
      <c r="K51" s="31"/>
    </row>
    <row r="52" spans="2:47" s="26" customFormat="1" ht="14.4" customHeight="1" x14ac:dyDescent="0.3">
      <c r="B52" s="27"/>
      <c r="C52" s="22" t="s">
        <v>28</v>
      </c>
      <c r="D52" s="28"/>
      <c r="E52" s="28"/>
      <c r="F52" s="20" t="str">
        <f>IF(E18="","",E18)</f>
        <v/>
      </c>
      <c r="G52" s="28"/>
      <c r="H52" s="28"/>
      <c r="I52" s="97"/>
      <c r="J52" s="314"/>
      <c r="K52" s="31"/>
    </row>
    <row r="53" spans="2:47" s="26" customFormat="1" ht="10.35" customHeight="1" x14ac:dyDescent="0.3">
      <c r="B53" s="27"/>
      <c r="C53" s="28"/>
      <c r="D53" s="28"/>
      <c r="E53" s="28"/>
      <c r="F53" s="28"/>
      <c r="G53" s="28"/>
      <c r="H53" s="28"/>
      <c r="I53" s="97"/>
      <c r="J53" s="28"/>
      <c r="K53" s="31"/>
    </row>
    <row r="54" spans="2:47" s="26" customFormat="1" ht="29.25" customHeight="1" x14ac:dyDescent="0.3">
      <c r="B54" s="27"/>
      <c r="C54" s="120" t="s">
        <v>95</v>
      </c>
      <c r="D54" s="110"/>
      <c r="E54" s="110"/>
      <c r="F54" s="110"/>
      <c r="G54" s="110"/>
      <c r="H54" s="110"/>
      <c r="I54" s="121"/>
      <c r="J54" s="122" t="s">
        <v>96</v>
      </c>
      <c r="K54" s="123"/>
    </row>
    <row r="55" spans="2:47" s="26" customFormat="1" ht="10.35" customHeight="1" x14ac:dyDescent="0.3">
      <c r="B55" s="27"/>
      <c r="C55" s="28"/>
      <c r="D55" s="28"/>
      <c r="E55" s="28"/>
      <c r="F55" s="28"/>
      <c r="G55" s="28"/>
      <c r="H55" s="28"/>
      <c r="I55" s="97"/>
      <c r="J55" s="28"/>
      <c r="K55" s="31"/>
    </row>
    <row r="56" spans="2:47" s="26" customFormat="1" ht="29.25" customHeight="1" x14ac:dyDescent="0.3">
      <c r="B56" s="27"/>
      <c r="C56" s="124" t="s">
        <v>97</v>
      </c>
      <c r="D56" s="28"/>
      <c r="E56" s="28"/>
      <c r="F56" s="28"/>
      <c r="G56" s="28"/>
      <c r="H56" s="28"/>
      <c r="I56" s="97"/>
      <c r="J56" s="68">
        <f>J82</f>
        <v>0</v>
      </c>
      <c r="K56" s="31"/>
      <c r="AU56" s="9" t="s">
        <v>98</v>
      </c>
    </row>
    <row r="57" spans="2:47" s="125" customFormat="1" ht="24.9" customHeight="1" x14ac:dyDescent="0.3">
      <c r="B57" s="126"/>
      <c r="C57" s="127"/>
      <c r="D57" s="128" t="s">
        <v>204</v>
      </c>
      <c r="E57" s="129"/>
      <c r="F57" s="129"/>
      <c r="G57" s="129"/>
      <c r="H57" s="129"/>
      <c r="I57" s="130"/>
      <c r="J57" s="131">
        <f>J83</f>
        <v>0</v>
      </c>
      <c r="K57" s="132"/>
    </row>
    <row r="58" spans="2:47" s="133" customFormat="1" ht="19.95" customHeight="1" x14ac:dyDescent="0.3">
      <c r="B58" s="134"/>
      <c r="C58" s="135"/>
      <c r="D58" s="136" t="s">
        <v>205</v>
      </c>
      <c r="E58" s="137"/>
      <c r="F58" s="137"/>
      <c r="G58" s="137"/>
      <c r="H58" s="137"/>
      <c r="I58" s="138"/>
      <c r="J58" s="139">
        <f>J84</f>
        <v>0</v>
      </c>
      <c r="K58" s="140"/>
    </row>
    <row r="59" spans="2:47" s="133" customFormat="1" ht="19.95" customHeight="1" x14ac:dyDescent="0.3">
      <c r="B59" s="134"/>
      <c r="C59" s="135"/>
      <c r="D59" s="136" t="s">
        <v>206</v>
      </c>
      <c r="E59" s="137"/>
      <c r="F59" s="137"/>
      <c r="G59" s="137"/>
      <c r="H59" s="137"/>
      <c r="I59" s="138"/>
      <c r="J59" s="139">
        <f>J109</f>
        <v>0</v>
      </c>
      <c r="K59" s="140"/>
    </row>
    <row r="60" spans="2:47" s="133" customFormat="1" ht="19.95" customHeight="1" x14ac:dyDescent="0.3">
      <c r="B60" s="134"/>
      <c r="C60" s="135"/>
      <c r="D60" s="136" t="s">
        <v>670</v>
      </c>
      <c r="E60" s="137"/>
      <c r="F60" s="137"/>
      <c r="G60" s="137"/>
      <c r="H60" s="137"/>
      <c r="I60" s="138"/>
      <c r="J60" s="139">
        <f>J115</f>
        <v>0</v>
      </c>
      <c r="K60" s="140"/>
    </row>
    <row r="61" spans="2:47" s="133" customFormat="1" ht="19.95" customHeight="1" x14ac:dyDescent="0.3">
      <c r="B61" s="134"/>
      <c r="C61" s="135"/>
      <c r="D61" s="136" t="s">
        <v>671</v>
      </c>
      <c r="E61" s="137"/>
      <c r="F61" s="137"/>
      <c r="G61" s="137"/>
      <c r="H61" s="137"/>
      <c r="I61" s="138"/>
      <c r="J61" s="139">
        <f>J119</f>
        <v>0</v>
      </c>
      <c r="K61" s="140"/>
    </row>
    <row r="62" spans="2:47" s="133" customFormat="1" ht="19.95" customHeight="1" x14ac:dyDescent="0.3">
      <c r="B62" s="134"/>
      <c r="C62" s="135"/>
      <c r="D62" s="136" t="s">
        <v>213</v>
      </c>
      <c r="E62" s="137"/>
      <c r="F62" s="137"/>
      <c r="G62" s="137"/>
      <c r="H62" s="137"/>
      <c r="I62" s="138"/>
      <c r="J62" s="139">
        <f>J135</f>
        <v>0</v>
      </c>
      <c r="K62" s="140"/>
    </row>
    <row r="63" spans="2:47" s="26" customFormat="1" ht="21.75" customHeight="1" x14ac:dyDescent="0.3">
      <c r="B63" s="27"/>
      <c r="C63" s="28"/>
      <c r="D63" s="28"/>
      <c r="E63" s="28"/>
      <c r="F63" s="28"/>
      <c r="G63" s="28"/>
      <c r="H63" s="28"/>
      <c r="I63" s="97"/>
      <c r="J63" s="28"/>
      <c r="K63" s="31"/>
    </row>
    <row r="64" spans="2:47" s="26" customFormat="1" ht="6.9" customHeight="1" x14ac:dyDescent="0.3">
      <c r="B64" s="43"/>
      <c r="C64" s="44"/>
      <c r="D64" s="44"/>
      <c r="E64" s="44"/>
      <c r="F64" s="44"/>
      <c r="G64" s="44"/>
      <c r="H64" s="44"/>
      <c r="I64" s="117"/>
      <c r="J64" s="44"/>
      <c r="K64" s="45"/>
    </row>
    <row r="66" spans="2:12" ht="148.19999999999999" customHeight="1" x14ac:dyDescent="0.3"/>
    <row r="68" spans="2:12" s="26" customFormat="1" ht="6.9" customHeight="1" x14ac:dyDescent="0.3">
      <c r="B68" s="46"/>
      <c r="C68" s="47"/>
      <c r="D68" s="47"/>
      <c r="E68" s="47"/>
      <c r="F68" s="47"/>
      <c r="G68" s="47"/>
      <c r="H68" s="47"/>
      <c r="I68" s="118"/>
      <c r="J68" s="47"/>
      <c r="K68" s="47"/>
      <c r="L68" s="27"/>
    </row>
    <row r="69" spans="2:12" s="26" customFormat="1" ht="26.4" customHeight="1" x14ac:dyDescent="0.3">
      <c r="B69" s="27"/>
      <c r="C69" s="48" t="s">
        <v>104</v>
      </c>
      <c r="L69" s="27"/>
    </row>
    <row r="70" spans="2:12" s="26" customFormat="1" ht="4.2" customHeight="1" x14ac:dyDescent="0.3">
      <c r="B70" s="27"/>
      <c r="L70" s="27"/>
    </row>
    <row r="71" spans="2:12" s="26" customFormat="1" ht="14.4" customHeight="1" x14ac:dyDescent="0.3">
      <c r="B71" s="27"/>
      <c r="C71" s="51" t="s">
        <v>18</v>
      </c>
      <c r="L71" s="27"/>
    </row>
    <row r="72" spans="2:12" s="26" customFormat="1" ht="16.5" customHeight="1" x14ac:dyDescent="0.3">
      <c r="B72" s="27"/>
      <c r="E72" s="333" t="str">
        <f>E7</f>
        <v>Obchodní akademie Chrudim - venkovní úpravy pro bezbariérový přístup</v>
      </c>
      <c r="F72" s="333"/>
      <c r="G72" s="333"/>
      <c r="H72" s="333"/>
      <c r="L72" s="27"/>
    </row>
    <row r="73" spans="2:12" s="26" customFormat="1" ht="14.4" customHeight="1" x14ac:dyDescent="0.3">
      <c r="B73" s="27"/>
      <c r="C73" s="51" t="s">
        <v>92</v>
      </c>
      <c r="L73" s="27"/>
    </row>
    <row r="74" spans="2:12" s="26" customFormat="1" ht="17.25" customHeight="1" x14ac:dyDescent="0.3">
      <c r="B74" s="27"/>
      <c r="E74" s="321" t="str">
        <f>E9</f>
        <v>02 - Venkovní dešťová kanalizace</v>
      </c>
      <c r="F74" s="321"/>
      <c r="G74" s="321"/>
      <c r="H74" s="321"/>
      <c r="L74" s="27"/>
    </row>
    <row r="75" spans="2:12" s="26" customFormat="1" ht="6.9" customHeight="1" x14ac:dyDescent="0.3">
      <c r="B75" s="27"/>
      <c r="L75" s="27"/>
    </row>
    <row r="76" spans="2:12" s="26" customFormat="1" ht="18" customHeight="1" x14ac:dyDescent="0.3">
      <c r="B76" s="27"/>
      <c r="C76" s="51" t="s">
        <v>21</v>
      </c>
      <c r="F76" s="141" t="str">
        <f>F12</f>
        <v>Chrudim</v>
      </c>
      <c r="I76" s="142" t="s">
        <v>23</v>
      </c>
      <c r="J76" s="143">
        <f>IF(J12="","",J12)</f>
        <v>0</v>
      </c>
      <c r="L76" s="27"/>
    </row>
    <row r="77" spans="2:12" s="26" customFormat="1" ht="6.9" customHeight="1" x14ac:dyDescent="0.3">
      <c r="B77" s="27"/>
      <c r="L77" s="27"/>
    </row>
    <row r="78" spans="2:12" s="26" customFormat="1" ht="13.2" x14ac:dyDescent="0.3">
      <c r="B78" s="27"/>
      <c r="C78" s="51" t="s">
        <v>24</v>
      </c>
      <c r="F78" s="141" t="str">
        <f>E15</f>
        <v>Pardubický kraj</v>
      </c>
      <c r="I78" s="142" t="s">
        <v>30</v>
      </c>
      <c r="J78" s="141" t="str">
        <f>E21</f>
        <v>Archistat s.r.o., Pardubice</v>
      </c>
      <c r="L78" s="27"/>
    </row>
    <row r="79" spans="2:12" s="26" customFormat="1" ht="14.4" customHeight="1" x14ac:dyDescent="0.3">
      <c r="B79" s="27"/>
      <c r="C79" s="51" t="s">
        <v>28</v>
      </c>
      <c r="F79" s="141" t="str">
        <f>IF(E18="","",E18)</f>
        <v/>
      </c>
      <c r="L79" s="27"/>
    </row>
    <row r="80" spans="2:12" s="26" customFormat="1" ht="3" customHeight="1" x14ac:dyDescent="0.3">
      <c r="B80" s="27"/>
      <c r="L80" s="27"/>
    </row>
    <row r="81" spans="2:65" s="144" customFormat="1" ht="29.25" customHeight="1" x14ac:dyDescent="0.3">
      <c r="B81" s="145"/>
      <c r="C81" s="146" t="s">
        <v>105</v>
      </c>
      <c r="D81" s="147" t="s">
        <v>53</v>
      </c>
      <c r="E81" s="147" t="s">
        <v>49</v>
      </c>
      <c r="F81" s="147" t="s">
        <v>106</v>
      </c>
      <c r="G81" s="147" t="s">
        <v>107</v>
      </c>
      <c r="H81" s="147" t="s">
        <v>108</v>
      </c>
      <c r="I81" s="148" t="s">
        <v>109</v>
      </c>
      <c r="J81" s="147" t="s">
        <v>96</v>
      </c>
      <c r="K81" s="149" t="s">
        <v>110</v>
      </c>
      <c r="L81" s="145"/>
      <c r="M81" s="62" t="s">
        <v>111</v>
      </c>
      <c r="N81" s="63" t="s">
        <v>38</v>
      </c>
      <c r="O81" s="63" t="s">
        <v>112</v>
      </c>
      <c r="P81" s="63" t="s">
        <v>113</v>
      </c>
      <c r="Q81" s="63" t="s">
        <v>114</v>
      </c>
      <c r="R81" s="63" t="s">
        <v>115</v>
      </c>
      <c r="S81" s="63" t="s">
        <v>116</v>
      </c>
      <c r="T81" s="64" t="s">
        <v>117</v>
      </c>
    </row>
    <row r="82" spans="2:65" s="26" customFormat="1" ht="25.8" customHeight="1" x14ac:dyDescent="0.35">
      <c r="B82" s="27"/>
      <c r="C82" s="66" t="s">
        <v>97</v>
      </c>
      <c r="J82" s="150">
        <f>BK82</f>
        <v>0</v>
      </c>
      <c r="L82" s="27"/>
      <c r="M82" s="65"/>
      <c r="N82" s="57"/>
      <c r="O82" s="57"/>
      <c r="P82" s="151">
        <f>P83</f>
        <v>0</v>
      </c>
      <c r="Q82" s="57"/>
      <c r="R82" s="151">
        <f>R83</f>
        <v>86.282740000000004</v>
      </c>
      <c r="S82" s="57"/>
      <c r="T82" s="152">
        <f>T83</f>
        <v>0</v>
      </c>
      <c r="AT82" s="9" t="s">
        <v>67</v>
      </c>
      <c r="AU82" s="9" t="s">
        <v>98</v>
      </c>
      <c r="BK82" s="153">
        <f>BK83</f>
        <v>0</v>
      </c>
    </row>
    <row r="83" spans="2:65" s="154" customFormat="1" ht="18.600000000000001" customHeight="1" x14ac:dyDescent="0.35">
      <c r="B83" s="155"/>
      <c r="D83" s="156" t="s">
        <v>67</v>
      </c>
      <c r="E83" s="157" t="s">
        <v>220</v>
      </c>
      <c r="F83" s="157" t="s">
        <v>221</v>
      </c>
      <c r="I83" s="189"/>
      <c r="J83" s="159">
        <f>BK83</f>
        <v>0</v>
      </c>
      <c r="L83" s="155"/>
      <c r="M83" s="160"/>
      <c r="N83" s="161"/>
      <c r="O83" s="161"/>
      <c r="P83" s="162">
        <f>P84+P109+P115+P119+P135</f>
        <v>0</v>
      </c>
      <c r="Q83" s="161"/>
      <c r="R83" s="162">
        <f>R84+R109+R115+R119+R135</f>
        <v>86.282740000000004</v>
      </c>
      <c r="S83" s="161"/>
      <c r="T83" s="163">
        <f>T84+T109+T115+T119+T135</f>
        <v>0</v>
      </c>
      <c r="AR83" s="156" t="s">
        <v>76</v>
      </c>
      <c r="AT83" s="164" t="s">
        <v>67</v>
      </c>
      <c r="AU83" s="164" t="s">
        <v>68</v>
      </c>
      <c r="AY83" s="156" t="s">
        <v>121</v>
      </c>
      <c r="BK83" s="165">
        <f>BK84+BK109+BK115+BK119+BK135</f>
        <v>0</v>
      </c>
    </row>
    <row r="84" spans="2:65" s="154" customFormat="1" ht="19.95" customHeight="1" x14ac:dyDescent="0.35">
      <c r="B84" s="155"/>
      <c r="D84" s="156" t="s">
        <v>67</v>
      </c>
      <c r="E84" s="166" t="s">
        <v>76</v>
      </c>
      <c r="F84" s="166" t="s">
        <v>222</v>
      </c>
      <c r="I84" s="189"/>
      <c r="J84" s="167">
        <f>BK84</f>
        <v>0</v>
      </c>
      <c r="L84" s="155"/>
      <c r="M84" s="160"/>
      <c r="N84" s="161"/>
      <c r="O84" s="161"/>
      <c r="P84" s="162">
        <f>SUM(P85:P108)</f>
        <v>0</v>
      </c>
      <c r="Q84" s="161"/>
      <c r="R84" s="162">
        <f>SUM(R85:R108)</f>
        <v>7.2239999999999999E-2</v>
      </c>
      <c r="S84" s="161"/>
      <c r="T84" s="163">
        <f>SUM(T85:T108)</f>
        <v>0</v>
      </c>
      <c r="AR84" s="156" t="s">
        <v>76</v>
      </c>
      <c r="AT84" s="164" t="s">
        <v>67</v>
      </c>
      <c r="AU84" s="164" t="s">
        <v>76</v>
      </c>
      <c r="AY84" s="156" t="s">
        <v>121</v>
      </c>
      <c r="BK84" s="165">
        <f>SUM(BK85:BK108)</f>
        <v>0</v>
      </c>
    </row>
    <row r="85" spans="2:65" s="26" customFormat="1" ht="16.5" customHeight="1" x14ac:dyDescent="0.3">
      <c r="B85" s="168"/>
      <c r="C85" s="169" t="s">
        <v>76</v>
      </c>
      <c r="D85" s="169" t="s">
        <v>124</v>
      </c>
      <c r="E85" s="170" t="s">
        <v>672</v>
      </c>
      <c r="F85" s="171" t="s">
        <v>673</v>
      </c>
      <c r="G85" s="172" t="s">
        <v>235</v>
      </c>
      <c r="H85" s="173">
        <v>10</v>
      </c>
      <c r="I85" s="174">
        <v>0</v>
      </c>
      <c r="J85" s="175">
        <f>ROUND(I85*H85,2)</f>
        <v>0</v>
      </c>
      <c r="K85" s="171" t="s">
        <v>128</v>
      </c>
      <c r="L85" s="27"/>
      <c r="M85" s="176"/>
      <c r="N85" s="177" t="s">
        <v>39</v>
      </c>
      <c r="O85" s="28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AR85" s="9" t="s">
        <v>144</v>
      </c>
      <c r="AT85" s="9" t="s">
        <v>124</v>
      </c>
      <c r="AU85" s="9" t="s">
        <v>78</v>
      </c>
      <c r="AY85" s="9" t="s">
        <v>121</v>
      </c>
      <c r="BE85" s="180">
        <f>IF(N85="základní",J85,0)</f>
        <v>0</v>
      </c>
      <c r="BF85" s="180">
        <f>IF(N85="snížená",J85,0)</f>
        <v>0</v>
      </c>
      <c r="BG85" s="180">
        <f>IF(N85="zákl. přenesená",J85,0)</f>
        <v>0</v>
      </c>
      <c r="BH85" s="180">
        <f>IF(N85="sníž. přenesená",J85,0)</f>
        <v>0</v>
      </c>
      <c r="BI85" s="180">
        <f>IF(N85="nulová",J85,0)</f>
        <v>0</v>
      </c>
      <c r="BJ85" s="9" t="s">
        <v>76</v>
      </c>
      <c r="BK85" s="180">
        <f>ROUND(I85*H85,2)</f>
        <v>0</v>
      </c>
      <c r="BL85" s="9" t="s">
        <v>144</v>
      </c>
      <c r="BM85" s="9" t="s">
        <v>674</v>
      </c>
    </row>
    <row r="86" spans="2:65" s="26" customFormat="1" ht="16.5" customHeight="1" x14ac:dyDescent="0.3">
      <c r="B86" s="168"/>
      <c r="C86" s="169" t="s">
        <v>78</v>
      </c>
      <c r="D86" s="169" t="s">
        <v>124</v>
      </c>
      <c r="E86" s="170" t="s">
        <v>251</v>
      </c>
      <c r="F86" s="171" t="s">
        <v>252</v>
      </c>
      <c r="G86" s="172" t="s">
        <v>235</v>
      </c>
      <c r="H86" s="173">
        <v>387</v>
      </c>
      <c r="I86" s="174">
        <v>0</v>
      </c>
      <c r="J86" s="175">
        <f>ROUND(I86*H86,2)</f>
        <v>0</v>
      </c>
      <c r="K86" s="171" t="s">
        <v>128</v>
      </c>
      <c r="L86" s="27"/>
      <c r="M86" s="176"/>
      <c r="N86" s="177" t="s">
        <v>39</v>
      </c>
      <c r="O86" s="28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AR86" s="9" t="s">
        <v>144</v>
      </c>
      <c r="AT86" s="9" t="s">
        <v>124</v>
      </c>
      <c r="AU86" s="9" t="s">
        <v>78</v>
      </c>
      <c r="AY86" s="9" t="s">
        <v>121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9" t="s">
        <v>76</v>
      </c>
      <c r="BK86" s="180">
        <f>ROUND(I86*H86,2)</f>
        <v>0</v>
      </c>
      <c r="BL86" s="9" t="s">
        <v>144</v>
      </c>
      <c r="BM86" s="9" t="s">
        <v>675</v>
      </c>
    </row>
    <row r="87" spans="2:65" s="26" customFormat="1" ht="16.2" customHeight="1" x14ac:dyDescent="0.3">
      <c r="B87" s="168"/>
      <c r="C87" s="169" t="s">
        <v>137</v>
      </c>
      <c r="D87" s="169" t="s">
        <v>124</v>
      </c>
      <c r="E87" s="170" t="s">
        <v>676</v>
      </c>
      <c r="F87" s="171" t="s">
        <v>677</v>
      </c>
      <c r="G87" s="172" t="s">
        <v>235</v>
      </c>
      <c r="H87" s="173">
        <v>24</v>
      </c>
      <c r="I87" s="174">
        <v>0</v>
      </c>
      <c r="J87" s="175">
        <f>ROUND(I87*H87,2)</f>
        <v>0</v>
      </c>
      <c r="K87" s="171" t="s">
        <v>128</v>
      </c>
      <c r="L87" s="27"/>
      <c r="M87" s="176"/>
      <c r="N87" s="177" t="s">
        <v>39</v>
      </c>
      <c r="O87" s="28"/>
      <c r="P87" s="178">
        <f>O87*H87</f>
        <v>0</v>
      </c>
      <c r="Q87" s="178">
        <v>0</v>
      </c>
      <c r="R87" s="178">
        <f>Q87*H87</f>
        <v>0</v>
      </c>
      <c r="S87" s="178">
        <v>0</v>
      </c>
      <c r="T87" s="179">
        <f>S87*H87</f>
        <v>0</v>
      </c>
      <c r="AR87" s="9" t="s">
        <v>144</v>
      </c>
      <c r="AT87" s="9" t="s">
        <v>124</v>
      </c>
      <c r="AU87" s="9" t="s">
        <v>78</v>
      </c>
      <c r="AY87" s="9" t="s">
        <v>121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9" t="s">
        <v>76</v>
      </c>
      <c r="BK87" s="180">
        <f>ROUND(I87*H87,2)</f>
        <v>0</v>
      </c>
      <c r="BL87" s="9" t="s">
        <v>144</v>
      </c>
      <c r="BM87" s="9" t="s">
        <v>678</v>
      </c>
    </row>
    <row r="88" spans="2:65" s="26" customFormat="1" ht="15.6" customHeight="1" x14ac:dyDescent="0.3">
      <c r="B88" s="168"/>
      <c r="C88" s="169" t="s">
        <v>144</v>
      </c>
      <c r="D88" s="169" t="s">
        <v>124</v>
      </c>
      <c r="E88" s="170" t="s">
        <v>679</v>
      </c>
      <c r="F88" s="171" t="s">
        <v>680</v>
      </c>
      <c r="G88" s="172" t="s">
        <v>235</v>
      </c>
      <c r="H88" s="173">
        <v>217.5</v>
      </c>
      <c r="I88" s="174">
        <v>0</v>
      </c>
      <c r="J88" s="175">
        <f>ROUND(I88*H88,2)</f>
        <v>0</v>
      </c>
      <c r="K88" s="171" t="s">
        <v>128</v>
      </c>
      <c r="L88" s="27"/>
      <c r="M88" s="176"/>
      <c r="N88" s="177" t="s">
        <v>39</v>
      </c>
      <c r="O88" s="28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AR88" s="9" t="s">
        <v>144</v>
      </c>
      <c r="AT88" s="9" t="s">
        <v>124</v>
      </c>
      <c r="AU88" s="9" t="s">
        <v>78</v>
      </c>
      <c r="AY88" s="9" t="s">
        <v>121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9" t="s">
        <v>76</v>
      </c>
      <c r="BK88" s="180">
        <f>ROUND(I88*H88,2)</f>
        <v>0</v>
      </c>
      <c r="BL88" s="9" t="s">
        <v>144</v>
      </c>
      <c r="BM88" s="9" t="s">
        <v>681</v>
      </c>
    </row>
    <row r="89" spans="2:65" s="190" customFormat="1" x14ac:dyDescent="0.3">
      <c r="B89" s="191"/>
      <c r="D89" s="181" t="s">
        <v>237</v>
      </c>
      <c r="E89" s="192"/>
      <c r="F89" s="193" t="s">
        <v>682</v>
      </c>
      <c r="H89" s="194">
        <v>217.5</v>
      </c>
      <c r="I89" s="195"/>
      <c r="L89" s="191"/>
      <c r="M89" s="196"/>
      <c r="N89" s="197"/>
      <c r="O89" s="197"/>
      <c r="P89" s="197"/>
      <c r="Q89" s="197"/>
      <c r="R89" s="197"/>
      <c r="S89" s="197"/>
      <c r="T89" s="198"/>
      <c r="AT89" s="192" t="s">
        <v>237</v>
      </c>
      <c r="AU89" s="192" t="s">
        <v>78</v>
      </c>
      <c r="AV89" s="190" t="s">
        <v>78</v>
      </c>
      <c r="AW89" s="190" t="s">
        <v>32</v>
      </c>
      <c r="AX89" s="190" t="s">
        <v>76</v>
      </c>
      <c r="AY89" s="192" t="s">
        <v>121</v>
      </c>
    </row>
    <row r="90" spans="2:65" s="26" customFormat="1" ht="16.5" customHeight="1" x14ac:dyDescent="0.3">
      <c r="B90" s="168"/>
      <c r="C90" s="169" t="s">
        <v>120</v>
      </c>
      <c r="D90" s="169" t="s">
        <v>124</v>
      </c>
      <c r="E90" s="170" t="s">
        <v>683</v>
      </c>
      <c r="F90" s="171" t="s">
        <v>684</v>
      </c>
      <c r="G90" s="172" t="s">
        <v>263</v>
      </c>
      <c r="H90" s="173">
        <v>86</v>
      </c>
      <c r="I90" s="174">
        <v>0</v>
      </c>
      <c r="J90" s="175">
        <f>ROUND(I90*H90,2)</f>
        <v>0</v>
      </c>
      <c r="K90" s="171" t="s">
        <v>128</v>
      </c>
      <c r="L90" s="27"/>
      <c r="M90" s="176"/>
      <c r="N90" s="177" t="s">
        <v>39</v>
      </c>
      <c r="O90" s="28"/>
      <c r="P90" s="178">
        <f>O90*H90</f>
        <v>0</v>
      </c>
      <c r="Q90" s="178">
        <v>8.4000000000000003E-4</v>
      </c>
      <c r="R90" s="178">
        <f>Q90*H90</f>
        <v>7.2239999999999999E-2</v>
      </c>
      <c r="S90" s="178">
        <v>0</v>
      </c>
      <c r="T90" s="179">
        <f>S90*H90</f>
        <v>0</v>
      </c>
      <c r="AR90" s="9" t="s">
        <v>144</v>
      </c>
      <c r="AT90" s="9" t="s">
        <v>124</v>
      </c>
      <c r="AU90" s="9" t="s">
        <v>78</v>
      </c>
      <c r="AY90" s="9" t="s">
        <v>121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9" t="s">
        <v>76</v>
      </c>
      <c r="BK90" s="180">
        <f>ROUND(I90*H90,2)</f>
        <v>0</v>
      </c>
      <c r="BL90" s="9" t="s">
        <v>144</v>
      </c>
      <c r="BM90" s="9" t="s">
        <v>685</v>
      </c>
    </row>
    <row r="91" spans="2:65" s="26" customFormat="1" ht="16.5" customHeight="1" x14ac:dyDescent="0.3">
      <c r="B91" s="168"/>
      <c r="C91" s="169" t="s">
        <v>152</v>
      </c>
      <c r="D91" s="169" t="s">
        <v>124</v>
      </c>
      <c r="E91" s="170" t="s">
        <v>686</v>
      </c>
      <c r="F91" s="171" t="s">
        <v>687</v>
      </c>
      <c r="G91" s="172" t="s">
        <v>263</v>
      </c>
      <c r="H91" s="173">
        <v>86</v>
      </c>
      <c r="I91" s="174">
        <v>0</v>
      </c>
      <c r="J91" s="175">
        <f>ROUND(I91*H91,2)</f>
        <v>0</v>
      </c>
      <c r="K91" s="171" t="s">
        <v>128</v>
      </c>
      <c r="L91" s="27"/>
      <c r="M91" s="176"/>
      <c r="N91" s="177" t="s">
        <v>39</v>
      </c>
      <c r="O91" s="28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AR91" s="9" t="s">
        <v>144</v>
      </c>
      <c r="AT91" s="9" t="s">
        <v>124</v>
      </c>
      <c r="AU91" s="9" t="s">
        <v>78</v>
      </c>
      <c r="AY91" s="9" t="s">
        <v>121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9" t="s">
        <v>76</v>
      </c>
      <c r="BK91" s="180">
        <f>ROUND(I91*H91,2)</f>
        <v>0</v>
      </c>
      <c r="BL91" s="9" t="s">
        <v>144</v>
      </c>
      <c r="BM91" s="9" t="s">
        <v>688</v>
      </c>
    </row>
    <row r="92" spans="2:65" s="26" customFormat="1" ht="16.5" customHeight="1" x14ac:dyDescent="0.3">
      <c r="B92" s="168"/>
      <c r="C92" s="169" t="s">
        <v>156</v>
      </c>
      <c r="D92" s="169" t="s">
        <v>124</v>
      </c>
      <c r="E92" s="170" t="s">
        <v>275</v>
      </c>
      <c r="F92" s="171" t="s">
        <v>276</v>
      </c>
      <c r="G92" s="172" t="s">
        <v>235</v>
      </c>
      <c r="H92" s="173">
        <v>257.8</v>
      </c>
      <c r="I92" s="174">
        <v>0</v>
      </c>
      <c r="J92" s="175">
        <f>ROUND(I92*H92,2)</f>
        <v>0</v>
      </c>
      <c r="K92" s="171" t="s">
        <v>128</v>
      </c>
      <c r="L92" s="27"/>
      <c r="M92" s="176"/>
      <c r="N92" s="177" t="s">
        <v>39</v>
      </c>
      <c r="O92" s="28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AR92" s="9" t="s">
        <v>144</v>
      </c>
      <c r="AT92" s="9" t="s">
        <v>124</v>
      </c>
      <c r="AU92" s="9" t="s">
        <v>78</v>
      </c>
      <c r="AY92" s="9" t="s">
        <v>121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9" t="s">
        <v>76</v>
      </c>
      <c r="BK92" s="180">
        <f>ROUND(I92*H92,2)</f>
        <v>0</v>
      </c>
      <c r="BL92" s="9" t="s">
        <v>144</v>
      </c>
      <c r="BM92" s="9" t="s">
        <v>689</v>
      </c>
    </row>
    <row r="93" spans="2:65" s="190" customFormat="1" x14ac:dyDescent="0.3">
      <c r="B93" s="191"/>
      <c r="D93" s="181" t="s">
        <v>237</v>
      </c>
      <c r="E93" s="192"/>
      <c r="F93" s="193" t="s">
        <v>690</v>
      </c>
      <c r="H93" s="194">
        <v>411</v>
      </c>
      <c r="I93" s="195"/>
      <c r="L93" s="191"/>
      <c r="M93" s="196"/>
      <c r="N93" s="197"/>
      <c r="O93" s="197"/>
      <c r="P93" s="197"/>
      <c r="Q93" s="197"/>
      <c r="R93" s="197"/>
      <c r="S93" s="197"/>
      <c r="T93" s="198"/>
      <c r="AT93" s="192" t="s">
        <v>237</v>
      </c>
      <c r="AU93" s="192" t="s">
        <v>78</v>
      </c>
      <c r="AV93" s="190" t="s">
        <v>78</v>
      </c>
      <c r="AW93" s="190" t="s">
        <v>32</v>
      </c>
      <c r="AX93" s="190" t="s">
        <v>68</v>
      </c>
      <c r="AY93" s="192" t="s">
        <v>121</v>
      </c>
    </row>
    <row r="94" spans="2:65" s="190" customFormat="1" x14ac:dyDescent="0.3">
      <c r="B94" s="191"/>
      <c r="D94" s="181" t="s">
        <v>237</v>
      </c>
      <c r="E94" s="192"/>
      <c r="F94" s="193" t="s">
        <v>691</v>
      </c>
      <c r="H94" s="194">
        <v>-43</v>
      </c>
      <c r="I94" s="195"/>
      <c r="L94" s="191"/>
      <c r="M94" s="196"/>
      <c r="N94" s="197"/>
      <c r="O94" s="197"/>
      <c r="P94" s="197"/>
      <c r="Q94" s="197"/>
      <c r="R94" s="197"/>
      <c r="S94" s="197"/>
      <c r="T94" s="198"/>
      <c r="AT94" s="192" t="s">
        <v>237</v>
      </c>
      <c r="AU94" s="192" t="s">
        <v>78</v>
      </c>
      <c r="AV94" s="190" t="s">
        <v>78</v>
      </c>
      <c r="AW94" s="190" t="s">
        <v>32</v>
      </c>
      <c r="AX94" s="190" t="s">
        <v>68</v>
      </c>
      <c r="AY94" s="192" t="s">
        <v>121</v>
      </c>
    </row>
    <row r="95" spans="2:65" s="190" customFormat="1" x14ac:dyDescent="0.3">
      <c r="B95" s="191"/>
      <c r="D95" s="181" t="s">
        <v>237</v>
      </c>
      <c r="E95" s="192"/>
      <c r="F95" s="193" t="s">
        <v>692</v>
      </c>
      <c r="H95" s="194">
        <v>-94</v>
      </c>
      <c r="I95" s="195"/>
      <c r="L95" s="191"/>
      <c r="M95" s="196"/>
      <c r="N95" s="197"/>
      <c r="O95" s="197"/>
      <c r="P95" s="197"/>
      <c r="Q95" s="197"/>
      <c r="R95" s="197"/>
      <c r="S95" s="197"/>
      <c r="T95" s="198"/>
      <c r="AT95" s="192" t="s">
        <v>237</v>
      </c>
      <c r="AU95" s="192" t="s">
        <v>78</v>
      </c>
      <c r="AV95" s="190" t="s">
        <v>78</v>
      </c>
      <c r="AW95" s="190" t="s">
        <v>32</v>
      </c>
      <c r="AX95" s="190" t="s">
        <v>68</v>
      </c>
      <c r="AY95" s="192" t="s">
        <v>121</v>
      </c>
    </row>
    <row r="96" spans="2:65" s="190" customFormat="1" x14ac:dyDescent="0.3">
      <c r="B96" s="191"/>
      <c r="D96" s="181" t="s">
        <v>237</v>
      </c>
      <c r="E96" s="192"/>
      <c r="F96" s="193" t="s">
        <v>693</v>
      </c>
      <c r="H96" s="194">
        <v>-16.2</v>
      </c>
      <c r="I96" s="195"/>
      <c r="L96" s="191"/>
      <c r="M96" s="196"/>
      <c r="N96" s="197"/>
      <c r="O96" s="197"/>
      <c r="P96" s="197"/>
      <c r="Q96" s="197"/>
      <c r="R96" s="197"/>
      <c r="S96" s="197"/>
      <c r="T96" s="198"/>
      <c r="AT96" s="192" t="s">
        <v>237</v>
      </c>
      <c r="AU96" s="192" t="s">
        <v>78</v>
      </c>
      <c r="AV96" s="190" t="s">
        <v>78</v>
      </c>
      <c r="AW96" s="190" t="s">
        <v>32</v>
      </c>
      <c r="AX96" s="190" t="s">
        <v>68</v>
      </c>
      <c r="AY96" s="192" t="s">
        <v>121</v>
      </c>
    </row>
    <row r="97" spans="2:65" s="199" customFormat="1" x14ac:dyDescent="0.3">
      <c r="B97" s="200"/>
      <c r="D97" s="181" t="s">
        <v>237</v>
      </c>
      <c r="E97" s="201"/>
      <c r="F97" s="202" t="s">
        <v>244</v>
      </c>
      <c r="H97" s="203">
        <v>257.8</v>
      </c>
      <c r="I97" s="204"/>
      <c r="L97" s="200"/>
      <c r="M97" s="205"/>
      <c r="N97" s="206"/>
      <c r="O97" s="206"/>
      <c r="P97" s="206"/>
      <c r="Q97" s="206"/>
      <c r="R97" s="206"/>
      <c r="S97" s="206"/>
      <c r="T97" s="207"/>
      <c r="AT97" s="201" t="s">
        <v>237</v>
      </c>
      <c r="AU97" s="201" t="s">
        <v>78</v>
      </c>
      <c r="AV97" s="199" t="s">
        <v>144</v>
      </c>
      <c r="AW97" s="199" t="s">
        <v>32</v>
      </c>
      <c r="AX97" s="199" t="s">
        <v>76</v>
      </c>
      <c r="AY97" s="201" t="s">
        <v>121</v>
      </c>
    </row>
    <row r="98" spans="2:65" s="26" customFormat="1" ht="16.5" customHeight="1" x14ac:dyDescent="0.3">
      <c r="B98" s="168"/>
      <c r="C98" s="169" t="s">
        <v>160</v>
      </c>
      <c r="D98" s="169" t="s">
        <v>124</v>
      </c>
      <c r="E98" s="170" t="s">
        <v>694</v>
      </c>
      <c r="F98" s="171" t="s">
        <v>695</v>
      </c>
      <c r="G98" s="172" t="s">
        <v>235</v>
      </c>
      <c r="H98" s="173">
        <v>153.19999999999999</v>
      </c>
      <c r="I98" s="174">
        <v>0</v>
      </c>
      <c r="J98" s="175">
        <f>ROUND(I98*H98,2)</f>
        <v>0</v>
      </c>
      <c r="K98" s="171" t="s">
        <v>128</v>
      </c>
      <c r="L98" s="27"/>
      <c r="M98" s="176"/>
      <c r="N98" s="177" t="s">
        <v>39</v>
      </c>
      <c r="O98" s="28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AR98" s="9" t="s">
        <v>144</v>
      </c>
      <c r="AT98" s="9" t="s">
        <v>124</v>
      </c>
      <c r="AU98" s="9" t="s">
        <v>78</v>
      </c>
      <c r="AY98" s="9" t="s">
        <v>121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9" t="s">
        <v>76</v>
      </c>
      <c r="BK98" s="180">
        <f>ROUND(I98*H98,2)</f>
        <v>0</v>
      </c>
      <c r="BL98" s="9" t="s">
        <v>144</v>
      </c>
      <c r="BM98" s="9" t="s">
        <v>696</v>
      </c>
    </row>
    <row r="99" spans="2:65" s="190" customFormat="1" x14ac:dyDescent="0.3">
      <c r="B99" s="191"/>
      <c r="D99" s="181" t="s">
        <v>237</v>
      </c>
      <c r="E99" s="192"/>
      <c r="F99" s="193" t="s">
        <v>690</v>
      </c>
      <c r="H99" s="194">
        <v>411</v>
      </c>
      <c r="I99" s="195"/>
      <c r="L99" s="191"/>
      <c r="M99" s="196"/>
      <c r="N99" s="197"/>
      <c r="O99" s="197"/>
      <c r="P99" s="197"/>
      <c r="Q99" s="197"/>
      <c r="R99" s="197"/>
      <c r="S99" s="197"/>
      <c r="T99" s="198"/>
      <c r="AT99" s="192" t="s">
        <v>237</v>
      </c>
      <c r="AU99" s="192" t="s">
        <v>78</v>
      </c>
      <c r="AV99" s="190" t="s">
        <v>78</v>
      </c>
      <c r="AW99" s="190" t="s">
        <v>32</v>
      </c>
      <c r="AX99" s="190" t="s">
        <v>68</v>
      </c>
      <c r="AY99" s="192" t="s">
        <v>121</v>
      </c>
    </row>
    <row r="100" spans="2:65" s="190" customFormat="1" x14ac:dyDescent="0.3">
      <c r="B100" s="191"/>
      <c r="D100" s="181" t="s">
        <v>237</v>
      </c>
      <c r="E100" s="192"/>
      <c r="F100" s="193" t="s">
        <v>697</v>
      </c>
      <c r="H100" s="194">
        <v>-257.8</v>
      </c>
      <c r="I100" s="195"/>
      <c r="L100" s="191"/>
      <c r="M100" s="196"/>
      <c r="N100" s="197"/>
      <c r="O100" s="197"/>
      <c r="P100" s="197"/>
      <c r="Q100" s="197"/>
      <c r="R100" s="197"/>
      <c r="S100" s="197"/>
      <c r="T100" s="198"/>
      <c r="AT100" s="192" t="s">
        <v>237</v>
      </c>
      <c r="AU100" s="192" t="s">
        <v>78</v>
      </c>
      <c r="AV100" s="190" t="s">
        <v>78</v>
      </c>
      <c r="AW100" s="190" t="s">
        <v>32</v>
      </c>
      <c r="AX100" s="190" t="s">
        <v>68</v>
      </c>
      <c r="AY100" s="192" t="s">
        <v>121</v>
      </c>
    </row>
    <row r="101" spans="2:65" s="199" customFormat="1" x14ac:dyDescent="0.3">
      <c r="B101" s="200"/>
      <c r="D101" s="181" t="s">
        <v>237</v>
      </c>
      <c r="E101" s="201"/>
      <c r="F101" s="202" t="s">
        <v>244</v>
      </c>
      <c r="H101" s="203">
        <v>153.19999999999999</v>
      </c>
      <c r="I101" s="204"/>
      <c r="L101" s="200"/>
      <c r="M101" s="205"/>
      <c r="N101" s="206"/>
      <c r="O101" s="206"/>
      <c r="P101" s="206"/>
      <c r="Q101" s="206"/>
      <c r="R101" s="206"/>
      <c r="S101" s="206"/>
      <c r="T101" s="207"/>
      <c r="AT101" s="201" t="s">
        <v>237</v>
      </c>
      <c r="AU101" s="201" t="s">
        <v>78</v>
      </c>
      <c r="AV101" s="199" t="s">
        <v>144</v>
      </c>
      <c r="AW101" s="199" t="s">
        <v>32</v>
      </c>
      <c r="AX101" s="199" t="s">
        <v>76</v>
      </c>
      <c r="AY101" s="201" t="s">
        <v>121</v>
      </c>
    </row>
    <row r="102" spans="2:65" s="26" customFormat="1" ht="16.5" customHeight="1" x14ac:dyDescent="0.3">
      <c r="B102" s="168"/>
      <c r="C102" s="169" t="s">
        <v>167</v>
      </c>
      <c r="D102" s="169" t="s">
        <v>124</v>
      </c>
      <c r="E102" s="170" t="s">
        <v>285</v>
      </c>
      <c r="F102" s="171" t="s">
        <v>286</v>
      </c>
      <c r="G102" s="172" t="s">
        <v>235</v>
      </c>
      <c r="H102" s="173">
        <v>153.19999999999999</v>
      </c>
      <c r="I102" s="174">
        <v>0</v>
      </c>
      <c r="J102" s="175">
        <f>ROUND(I102*H102,2)</f>
        <v>0</v>
      </c>
      <c r="K102" s="171" t="s">
        <v>128</v>
      </c>
      <c r="L102" s="27"/>
      <c r="M102" s="176"/>
      <c r="N102" s="177" t="s">
        <v>39</v>
      </c>
      <c r="O102" s="28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AR102" s="9" t="s">
        <v>144</v>
      </c>
      <c r="AT102" s="9" t="s">
        <v>124</v>
      </c>
      <c r="AU102" s="9" t="s">
        <v>78</v>
      </c>
      <c r="AY102" s="9" t="s">
        <v>121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9" t="s">
        <v>76</v>
      </c>
      <c r="BK102" s="180">
        <f>ROUND(I102*H102,2)</f>
        <v>0</v>
      </c>
      <c r="BL102" s="9" t="s">
        <v>144</v>
      </c>
      <c r="BM102" s="9" t="s">
        <v>698</v>
      </c>
    </row>
    <row r="103" spans="2:65" s="190" customFormat="1" x14ac:dyDescent="0.3">
      <c r="B103" s="191"/>
      <c r="D103" s="181" t="s">
        <v>237</v>
      </c>
      <c r="E103" s="192"/>
      <c r="F103" s="193" t="s">
        <v>699</v>
      </c>
      <c r="H103" s="194">
        <v>153.19999999999999</v>
      </c>
      <c r="I103" s="195"/>
      <c r="L103" s="191"/>
      <c r="M103" s="196"/>
      <c r="N103" s="197"/>
      <c r="O103" s="197"/>
      <c r="P103" s="197"/>
      <c r="Q103" s="197"/>
      <c r="R103" s="197"/>
      <c r="S103" s="197"/>
      <c r="T103" s="198"/>
      <c r="AT103" s="192" t="s">
        <v>237</v>
      </c>
      <c r="AU103" s="192" t="s">
        <v>78</v>
      </c>
      <c r="AV103" s="190" t="s">
        <v>78</v>
      </c>
      <c r="AW103" s="190" t="s">
        <v>32</v>
      </c>
      <c r="AX103" s="190" t="s">
        <v>76</v>
      </c>
      <c r="AY103" s="192" t="s">
        <v>121</v>
      </c>
    </row>
    <row r="104" spans="2:65" s="26" customFormat="1" ht="16.2" customHeight="1" x14ac:dyDescent="0.3">
      <c r="B104" s="168"/>
      <c r="C104" s="169" t="s">
        <v>172</v>
      </c>
      <c r="D104" s="169" t="s">
        <v>124</v>
      </c>
      <c r="E104" s="170" t="s">
        <v>290</v>
      </c>
      <c r="F104" s="171" t="s">
        <v>291</v>
      </c>
      <c r="G104" s="172" t="s">
        <v>235</v>
      </c>
      <c r="H104" s="173">
        <v>766</v>
      </c>
      <c r="I104" s="174">
        <v>0</v>
      </c>
      <c r="J104" s="175">
        <f>ROUND(I104*H104,2)</f>
        <v>0</v>
      </c>
      <c r="K104" s="171" t="s">
        <v>128</v>
      </c>
      <c r="L104" s="27"/>
      <c r="M104" s="176"/>
      <c r="N104" s="177" t="s">
        <v>39</v>
      </c>
      <c r="O104" s="28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AR104" s="9" t="s">
        <v>144</v>
      </c>
      <c r="AT104" s="9" t="s">
        <v>124</v>
      </c>
      <c r="AU104" s="9" t="s">
        <v>78</v>
      </c>
      <c r="AY104" s="9" t="s">
        <v>121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9" t="s">
        <v>76</v>
      </c>
      <c r="BK104" s="180">
        <f>ROUND(I104*H104,2)</f>
        <v>0</v>
      </c>
      <c r="BL104" s="9" t="s">
        <v>144</v>
      </c>
      <c r="BM104" s="9" t="s">
        <v>700</v>
      </c>
    </row>
    <row r="105" spans="2:65" s="190" customFormat="1" x14ac:dyDescent="0.3">
      <c r="B105" s="191"/>
      <c r="D105" s="181" t="s">
        <v>237</v>
      </c>
      <c r="E105" s="192"/>
      <c r="F105" s="193" t="s">
        <v>701</v>
      </c>
      <c r="H105" s="194">
        <v>766</v>
      </c>
      <c r="I105" s="195"/>
      <c r="L105" s="191"/>
      <c r="M105" s="196"/>
      <c r="N105" s="197"/>
      <c r="O105" s="197"/>
      <c r="P105" s="197"/>
      <c r="Q105" s="197"/>
      <c r="R105" s="197"/>
      <c r="S105" s="197"/>
      <c r="T105" s="198"/>
      <c r="AT105" s="192" t="s">
        <v>237</v>
      </c>
      <c r="AU105" s="192" t="s">
        <v>78</v>
      </c>
      <c r="AV105" s="190" t="s">
        <v>78</v>
      </c>
      <c r="AW105" s="190" t="s">
        <v>32</v>
      </c>
      <c r="AX105" s="190" t="s">
        <v>76</v>
      </c>
      <c r="AY105" s="192" t="s">
        <v>121</v>
      </c>
    </row>
    <row r="106" spans="2:65" s="26" customFormat="1" ht="16.5" customHeight="1" x14ac:dyDescent="0.3">
      <c r="B106" s="168"/>
      <c r="C106" s="169" t="s">
        <v>177</v>
      </c>
      <c r="D106" s="169" t="s">
        <v>124</v>
      </c>
      <c r="E106" s="170" t="s">
        <v>295</v>
      </c>
      <c r="F106" s="171" t="s">
        <v>296</v>
      </c>
      <c r="G106" s="172" t="s">
        <v>235</v>
      </c>
      <c r="H106" s="173">
        <v>153.19999999999999</v>
      </c>
      <c r="I106" s="174">
        <v>0</v>
      </c>
      <c r="J106" s="175">
        <f>ROUND(I106*H106,2)</f>
        <v>0</v>
      </c>
      <c r="K106" s="171" t="s">
        <v>128</v>
      </c>
      <c r="L106" s="27"/>
      <c r="M106" s="176"/>
      <c r="N106" s="177" t="s">
        <v>39</v>
      </c>
      <c r="O106" s="28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AR106" s="9" t="s">
        <v>144</v>
      </c>
      <c r="AT106" s="9" t="s">
        <v>124</v>
      </c>
      <c r="AU106" s="9" t="s">
        <v>78</v>
      </c>
      <c r="AY106" s="9" t="s">
        <v>121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9" t="s">
        <v>76</v>
      </c>
      <c r="BK106" s="180">
        <f>ROUND(I106*H106,2)</f>
        <v>0</v>
      </c>
      <c r="BL106" s="9" t="s">
        <v>144</v>
      </c>
      <c r="BM106" s="9" t="s">
        <v>702</v>
      </c>
    </row>
    <row r="107" spans="2:65" s="26" customFormat="1" ht="16.5" customHeight="1" x14ac:dyDescent="0.3">
      <c r="B107" s="168"/>
      <c r="C107" s="169" t="s">
        <v>184</v>
      </c>
      <c r="D107" s="169" t="s">
        <v>124</v>
      </c>
      <c r="E107" s="170" t="s">
        <v>299</v>
      </c>
      <c r="F107" s="171" t="s">
        <v>300</v>
      </c>
      <c r="G107" s="172" t="s">
        <v>301</v>
      </c>
      <c r="H107" s="173">
        <v>275.76</v>
      </c>
      <c r="I107" s="174">
        <v>0</v>
      </c>
      <c r="J107" s="175">
        <f>ROUND(I107*H107,2)</f>
        <v>0</v>
      </c>
      <c r="K107" s="171" t="s">
        <v>128</v>
      </c>
      <c r="L107" s="27"/>
      <c r="M107" s="176"/>
      <c r="N107" s="177" t="s">
        <v>39</v>
      </c>
      <c r="O107" s="28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AR107" s="9" t="s">
        <v>144</v>
      </c>
      <c r="AT107" s="9" t="s">
        <v>124</v>
      </c>
      <c r="AU107" s="9" t="s">
        <v>78</v>
      </c>
      <c r="AY107" s="9" t="s">
        <v>121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9" t="s">
        <v>76</v>
      </c>
      <c r="BK107" s="180">
        <f>ROUND(I107*H107,2)</f>
        <v>0</v>
      </c>
      <c r="BL107" s="9" t="s">
        <v>144</v>
      </c>
      <c r="BM107" s="9" t="s">
        <v>703</v>
      </c>
    </row>
    <row r="108" spans="2:65" s="190" customFormat="1" x14ac:dyDescent="0.3">
      <c r="B108" s="191"/>
      <c r="D108" s="181" t="s">
        <v>237</v>
      </c>
      <c r="E108" s="192"/>
      <c r="F108" s="193" t="s">
        <v>704</v>
      </c>
      <c r="H108" s="194">
        <v>275.76</v>
      </c>
      <c r="I108" s="195"/>
      <c r="L108" s="191"/>
      <c r="M108" s="196"/>
      <c r="N108" s="197"/>
      <c r="O108" s="197"/>
      <c r="P108" s="197"/>
      <c r="Q108" s="197"/>
      <c r="R108" s="197"/>
      <c r="S108" s="197"/>
      <c r="T108" s="198"/>
      <c r="AT108" s="192" t="s">
        <v>237</v>
      </c>
      <c r="AU108" s="192" t="s">
        <v>78</v>
      </c>
      <c r="AV108" s="190" t="s">
        <v>78</v>
      </c>
      <c r="AW108" s="190" t="s">
        <v>32</v>
      </c>
      <c r="AX108" s="190" t="s">
        <v>76</v>
      </c>
      <c r="AY108" s="192" t="s">
        <v>121</v>
      </c>
    </row>
    <row r="109" spans="2:65" s="154" customFormat="1" ht="22.2" customHeight="1" x14ac:dyDescent="0.35">
      <c r="B109" s="155"/>
      <c r="D109" s="156" t="s">
        <v>67</v>
      </c>
      <c r="E109" s="166" t="s">
        <v>78</v>
      </c>
      <c r="F109" s="166" t="s">
        <v>312</v>
      </c>
      <c r="I109" s="189"/>
      <c r="J109" s="167">
        <f>BK109</f>
        <v>0</v>
      </c>
      <c r="L109" s="155"/>
      <c r="M109" s="160"/>
      <c r="N109" s="161"/>
      <c r="O109" s="161"/>
      <c r="P109" s="162">
        <f>SUM(P110:P114)</f>
        <v>0</v>
      </c>
      <c r="Q109" s="161"/>
      <c r="R109" s="162">
        <f>SUM(R110:R114)</f>
        <v>1.0679999999999999E-2</v>
      </c>
      <c r="S109" s="161"/>
      <c r="T109" s="163">
        <f>SUM(T110:T114)</f>
        <v>0</v>
      </c>
      <c r="AR109" s="156" t="s">
        <v>76</v>
      </c>
      <c r="AT109" s="164" t="s">
        <v>67</v>
      </c>
      <c r="AU109" s="164" t="s">
        <v>76</v>
      </c>
      <c r="AY109" s="156" t="s">
        <v>121</v>
      </c>
      <c r="BK109" s="165">
        <f>SUM(BK110:BK114)</f>
        <v>0</v>
      </c>
    </row>
    <row r="110" spans="2:65" s="26" customFormat="1" ht="16.5" customHeight="1" x14ac:dyDescent="0.3">
      <c r="B110" s="168"/>
      <c r="C110" s="169" t="s">
        <v>189</v>
      </c>
      <c r="D110" s="169" t="s">
        <v>124</v>
      </c>
      <c r="E110" s="170" t="s">
        <v>313</v>
      </c>
      <c r="F110" s="171" t="s">
        <v>314</v>
      </c>
      <c r="G110" s="172" t="s">
        <v>235</v>
      </c>
      <c r="H110" s="173">
        <v>94</v>
      </c>
      <c r="I110" s="174">
        <v>0</v>
      </c>
      <c r="J110" s="175">
        <f>ROUND(I110*H110,2)</f>
        <v>0</v>
      </c>
      <c r="K110" s="171" t="s">
        <v>128</v>
      </c>
      <c r="L110" s="27"/>
      <c r="M110" s="176"/>
      <c r="N110" s="177" t="s">
        <v>39</v>
      </c>
      <c r="O110" s="28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AR110" s="9" t="s">
        <v>144</v>
      </c>
      <c r="AT110" s="9" t="s">
        <v>124</v>
      </c>
      <c r="AU110" s="9" t="s">
        <v>78</v>
      </c>
      <c r="AY110" s="9" t="s">
        <v>121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9" t="s">
        <v>76</v>
      </c>
      <c r="BK110" s="180">
        <f>ROUND(I110*H110,2)</f>
        <v>0</v>
      </c>
      <c r="BL110" s="9" t="s">
        <v>144</v>
      </c>
      <c r="BM110" s="9" t="s">
        <v>705</v>
      </c>
    </row>
    <row r="111" spans="2:65" s="190" customFormat="1" x14ac:dyDescent="0.3">
      <c r="B111" s="191"/>
      <c r="D111" s="181" t="s">
        <v>237</v>
      </c>
      <c r="E111" s="192"/>
      <c r="F111" s="193" t="s">
        <v>706</v>
      </c>
      <c r="H111" s="194">
        <v>94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237</v>
      </c>
      <c r="AU111" s="192" t="s">
        <v>78</v>
      </c>
      <c r="AV111" s="190" t="s">
        <v>78</v>
      </c>
      <c r="AW111" s="190" t="s">
        <v>32</v>
      </c>
      <c r="AX111" s="190" t="s">
        <v>76</v>
      </c>
      <c r="AY111" s="192" t="s">
        <v>121</v>
      </c>
    </row>
    <row r="112" spans="2:65" s="26" customFormat="1" ht="16.5" customHeight="1" x14ac:dyDescent="0.3">
      <c r="B112" s="168"/>
      <c r="C112" s="169" t="s">
        <v>194</v>
      </c>
      <c r="D112" s="169" t="s">
        <v>124</v>
      </c>
      <c r="E112" s="170" t="s">
        <v>323</v>
      </c>
      <c r="F112" s="171" t="s">
        <v>324</v>
      </c>
      <c r="G112" s="172" t="s">
        <v>263</v>
      </c>
      <c r="H112" s="173">
        <v>24</v>
      </c>
      <c r="I112" s="174">
        <v>0</v>
      </c>
      <c r="J112" s="175">
        <f>ROUND(I112*H112,2)</f>
        <v>0</v>
      </c>
      <c r="K112" s="171" t="s">
        <v>128</v>
      </c>
      <c r="L112" s="27"/>
      <c r="M112" s="176"/>
      <c r="N112" s="177" t="s">
        <v>39</v>
      </c>
      <c r="O112" s="28"/>
      <c r="P112" s="178">
        <f>O112*H112</f>
        <v>0</v>
      </c>
      <c r="Q112" s="178">
        <v>1E-4</v>
      </c>
      <c r="R112" s="178">
        <f>Q112*H112</f>
        <v>2.4000000000000002E-3</v>
      </c>
      <c r="S112" s="178">
        <v>0</v>
      </c>
      <c r="T112" s="179">
        <f>S112*H112</f>
        <v>0</v>
      </c>
      <c r="AR112" s="9" t="s">
        <v>144</v>
      </c>
      <c r="AT112" s="9" t="s">
        <v>124</v>
      </c>
      <c r="AU112" s="9" t="s">
        <v>78</v>
      </c>
      <c r="AY112" s="9" t="s">
        <v>121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9" t="s">
        <v>76</v>
      </c>
      <c r="BK112" s="180">
        <f>ROUND(I112*H112,2)</f>
        <v>0</v>
      </c>
      <c r="BL112" s="9" t="s">
        <v>144</v>
      </c>
      <c r="BM112" s="9" t="s">
        <v>707</v>
      </c>
    </row>
    <row r="113" spans="2:65" s="26" customFormat="1" ht="16.5" customHeight="1" x14ac:dyDescent="0.3">
      <c r="B113" s="168"/>
      <c r="C113" s="217" t="s">
        <v>10</v>
      </c>
      <c r="D113" s="217" t="s">
        <v>328</v>
      </c>
      <c r="E113" s="218" t="s">
        <v>329</v>
      </c>
      <c r="F113" s="219" t="s">
        <v>330</v>
      </c>
      <c r="G113" s="220" t="s">
        <v>263</v>
      </c>
      <c r="H113" s="221">
        <v>27.6</v>
      </c>
      <c r="I113" s="222">
        <v>0</v>
      </c>
      <c r="J113" s="223">
        <f>ROUND(I113*H113,2)</f>
        <v>0</v>
      </c>
      <c r="K113" s="219" t="s">
        <v>128</v>
      </c>
      <c r="L113" s="224"/>
      <c r="M113" s="225"/>
      <c r="N113" s="226" t="s">
        <v>39</v>
      </c>
      <c r="O113" s="28"/>
      <c r="P113" s="178">
        <f>O113*H113</f>
        <v>0</v>
      </c>
      <c r="Q113" s="178">
        <v>2.9999999999999997E-4</v>
      </c>
      <c r="R113" s="178">
        <f>Q113*H113</f>
        <v>8.2799999999999992E-3</v>
      </c>
      <c r="S113" s="178">
        <v>0</v>
      </c>
      <c r="T113" s="179">
        <f>S113*H113</f>
        <v>0</v>
      </c>
      <c r="AR113" s="9" t="s">
        <v>160</v>
      </c>
      <c r="AT113" s="9" t="s">
        <v>328</v>
      </c>
      <c r="AU113" s="9" t="s">
        <v>78</v>
      </c>
      <c r="AY113" s="9" t="s">
        <v>121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9" t="s">
        <v>76</v>
      </c>
      <c r="BK113" s="180">
        <f>ROUND(I113*H113,2)</f>
        <v>0</v>
      </c>
      <c r="BL113" s="9" t="s">
        <v>144</v>
      </c>
      <c r="BM113" s="9" t="s">
        <v>708</v>
      </c>
    </row>
    <row r="114" spans="2:65" s="190" customFormat="1" x14ac:dyDescent="0.3">
      <c r="B114" s="191"/>
      <c r="D114" s="181" t="s">
        <v>237</v>
      </c>
      <c r="E114" s="192"/>
      <c r="F114" s="193" t="s">
        <v>709</v>
      </c>
      <c r="H114" s="194">
        <v>27.6</v>
      </c>
      <c r="I114" s="195"/>
      <c r="L114" s="191"/>
      <c r="M114" s="196"/>
      <c r="N114" s="197"/>
      <c r="O114" s="197"/>
      <c r="P114" s="197"/>
      <c r="Q114" s="197"/>
      <c r="R114" s="197"/>
      <c r="S114" s="197"/>
      <c r="T114" s="198"/>
      <c r="AT114" s="192" t="s">
        <v>237</v>
      </c>
      <c r="AU114" s="192" t="s">
        <v>78</v>
      </c>
      <c r="AV114" s="190" t="s">
        <v>78</v>
      </c>
      <c r="AW114" s="190" t="s">
        <v>32</v>
      </c>
      <c r="AX114" s="190" t="s">
        <v>76</v>
      </c>
      <c r="AY114" s="192" t="s">
        <v>121</v>
      </c>
    </row>
    <row r="115" spans="2:65" s="154" customFormat="1" ht="21" customHeight="1" x14ac:dyDescent="0.35">
      <c r="B115" s="155"/>
      <c r="D115" s="156" t="s">
        <v>67</v>
      </c>
      <c r="E115" s="166" t="s">
        <v>144</v>
      </c>
      <c r="F115" s="166" t="s">
        <v>710</v>
      </c>
      <c r="I115" s="189"/>
      <c r="J115" s="167">
        <f>BK115</f>
        <v>0</v>
      </c>
      <c r="L115" s="155"/>
      <c r="M115" s="160"/>
      <c r="N115" s="161"/>
      <c r="O115" s="161"/>
      <c r="P115" s="162">
        <f>SUM(P116:P118)</f>
        <v>0</v>
      </c>
      <c r="Q115" s="161"/>
      <c r="R115" s="162">
        <f>SUM(R116:R118)</f>
        <v>83.537109999999998</v>
      </c>
      <c r="S115" s="161"/>
      <c r="T115" s="163">
        <f>SUM(T116:T118)</f>
        <v>0</v>
      </c>
      <c r="AR115" s="156" t="s">
        <v>76</v>
      </c>
      <c r="AT115" s="164" t="s">
        <v>67</v>
      </c>
      <c r="AU115" s="164" t="s">
        <v>76</v>
      </c>
      <c r="AY115" s="156" t="s">
        <v>121</v>
      </c>
      <c r="BK115" s="165">
        <f>SUM(BK116:BK118)</f>
        <v>0</v>
      </c>
    </row>
    <row r="116" spans="2:65" s="26" customFormat="1" ht="16.5" customHeight="1" x14ac:dyDescent="0.3">
      <c r="B116" s="168"/>
      <c r="C116" s="169" t="s">
        <v>289</v>
      </c>
      <c r="D116" s="169" t="s">
        <v>124</v>
      </c>
      <c r="E116" s="170" t="s">
        <v>711</v>
      </c>
      <c r="F116" s="171" t="s">
        <v>712</v>
      </c>
      <c r="G116" s="172" t="s">
        <v>235</v>
      </c>
      <c r="H116" s="173">
        <v>43</v>
      </c>
      <c r="I116" s="174">
        <v>0</v>
      </c>
      <c r="J116" s="175">
        <f>ROUND(I116*H116,2)</f>
        <v>0</v>
      </c>
      <c r="K116" s="171" t="s">
        <v>128</v>
      </c>
      <c r="L116" s="27"/>
      <c r="M116" s="176"/>
      <c r="N116" s="177" t="s">
        <v>39</v>
      </c>
      <c r="O116" s="28"/>
      <c r="P116" s="178">
        <f>O116*H116</f>
        <v>0</v>
      </c>
      <c r="Q116" s="178">
        <v>1.8907700000000001</v>
      </c>
      <c r="R116" s="178">
        <f>Q116*H116</f>
        <v>81.303110000000004</v>
      </c>
      <c r="S116" s="178">
        <v>0</v>
      </c>
      <c r="T116" s="179">
        <f>S116*H116</f>
        <v>0</v>
      </c>
      <c r="AR116" s="9" t="s">
        <v>144</v>
      </c>
      <c r="AT116" s="9" t="s">
        <v>124</v>
      </c>
      <c r="AU116" s="9" t="s">
        <v>78</v>
      </c>
      <c r="AY116" s="9" t="s">
        <v>121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9" t="s">
        <v>76</v>
      </c>
      <c r="BK116" s="180">
        <f>ROUND(I116*H116,2)</f>
        <v>0</v>
      </c>
      <c r="BL116" s="9" t="s">
        <v>144</v>
      </c>
      <c r="BM116" s="9" t="s">
        <v>713</v>
      </c>
    </row>
    <row r="117" spans="2:65" s="26" customFormat="1" ht="16.5" customHeight="1" x14ac:dyDescent="0.3">
      <c r="B117" s="168"/>
      <c r="C117" s="169" t="s">
        <v>294</v>
      </c>
      <c r="D117" s="169" t="s">
        <v>124</v>
      </c>
      <c r="E117" s="170" t="s">
        <v>714</v>
      </c>
      <c r="F117" s="171" t="s">
        <v>715</v>
      </c>
      <c r="G117" s="172" t="s">
        <v>235</v>
      </c>
      <c r="H117" s="173">
        <v>1</v>
      </c>
      <c r="I117" s="174">
        <v>0</v>
      </c>
      <c r="J117" s="175">
        <f>ROUND(I117*H117,2)</f>
        <v>0</v>
      </c>
      <c r="K117" s="171" t="s">
        <v>128</v>
      </c>
      <c r="L117" s="27"/>
      <c r="M117" s="176"/>
      <c r="N117" s="177" t="s">
        <v>39</v>
      </c>
      <c r="O117" s="28"/>
      <c r="P117" s="178">
        <f>O117*H117</f>
        <v>0</v>
      </c>
      <c r="Q117" s="178">
        <v>2.234</v>
      </c>
      <c r="R117" s="178">
        <f>Q117*H117</f>
        <v>2.234</v>
      </c>
      <c r="S117" s="178">
        <v>0</v>
      </c>
      <c r="T117" s="179">
        <f>S117*H117</f>
        <v>0</v>
      </c>
      <c r="AR117" s="9" t="s">
        <v>144</v>
      </c>
      <c r="AT117" s="9" t="s">
        <v>124</v>
      </c>
      <c r="AU117" s="9" t="s">
        <v>78</v>
      </c>
      <c r="AY117" s="9" t="s">
        <v>121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9" t="s">
        <v>76</v>
      </c>
      <c r="BK117" s="180">
        <f>ROUND(I117*H117,2)</f>
        <v>0</v>
      </c>
      <c r="BL117" s="9" t="s">
        <v>144</v>
      </c>
      <c r="BM117" s="9" t="s">
        <v>716</v>
      </c>
    </row>
    <row r="118" spans="2:65" s="190" customFormat="1" x14ac:dyDescent="0.3">
      <c r="B118" s="191"/>
      <c r="D118" s="181" t="s">
        <v>237</v>
      </c>
      <c r="E118" s="192"/>
      <c r="F118" s="193" t="s">
        <v>717</v>
      </c>
      <c r="H118" s="194">
        <v>1</v>
      </c>
      <c r="I118" s="195"/>
      <c r="L118" s="191"/>
      <c r="M118" s="196"/>
      <c r="N118" s="197"/>
      <c r="O118" s="197"/>
      <c r="P118" s="197"/>
      <c r="Q118" s="197"/>
      <c r="R118" s="197"/>
      <c r="S118" s="197"/>
      <c r="T118" s="198"/>
      <c r="AT118" s="192" t="s">
        <v>237</v>
      </c>
      <c r="AU118" s="192" t="s">
        <v>78</v>
      </c>
      <c r="AV118" s="190" t="s">
        <v>78</v>
      </c>
      <c r="AW118" s="190" t="s">
        <v>32</v>
      </c>
      <c r="AX118" s="190" t="s">
        <v>76</v>
      </c>
      <c r="AY118" s="192" t="s">
        <v>121</v>
      </c>
    </row>
    <row r="119" spans="2:65" s="154" customFormat="1" ht="21" customHeight="1" x14ac:dyDescent="0.35">
      <c r="B119" s="155"/>
      <c r="D119" s="156" t="s">
        <v>67</v>
      </c>
      <c r="E119" s="166" t="s">
        <v>160</v>
      </c>
      <c r="F119" s="166" t="s">
        <v>718</v>
      </c>
      <c r="I119" s="189"/>
      <c r="J119" s="167">
        <f>BK119</f>
        <v>0</v>
      </c>
      <c r="L119" s="155"/>
      <c r="M119" s="160"/>
      <c r="N119" s="161"/>
      <c r="O119" s="161"/>
      <c r="P119" s="162">
        <f>SUM(P120:P134)</f>
        <v>0</v>
      </c>
      <c r="Q119" s="161"/>
      <c r="R119" s="162">
        <f>SUM(R120:R134)</f>
        <v>2.6627100000000001</v>
      </c>
      <c r="S119" s="161"/>
      <c r="T119" s="163">
        <f>SUM(T120:T134)</f>
        <v>0</v>
      </c>
      <c r="AR119" s="156" t="s">
        <v>76</v>
      </c>
      <c r="AT119" s="164" t="s">
        <v>67</v>
      </c>
      <c r="AU119" s="164" t="s">
        <v>76</v>
      </c>
      <c r="AY119" s="156" t="s">
        <v>121</v>
      </c>
      <c r="BK119" s="165">
        <f>SUM(BK120:BK134)</f>
        <v>0</v>
      </c>
    </row>
    <row r="120" spans="2:65" s="26" customFormat="1" ht="16.5" customHeight="1" x14ac:dyDescent="0.3">
      <c r="B120" s="168"/>
      <c r="C120" s="169" t="s">
        <v>298</v>
      </c>
      <c r="D120" s="169" t="s">
        <v>124</v>
      </c>
      <c r="E120" s="170" t="s">
        <v>719</v>
      </c>
      <c r="F120" s="171" t="s">
        <v>720</v>
      </c>
      <c r="G120" s="172" t="s">
        <v>225</v>
      </c>
      <c r="H120" s="173">
        <v>2</v>
      </c>
      <c r="I120" s="174">
        <v>0</v>
      </c>
      <c r="J120" s="175">
        <f t="shared" ref="J120:J134" si="0">ROUND(I120*H120,2)</f>
        <v>0</v>
      </c>
      <c r="K120" s="171"/>
      <c r="L120" s="27"/>
      <c r="M120" s="176"/>
      <c r="N120" s="177" t="s">
        <v>39</v>
      </c>
      <c r="O120" s="28"/>
      <c r="P120" s="178">
        <f t="shared" ref="P120:P134" si="1">O120*H120</f>
        <v>0</v>
      </c>
      <c r="Q120" s="178">
        <v>0.1056</v>
      </c>
      <c r="R120" s="178">
        <f t="shared" ref="R120:R134" si="2">Q120*H120</f>
        <v>0.2112</v>
      </c>
      <c r="S120" s="178">
        <v>0</v>
      </c>
      <c r="T120" s="179">
        <f t="shared" ref="T120:T134" si="3">S120*H120</f>
        <v>0</v>
      </c>
      <c r="AR120" s="9" t="s">
        <v>144</v>
      </c>
      <c r="AT120" s="9" t="s">
        <v>124</v>
      </c>
      <c r="AU120" s="9" t="s">
        <v>78</v>
      </c>
      <c r="AY120" s="9" t="s">
        <v>121</v>
      </c>
      <c r="BE120" s="180">
        <f t="shared" ref="BE120:BE134" si="4">IF(N120="základní",J120,0)</f>
        <v>0</v>
      </c>
      <c r="BF120" s="180">
        <f t="shared" ref="BF120:BF134" si="5">IF(N120="snížená",J120,0)</f>
        <v>0</v>
      </c>
      <c r="BG120" s="180">
        <f t="shared" ref="BG120:BG134" si="6">IF(N120="zákl. přenesená",J120,0)</f>
        <v>0</v>
      </c>
      <c r="BH120" s="180">
        <f t="shared" ref="BH120:BH134" si="7">IF(N120="sníž. přenesená",J120,0)</f>
        <v>0</v>
      </c>
      <c r="BI120" s="180">
        <f t="shared" ref="BI120:BI134" si="8">IF(N120="nulová",J120,0)</f>
        <v>0</v>
      </c>
      <c r="BJ120" s="9" t="s">
        <v>76</v>
      </c>
      <c r="BK120" s="180">
        <f t="shared" ref="BK120:BK134" si="9">ROUND(I120*H120,2)</f>
        <v>0</v>
      </c>
      <c r="BL120" s="9" t="s">
        <v>144</v>
      </c>
      <c r="BM120" s="9" t="s">
        <v>721</v>
      </c>
    </row>
    <row r="121" spans="2:65" s="26" customFormat="1" ht="16.5" customHeight="1" x14ac:dyDescent="0.3">
      <c r="B121" s="168"/>
      <c r="C121" s="169" t="s">
        <v>304</v>
      </c>
      <c r="D121" s="169" t="s">
        <v>124</v>
      </c>
      <c r="E121" s="170" t="s">
        <v>722</v>
      </c>
      <c r="F121" s="171" t="s">
        <v>723</v>
      </c>
      <c r="G121" s="172" t="s">
        <v>225</v>
      </c>
      <c r="H121" s="173">
        <v>2</v>
      </c>
      <c r="I121" s="174">
        <v>0</v>
      </c>
      <c r="J121" s="175">
        <f t="shared" si="0"/>
        <v>0</v>
      </c>
      <c r="K121" s="171" t="s">
        <v>128</v>
      </c>
      <c r="L121" s="27"/>
      <c r="M121" s="176"/>
      <c r="N121" s="177" t="s">
        <v>39</v>
      </c>
      <c r="O121" s="28"/>
      <c r="P121" s="178">
        <f t="shared" si="1"/>
        <v>0</v>
      </c>
      <c r="Q121" s="178">
        <v>0.21734000000000001</v>
      </c>
      <c r="R121" s="178">
        <f t="shared" si="2"/>
        <v>0.43468000000000001</v>
      </c>
      <c r="S121" s="178">
        <v>0</v>
      </c>
      <c r="T121" s="179">
        <f t="shared" si="3"/>
        <v>0</v>
      </c>
      <c r="AR121" s="9" t="s">
        <v>144</v>
      </c>
      <c r="AT121" s="9" t="s">
        <v>124</v>
      </c>
      <c r="AU121" s="9" t="s">
        <v>78</v>
      </c>
      <c r="AY121" s="9" t="s">
        <v>121</v>
      </c>
      <c r="BE121" s="180">
        <f t="shared" si="4"/>
        <v>0</v>
      </c>
      <c r="BF121" s="180">
        <f t="shared" si="5"/>
        <v>0</v>
      </c>
      <c r="BG121" s="180">
        <f t="shared" si="6"/>
        <v>0</v>
      </c>
      <c r="BH121" s="180">
        <f t="shared" si="7"/>
        <v>0</v>
      </c>
      <c r="BI121" s="180">
        <f t="shared" si="8"/>
        <v>0</v>
      </c>
      <c r="BJ121" s="9" t="s">
        <v>76</v>
      </c>
      <c r="BK121" s="180">
        <f t="shared" si="9"/>
        <v>0</v>
      </c>
      <c r="BL121" s="9" t="s">
        <v>144</v>
      </c>
      <c r="BM121" s="9" t="s">
        <v>724</v>
      </c>
    </row>
    <row r="122" spans="2:65" s="26" customFormat="1" ht="16.5" customHeight="1" x14ac:dyDescent="0.3">
      <c r="B122" s="168"/>
      <c r="C122" s="217" t="s">
        <v>308</v>
      </c>
      <c r="D122" s="217" t="s">
        <v>328</v>
      </c>
      <c r="E122" s="218" t="s">
        <v>725</v>
      </c>
      <c r="F122" s="219" t="s">
        <v>726</v>
      </c>
      <c r="G122" s="220" t="s">
        <v>225</v>
      </c>
      <c r="H122" s="221">
        <v>2</v>
      </c>
      <c r="I122" s="174">
        <v>0</v>
      </c>
      <c r="J122" s="223">
        <f t="shared" si="0"/>
        <v>0</v>
      </c>
      <c r="K122" s="219"/>
      <c r="L122" s="224"/>
      <c r="M122" s="225"/>
      <c r="N122" s="226" t="s">
        <v>39</v>
      </c>
      <c r="O122" s="28"/>
      <c r="P122" s="178">
        <f t="shared" si="1"/>
        <v>0</v>
      </c>
      <c r="Q122" s="178">
        <v>4.1000000000000002E-2</v>
      </c>
      <c r="R122" s="178">
        <f t="shared" si="2"/>
        <v>8.2000000000000003E-2</v>
      </c>
      <c r="S122" s="178">
        <v>0</v>
      </c>
      <c r="T122" s="179">
        <f t="shared" si="3"/>
        <v>0</v>
      </c>
      <c r="AR122" s="9" t="s">
        <v>160</v>
      </c>
      <c r="AT122" s="9" t="s">
        <v>328</v>
      </c>
      <c r="AU122" s="9" t="s">
        <v>78</v>
      </c>
      <c r="AY122" s="9" t="s">
        <v>121</v>
      </c>
      <c r="BE122" s="180">
        <f t="shared" si="4"/>
        <v>0</v>
      </c>
      <c r="BF122" s="180">
        <f t="shared" si="5"/>
        <v>0</v>
      </c>
      <c r="BG122" s="180">
        <f t="shared" si="6"/>
        <v>0</v>
      </c>
      <c r="BH122" s="180">
        <f t="shared" si="7"/>
        <v>0</v>
      </c>
      <c r="BI122" s="180">
        <f t="shared" si="8"/>
        <v>0</v>
      </c>
      <c r="BJ122" s="9" t="s">
        <v>76</v>
      </c>
      <c r="BK122" s="180">
        <f t="shared" si="9"/>
        <v>0</v>
      </c>
      <c r="BL122" s="9" t="s">
        <v>144</v>
      </c>
      <c r="BM122" s="9" t="s">
        <v>727</v>
      </c>
    </row>
    <row r="123" spans="2:65" s="26" customFormat="1" ht="16.5" customHeight="1" x14ac:dyDescent="0.3">
      <c r="B123" s="168"/>
      <c r="C123" s="169" t="s">
        <v>9</v>
      </c>
      <c r="D123" s="169" t="s">
        <v>124</v>
      </c>
      <c r="E123" s="170" t="s">
        <v>728</v>
      </c>
      <c r="F123" s="171" t="s">
        <v>729</v>
      </c>
      <c r="G123" s="172" t="s">
        <v>320</v>
      </c>
      <c r="H123" s="173">
        <v>134</v>
      </c>
      <c r="I123" s="174">
        <v>0</v>
      </c>
      <c r="J123" s="175">
        <f t="shared" si="0"/>
        <v>0</v>
      </c>
      <c r="K123" s="171" t="s">
        <v>128</v>
      </c>
      <c r="L123" s="27"/>
      <c r="M123" s="176"/>
      <c r="N123" s="177" t="s">
        <v>39</v>
      </c>
      <c r="O123" s="28"/>
      <c r="P123" s="178">
        <f t="shared" si="1"/>
        <v>0</v>
      </c>
      <c r="Q123" s="178">
        <v>4.2700000000000004E-3</v>
      </c>
      <c r="R123" s="178">
        <f t="shared" si="2"/>
        <v>0.57218000000000002</v>
      </c>
      <c r="S123" s="178">
        <v>0</v>
      </c>
      <c r="T123" s="179">
        <f t="shared" si="3"/>
        <v>0</v>
      </c>
      <c r="AR123" s="9" t="s">
        <v>144</v>
      </c>
      <c r="AT123" s="9" t="s">
        <v>124</v>
      </c>
      <c r="AU123" s="9" t="s">
        <v>78</v>
      </c>
      <c r="AY123" s="9" t="s">
        <v>121</v>
      </c>
      <c r="BE123" s="180">
        <f t="shared" si="4"/>
        <v>0</v>
      </c>
      <c r="BF123" s="180">
        <f t="shared" si="5"/>
        <v>0</v>
      </c>
      <c r="BG123" s="180">
        <f t="shared" si="6"/>
        <v>0</v>
      </c>
      <c r="BH123" s="180">
        <f t="shared" si="7"/>
        <v>0</v>
      </c>
      <c r="BI123" s="180">
        <f t="shared" si="8"/>
        <v>0</v>
      </c>
      <c r="BJ123" s="9" t="s">
        <v>76</v>
      </c>
      <c r="BK123" s="180">
        <f t="shared" si="9"/>
        <v>0</v>
      </c>
      <c r="BL123" s="9" t="s">
        <v>144</v>
      </c>
      <c r="BM123" s="9" t="s">
        <v>730</v>
      </c>
    </row>
    <row r="124" spans="2:65" s="26" customFormat="1" ht="16.5" customHeight="1" x14ac:dyDescent="0.3">
      <c r="B124" s="168"/>
      <c r="C124" s="169" t="s">
        <v>317</v>
      </c>
      <c r="D124" s="169" t="s">
        <v>124</v>
      </c>
      <c r="E124" s="170" t="s">
        <v>731</v>
      </c>
      <c r="F124" s="171" t="s">
        <v>732</v>
      </c>
      <c r="G124" s="172" t="s">
        <v>225</v>
      </c>
      <c r="H124" s="173">
        <v>6</v>
      </c>
      <c r="I124" s="174">
        <v>0</v>
      </c>
      <c r="J124" s="175">
        <f t="shared" si="0"/>
        <v>0</v>
      </c>
      <c r="K124" s="171" t="s">
        <v>128</v>
      </c>
      <c r="L124" s="27"/>
      <c r="M124" s="176"/>
      <c r="N124" s="177" t="s">
        <v>39</v>
      </c>
      <c r="O124" s="28"/>
      <c r="P124" s="178">
        <f t="shared" si="1"/>
        <v>0</v>
      </c>
      <c r="Q124" s="178">
        <v>0</v>
      </c>
      <c r="R124" s="178">
        <f t="shared" si="2"/>
        <v>0</v>
      </c>
      <c r="S124" s="178">
        <v>0</v>
      </c>
      <c r="T124" s="179">
        <f t="shared" si="3"/>
        <v>0</v>
      </c>
      <c r="AR124" s="9" t="s">
        <v>144</v>
      </c>
      <c r="AT124" s="9" t="s">
        <v>124</v>
      </c>
      <c r="AU124" s="9" t="s">
        <v>78</v>
      </c>
      <c r="AY124" s="9" t="s">
        <v>121</v>
      </c>
      <c r="BE124" s="180">
        <f t="shared" si="4"/>
        <v>0</v>
      </c>
      <c r="BF124" s="180">
        <f t="shared" si="5"/>
        <v>0</v>
      </c>
      <c r="BG124" s="180">
        <f t="shared" si="6"/>
        <v>0</v>
      </c>
      <c r="BH124" s="180">
        <f t="shared" si="7"/>
        <v>0</v>
      </c>
      <c r="BI124" s="180">
        <f t="shared" si="8"/>
        <v>0</v>
      </c>
      <c r="BJ124" s="9" t="s">
        <v>76</v>
      </c>
      <c r="BK124" s="180">
        <f t="shared" si="9"/>
        <v>0</v>
      </c>
      <c r="BL124" s="9" t="s">
        <v>144</v>
      </c>
      <c r="BM124" s="9" t="s">
        <v>733</v>
      </c>
    </row>
    <row r="125" spans="2:65" s="26" customFormat="1" ht="25.5" customHeight="1" x14ac:dyDescent="0.3">
      <c r="B125" s="168"/>
      <c r="C125" s="217" t="s">
        <v>322</v>
      </c>
      <c r="D125" s="217" t="s">
        <v>328</v>
      </c>
      <c r="E125" s="218" t="s">
        <v>734</v>
      </c>
      <c r="F125" s="219" t="s">
        <v>735</v>
      </c>
      <c r="G125" s="220" t="s">
        <v>225</v>
      </c>
      <c r="H125" s="221">
        <v>6</v>
      </c>
      <c r="I125" s="174">
        <v>0</v>
      </c>
      <c r="J125" s="223">
        <f t="shared" si="0"/>
        <v>0</v>
      </c>
      <c r="K125" s="219" t="s">
        <v>128</v>
      </c>
      <c r="L125" s="224"/>
      <c r="M125" s="225"/>
      <c r="N125" s="226" t="s">
        <v>39</v>
      </c>
      <c r="O125" s="28"/>
      <c r="P125" s="178">
        <f t="shared" si="1"/>
        <v>0</v>
      </c>
      <c r="Q125" s="178">
        <v>1.5E-3</v>
      </c>
      <c r="R125" s="178">
        <f t="shared" si="2"/>
        <v>9.0000000000000011E-3</v>
      </c>
      <c r="S125" s="178">
        <v>0</v>
      </c>
      <c r="T125" s="179">
        <f t="shared" si="3"/>
        <v>0</v>
      </c>
      <c r="AR125" s="9" t="s">
        <v>160</v>
      </c>
      <c r="AT125" s="9" t="s">
        <v>328</v>
      </c>
      <c r="AU125" s="9" t="s">
        <v>78</v>
      </c>
      <c r="AY125" s="9" t="s">
        <v>121</v>
      </c>
      <c r="BE125" s="180">
        <f t="shared" si="4"/>
        <v>0</v>
      </c>
      <c r="BF125" s="180">
        <f t="shared" si="5"/>
        <v>0</v>
      </c>
      <c r="BG125" s="180">
        <f t="shared" si="6"/>
        <v>0</v>
      </c>
      <c r="BH125" s="180">
        <f t="shared" si="7"/>
        <v>0</v>
      </c>
      <c r="BI125" s="180">
        <f t="shared" si="8"/>
        <v>0</v>
      </c>
      <c r="BJ125" s="9" t="s">
        <v>76</v>
      </c>
      <c r="BK125" s="180">
        <f t="shared" si="9"/>
        <v>0</v>
      </c>
      <c r="BL125" s="9" t="s">
        <v>144</v>
      </c>
      <c r="BM125" s="9" t="s">
        <v>736</v>
      </c>
    </row>
    <row r="126" spans="2:65" s="26" customFormat="1" ht="16.5" customHeight="1" x14ac:dyDescent="0.3">
      <c r="B126" s="168"/>
      <c r="C126" s="169" t="s">
        <v>327</v>
      </c>
      <c r="D126" s="169" t="s">
        <v>124</v>
      </c>
      <c r="E126" s="170" t="s">
        <v>737</v>
      </c>
      <c r="F126" s="171" t="s">
        <v>738</v>
      </c>
      <c r="G126" s="172" t="s">
        <v>320</v>
      </c>
      <c r="H126" s="173">
        <v>134</v>
      </c>
      <c r="I126" s="174">
        <v>0</v>
      </c>
      <c r="J126" s="175">
        <f t="shared" si="0"/>
        <v>0</v>
      </c>
      <c r="K126" s="171" t="s">
        <v>128</v>
      </c>
      <c r="L126" s="27"/>
      <c r="M126" s="176"/>
      <c r="N126" s="177" t="s">
        <v>39</v>
      </c>
      <c r="O126" s="28"/>
      <c r="P126" s="178">
        <f t="shared" si="1"/>
        <v>0</v>
      </c>
      <c r="Q126" s="178">
        <v>0</v>
      </c>
      <c r="R126" s="178">
        <f t="shared" si="2"/>
        <v>0</v>
      </c>
      <c r="S126" s="178">
        <v>0</v>
      </c>
      <c r="T126" s="179">
        <f t="shared" si="3"/>
        <v>0</v>
      </c>
      <c r="AR126" s="9" t="s">
        <v>144</v>
      </c>
      <c r="AT126" s="9" t="s">
        <v>124</v>
      </c>
      <c r="AU126" s="9" t="s">
        <v>78</v>
      </c>
      <c r="AY126" s="9" t="s">
        <v>121</v>
      </c>
      <c r="BE126" s="180">
        <f t="shared" si="4"/>
        <v>0</v>
      </c>
      <c r="BF126" s="180">
        <f t="shared" si="5"/>
        <v>0</v>
      </c>
      <c r="BG126" s="180">
        <f t="shared" si="6"/>
        <v>0</v>
      </c>
      <c r="BH126" s="180">
        <f t="shared" si="7"/>
        <v>0</v>
      </c>
      <c r="BI126" s="180">
        <f t="shared" si="8"/>
        <v>0</v>
      </c>
      <c r="BJ126" s="9" t="s">
        <v>76</v>
      </c>
      <c r="BK126" s="180">
        <f t="shared" si="9"/>
        <v>0</v>
      </c>
      <c r="BL126" s="9" t="s">
        <v>144</v>
      </c>
      <c r="BM126" s="9" t="s">
        <v>739</v>
      </c>
    </row>
    <row r="127" spans="2:65" s="26" customFormat="1" ht="16.5" customHeight="1" x14ac:dyDescent="0.3">
      <c r="B127" s="168"/>
      <c r="C127" s="169" t="s">
        <v>333</v>
      </c>
      <c r="D127" s="169" t="s">
        <v>124</v>
      </c>
      <c r="E127" s="170" t="s">
        <v>740</v>
      </c>
      <c r="F127" s="171" t="s">
        <v>741</v>
      </c>
      <c r="G127" s="172" t="s">
        <v>225</v>
      </c>
      <c r="H127" s="173">
        <v>1</v>
      </c>
      <c r="I127" s="174">
        <v>0</v>
      </c>
      <c r="J127" s="175">
        <f t="shared" si="0"/>
        <v>0</v>
      </c>
      <c r="K127" s="171" t="s">
        <v>128</v>
      </c>
      <c r="L127" s="27"/>
      <c r="M127" s="176"/>
      <c r="N127" s="177" t="s">
        <v>39</v>
      </c>
      <c r="O127" s="28"/>
      <c r="P127" s="178">
        <f t="shared" si="1"/>
        <v>0</v>
      </c>
      <c r="Q127" s="178">
        <v>0.46009</v>
      </c>
      <c r="R127" s="178">
        <f t="shared" si="2"/>
        <v>0.46009</v>
      </c>
      <c r="S127" s="178">
        <v>0</v>
      </c>
      <c r="T127" s="179">
        <f t="shared" si="3"/>
        <v>0</v>
      </c>
      <c r="AR127" s="9" t="s">
        <v>144</v>
      </c>
      <c r="AT127" s="9" t="s">
        <v>124</v>
      </c>
      <c r="AU127" s="9" t="s">
        <v>78</v>
      </c>
      <c r="AY127" s="9" t="s">
        <v>121</v>
      </c>
      <c r="BE127" s="180">
        <f t="shared" si="4"/>
        <v>0</v>
      </c>
      <c r="BF127" s="180">
        <f t="shared" si="5"/>
        <v>0</v>
      </c>
      <c r="BG127" s="180">
        <f t="shared" si="6"/>
        <v>0</v>
      </c>
      <c r="BH127" s="180">
        <f t="shared" si="7"/>
        <v>0</v>
      </c>
      <c r="BI127" s="180">
        <f t="shared" si="8"/>
        <v>0</v>
      </c>
      <c r="BJ127" s="9" t="s">
        <v>76</v>
      </c>
      <c r="BK127" s="180">
        <f t="shared" si="9"/>
        <v>0</v>
      </c>
      <c r="BL127" s="9" t="s">
        <v>144</v>
      </c>
      <c r="BM127" s="9" t="s">
        <v>742</v>
      </c>
    </row>
    <row r="128" spans="2:65" s="26" customFormat="1" ht="16.5" customHeight="1" x14ac:dyDescent="0.3">
      <c r="B128" s="168"/>
      <c r="C128" s="169" t="s">
        <v>340</v>
      </c>
      <c r="D128" s="169" t="s">
        <v>124</v>
      </c>
      <c r="E128" s="170" t="s">
        <v>743</v>
      </c>
      <c r="F128" s="171" t="s">
        <v>744</v>
      </c>
      <c r="G128" s="172" t="s">
        <v>225</v>
      </c>
      <c r="H128" s="173">
        <v>2</v>
      </c>
      <c r="I128" s="174">
        <v>0</v>
      </c>
      <c r="J128" s="175">
        <f t="shared" si="0"/>
        <v>0</v>
      </c>
      <c r="K128" s="171"/>
      <c r="L128" s="27"/>
      <c r="M128" s="176"/>
      <c r="N128" s="177" t="s">
        <v>39</v>
      </c>
      <c r="O128" s="28"/>
      <c r="P128" s="178">
        <f t="shared" si="1"/>
        <v>0</v>
      </c>
      <c r="Q128" s="178">
        <v>0.10661</v>
      </c>
      <c r="R128" s="178">
        <f t="shared" si="2"/>
        <v>0.21321999999999999</v>
      </c>
      <c r="S128" s="178">
        <v>0</v>
      </c>
      <c r="T128" s="179">
        <f t="shared" si="3"/>
        <v>0</v>
      </c>
      <c r="AR128" s="9" t="s">
        <v>144</v>
      </c>
      <c r="AT128" s="9" t="s">
        <v>124</v>
      </c>
      <c r="AU128" s="9" t="s">
        <v>78</v>
      </c>
      <c r="AY128" s="9" t="s">
        <v>121</v>
      </c>
      <c r="BE128" s="180">
        <f t="shared" si="4"/>
        <v>0</v>
      </c>
      <c r="BF128" s="180">
        <f t="shared" si="5"/>
        <v>0</v>
      </c>
      <c r="BG128" s="180">
        <f t="shared" si="6"/>
        <v>0</v>
      </c>
      <c r="BH128" s="180">
        <f t="shared" si="7"/>
        <v>0</v>
      </c>
      <c r="BI128" s="180">
        <f t="shared" si="8"/>
        <v>0</v>
      </c>
      <c r="BJ128" s="9" t="s">
        <v>76</v>
      </c>
      <c r="BK128" s="180">
        <f t="shared" si="9"/>
        <v>0</v>
      </c>
      <c r="BL128" s="9" t="s">
        <v>144</v>
      </c>
      <c r="BM128" s="9" t="s">
        <v>745</v>
      </c>
    </row>
    <row r="129" spans="2:65" s="26" customFormat="1" ht="16.8" customHeight="1" x14ac:dyDescent="0.3">
      <c r="B129" s="168"/>
      <c r="C129" s="169" t="s">
        <v>347</v>
      </c>
      <c r="D129" s="169" t="s">
        <v>124</v>
      </c>
      <c r="E129" s="170" t="s">
        <v>746</v>
      </c>
      <c r="F129" s="171" t="s">
        <v>747</v>
      </c>
      <c r="G129" s="172" t="s">
        <v>225</v>
      </c>
      <c r="H129" s="173">
        <v>2</v>
      </c>
      <c r="I129" s="174">
        <v>0</v>
      </c>
      <c r="J129" s="175">
        <f t="shared" si="0"/>
        <v>0</v>
      </c>
      <c r="K129" s="171"/>
      <c r="L129" s="27"/>
      <c r="M129" s="176"/>
      <c r="N129" s="177" t="s">
        <v>39</v>
      </c>
      <c r="O129" s="28"/>
      <c r="P129" s="178">
        <f t="shared" si="1"/>
        <v>0</v>
      </c>
      <c r="Q129" s="178">
        <v>1.2120000000000001E-2</v>
      </c>
      <c r="R129" s="178">
        <f t="shared" si="2"/>
        <v>2.4240000000000001E-2</v>
      </c>
      <c r="S129" s="178">
        <v>0</v>
      </c>
      <c r="T129" s="179">
        <f t="shared" si="3"/>
        <v>0</v>
      </c>
      <c r="AR129" s="9" t="s">
        <v>144</v>
      </c>
      <c r="AT129" s="9" t="s">
        <v>124</v>
      </c>
      <c r="AU129" s="9" t="s">
        <v>78</v>
      </c>
      <c r="AY129" s="9" t="s">
        <v>121</v>
      </c>
      <c r="BE129" s="180">
        <f t="shared" si="4"/>
        <v>0</v>
      </c>
      <c r="BF129" s="180">
        <f t="shared" si="5"/>
        <v>0</v>
      </c>
      <c r="BG129" s="180">
        <f t="shared" si="6"/>
        <v>0</v>
      </c>
      <c r="BH129" s="180">
        <f t="shared" si="7"/>
        <v>0</v>
      </c>
      <c r="BI129" s="180">
        <f t="shared" si="8"/>
        <v>0</v>
      </c>
      <c r="BJ129" s="9" t="s">
        <v>76</v>
      </c>
      <c r="BK129" s="180">
        <f t="shared" si="9"/>
        <v>0</v>
      </c>
      <c r="BL129" s="9" t="s">
        <v>144</v>
      </c>
      <c r="BM129" s="9" t="s">
        <v>748</v>
      </c>
    </row>
    <row r="130" spans="2:65" s="26" customFormat="1" ht="16.5" customHeight="1" x14ac:dyDescent="0.3">
      <c r="B130" s="168"/>
      <c r="C130" s="169" t="s">
        <v>352</v>
      </c>
      <c r="D130" s="169" t="s">
        <v>124</v>
      </c>
      <c r="E130" s="170" t="s">
        <v>749</v>
      </c>
      <c r="F130" s="171" t="s">
        <v>750</v>
      </c>
      <c r="G130" s="172" t="s">
        <v>225</v>
      </c>
      <c r="H130" s="173">
        <v>2</v>
      </c>
      <c r="I130" s="174">
        <v>0</v>
      </c>
      <c r="J130" s="175">
        <f t="shared" si="0"/>
        <v>0</v>
      </c>
      <c r="K130" s="171"/>
      <c r="L130" s="27"/>
      <c r="M130" s="176"/>
      <c r="N130" s="177" t="s">
        <v>39</v>
      </c>
      <c r="O130" s="28"/>
      <c r="P130" s="178">
        <f t="shared" si="1"/>
        <v>0</v>
      </c>
      <c r="Q130" s="178">
        <v>0</v>
      </c>
      <c r="R130" s="178">
        <f t="shared" si="2"/>
        <v>0</v>
      </c>
      <c r="S130" s="178">
        <v>0</v>
      </c>
      <c r="T130" s="179">
        <f t="shared" si="3"/>
        <v>0</v>
      </c>
      <c r="AR130" s="9" t="s">
        <v>144</v>
      </c>
      <c r="AT130" s="9" t="s">
        <v>124</v>
      </c>
      <c r="AU130" s="9" t="s">
        <v>78</v>
      </c>
      <c r="AY130" s="9" t="s">
        <v>121</v>
      </c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9" t="s">
        <v>76</v>
      </c>
      <c r="BK130" s="180">
        <f t="shared" si="9"/>
        <v>0</v>
      </c>
      <c r="BL130" s="9" t="s">
        <v>144</v>
      </c>
      <c r="BM130" s="9" t="s">
        <v>751</v>
      </c>
    </row>
    <row r="131" spans="2:65" s="26" customFormat="1" ht="16.5" customHeight="1" x14ac:dyDescent="0.3">
      <c r="B131" s="168"/>
      <c r="C131" s="169" t="s">
        <v>362</v>
      </c>
      <c r="D131" s="169" t="s">
        <v>124</v>
      </c>
      <c r="E131" s="170" t="s">
        <v>752</v>
      </c>
      <c r="F131" s="171" t="s">
        <v>753</v>
      </c>
      <c r="G131" s="172" t="s">
        <v>225</v>
      </c>
      <c r="H131" s="173">
        <v>2</v>
      </c>
      <c r="I131" s="174">
        <v>0</v>
      </c>
      <c r="J131" s="175">
        <f t="shared" si="0"/>
        <v>0</v>
      </c>
      <c r="K131" s="171"/>
      <c r="L131" s="27"/>
      <c r="M131" s="176"/>
      <c r="N131" s="177" t="s">
        <v>39</v>
      </c>
      <c r="O131" s="28"/>
      <c r="P131" s="178">
        <f t="shared" si="1"/>
        <v>0</v>
      </c>
      <c r="Q131" s="178">
        <v>0</v>
      </c>
      <c r="R131" s="178">
        <f t="shared" si="2"/>
        <v>0</v>
      </c>
      <c r="S131" s="178">
        <v>0</v>
      </c>
      <c r="T131" s="179">
        <f t="shared" si="3"/>
        <v>0</v>
      </c>
      <c r="AR131" s="9" t="s">
        <v>144</v>
      </c>
      <c r="AT131" s="9" t="s">
        <v>124</v>
      </c>
      <c r="AU131" s="9" t="s">
        <v>78</v>
      </c>
      <c r="AY131" s="9" t="s">
        <v>121</v>
      </c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9" t="s">
        <v>76</v>
      </c>
      <c r="BK131" s="180">
        <f t="shared" si="9"/>
        <v>0</v>
      </c>
      <c r="BL131" s="9" t="s">
        <v>144</v>
      </c>
      <c r="BM131" s="9" t="s">
        <v>754</v>
      </c>
    </row>
    <row r="132" spans="2:65" s="26" customFormat="1" ht="25.5" customHeight="1" x14ac:dyDescent="0.3">
      <c r="B132" s="168"/>
      <c r="C132" s="169" t="s">
        <v>367</v>
      </c>
      <c r="D132" s="169" t="s">
        <v>124</v>
      </c>
      <c r="E132" s="170" t="s">
        <v>755</v>
      </c>
      <c r="F132" s="171" t="s">
        <v>756</v>
      </c>
      <c r="G132" s="172" t="s">
        <v>225</v>
      </c>
      <c r="H132" s="173">
        <v>2</v>
      </c>
      <c r="I132" s="174">
        <v>0</v>
      </c>
      <c r="J132" s="175">
        <f t="shared" si="0"/>
        <v>0</v>
      </c>
      <c r="K132" s="171" t="s">
        <v>128</v>
      </c>
      <c r="L132" s="27"/>
      <c r="M132" s="176"/>
      <c r="N132" s="177" t="s">
        <v>39</v>
      </c>
      <c r="O132" s="28"/>
      <c r="P132" s="178">
        <f t="shared" si="1"/>
        <v>0</v>
      </c>
      <c r="Q132" s="178">
        <v>0.21734000000000001</v>
      </c>
      <c r="R132" s="178">
        <f t="shared" si="2"/>
        <v>0.43468000000000001</v>
      </c>
      <c r="S132" s="178">
        <v>0</v>
      </c>
      <c r="T132" s="179">
        <f t="shared" si="3"/>
        <v>0</v>
      </c>
      <c r="AR132" s="9" t="s">
        <v>144</v>
      </c>
      <c r="AT132" s="9" t="s">
        <v>124</v>
      </c>
      <c r="AU132" s="9" t="s">
        <v>78</v>
      </c>
      <c r="AY132" s="9" t="s">
        <v>121</v>
      </c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9" t="s">
        <v>76</v>
      </c>
      <c r="BK132" s="180">
        <f t="shared" si="9"/>
        <v>0</v>
      </c>
      <c r="BL132" s="9" t="s">
        <v>144</v>
      </c>
      <c r="BM132" s="9" t="s">
        <v>757</v>
      </c>
    </row>
    <row r="133" spans="2:65" s="26" customFormat="1" ht="16.5" customHeight="1" x14ac:dyDescent="0.3">
      <c r="B133" s="168"/>
      <c r="C133" s="217" t="s">
        <v>372</v>
      </c>
      <c r="D133" s="217" t="s">
        <v>328</v>
      </c>
      <c r="E133" s="218" t="s">
        <v>758</v>
      </c>
      <c r="F133" s="219" t="s">
        <v>759</v>
      </c>
      <c r="G133" s="220" t="s">
        <v>225</v>
      </c>
      <c r="H133" s="221">
        <v>2</v>
      </c>
      <c r="I133" s="174">
        <v>0</v>
      </c>
      <c r="J133" s="223">
        <f t="shared" si="0"/>
        <v>0</v>
      </c>
      <c r="K133" s="219" t="s">
        <v>128</v>
      </c>
      <c r="L133" s="224"/>
      <c r="M133" s="225"/>
      <c r="N133" s="226" t="s">
        <v>39</v>
      </c>
      <c r="O133" s="28"/>
      <c r="P133" s="178">
        <f t="shared" si="1"/>
        <v>0</v>
      </c>
      <c r="Q133" s="178">
        <v>0.10199999999999999</v>
      </c>
      <c r="R133" s="178">
        <f t="shared" si="2"/>
        <v>0.20399999999999999</v>
      </c>
      <c r="S133" s="178">
        <v>0</v>
      </c>
      <c r="T133" s="179">
        <f t="shared" si="3"/>
        <v>0</v>
      </c>
      <c r="AR133" s="9" t="s">
        <v>160</v>
      </c>
      <c r="AT133" s="9" t="s">
        <v>328</v>
      </c>
      <c r="AU133" s="9" t="s">
        <v>78</v>
      </c>
      <c r="AY133" s="9" t="s">
        <v>121</v>
      </c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9" t="s">
        <v>76</v>
      </c>
      <c r="BK133" s="180">
        <f t="shared" si="9"/>
        <v>0</v>
      </c>
      <c r="BL133" s="9" t="s">
        <v>144</v>
      </c>
      <c r="BM133" s="9" t="s">
        <v>760</v>
      </c>
    </row>
    <row r="134" spans="2:65" s="26" customFormat="1" ht="16.5" customHeight="1" x14ac:dyDescent="0.3">
      <c r="B134" s="168"/>
      <c r="C134" s="169" t="s">
        <v>376</v>
      </c>
      <c r="D134" s="169" t="s">
        <v>124</v>
      </c>
      <c r="E134" s="170" t="s">
        <v>761</v>
      </c>
      <c r="F134" s="171" t="s">
        <v>762</v>
      </c>
      <c r="G134" s="172" t="s">
        <v>320</v>
      </c>
      <c r="H134" s="173">
        <v>134</v>
      </c>
      <c r="I134" s="174">
        <v>0</v>
      </c>
      <c r="J134" s="175">
        <f t="shared" si="0"/>
        <v>0</v>
      </c>
      <c r="K134" s="171" t="s">
        <v>128</v>
      </c>
      <c r="L134" s="27"/>
      <c r="M134" s="176"/>
      <c r="N134" s="177" t="s">
        <v>39</v>
      </c>
      <c r="O134" s="28"/>
      <c r="P134" s="178">
        <f t="shared" si="1"/>
        <v>0</v>
      </c>
      <c r="Q134" s="178">
        <v>1.2999999999999999E-4</v>
      </c>
      <c r="R134" s="178">
        <f t="shared" si="2"/>
        <v>1.7419999999999998E-2</v>
      </c>
      <c r="S134" s="178">
        <v>0</v>
      </c>
      <c r="T134" s="179">
        <f t="shared" si="3"/>
        <v>0</v>
      </c>
      <c r="AR134" s="9" t="s">
        <v>144</v>
      </c>
      <c r="AT134" s="9" t="s">
        <v>124</v>
      </c>
      <c r="AU134" s="9" t="s">
        <v>78</v>
      </c>
      <c r="AY134" s="9" t="s">
        <v>121</v>
      </c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9" t="s">
        <v>76</v>
      </c>
      <c r="BK134" s="180">
        <f t="shared" si="9"/>
        <v>0</v>
      </c>
      <c r="BL134" s="9" t="s">
        <v>144</v>
      </c>
      <c r="BM134" s="9" t="s">
        <v>763</v>
      </c>
    </row>
    <row r="135" spans="2:65" s="154" customFormat="1" ht="21.6" customHeight="1" x14ac:dyDescent="0.35">
      <c r="B135" s="155"/>
      <c r="D135" s="156" t="s">
        <v>67</v>
      </c>
      <c r="E135" s="166" t="s">
        <v>549</v>
      </c>
      <c r="F135" s="166" t="s">
        <v>550</v>
      </c>
      <c r="I135" s="189"/>
      <c r="J135" s="167">
        <f>BK135</f>
        <v>0</v>
      </c>
      <c r="L135" s="155"/>
      <c r="M135" s="160"/>
      <c r="N135" s="161"/>
      <c r="O135" s="161"/>
      <c r="P135" s="162">
        <f>P136</f>
        <v>0</v>
      </c>
      <c r="Q135" s="161"/>
      <c r="R135" s="162">
        <f>R136</f>
        <v>0</v>
      </c>
      <c r="S135" s="161"/>
      <c r="T135" s="163">
        <f>T136</f>
        <v>0</v>
      </c>
      <c r="AR135" s="156" t="s">
        <v>76</v>
      </c>
      <c r="AT135" s="164" t="s">
        <v>67</v>
      </c>
      <c r="AU135" s="164" t="s">
        <v>76</v>
      </c>
      <c r="AY135" s="156" t="s">
        <v>121</v>
      </c>
      <c r="BK135" s="165">
        <f>BK136</f>
        <v>0</v>
      </c>
    </row>
    <row r="136" spans="2:65" s="26" customFormat="1" ht="16.5" customHeight="1" x14ac:dyDescent="0.3">
      <c r="B136" s="168"/>
      <c r="C136" s="169" t="s">
        <v>381</v>
      </c>
      <c r="D136" s="169" t="s">
        <v>124</v>
      </c>
      <c r="E136" s="170" t="s">
        <v>764</v>
      </c>
      <c r="F136" s="171" t="s">
        <v>765</v>
      </c>
      <c r="G136" s="172" t="s">
        <v>301</v>
      </c>
      <c r="H136" s="173">
        <v>86.283000000000001</v>
      </c>
      <c r="I136" s="174">
        <v>0</v>
      </c>
      <c r="J136" s="175">
        <f>ROUND(I136*H136,2)</f>
        <v>0</v>
      </c>
      <c r="K136" s="171" t="s">
        <v>128</v>
      </c>
      <c r="L136" s="27"/>
      <c r="M136" s="176"/>
      <c r="N136" s="227" t="s">
        <v>39</v>
      </c>
      <c r="O136" s="1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AR136" s="9" t="s">
        <v>144</v>
      </c>
      <c r="AT136" s="9" t="s">
        <v>124</v>
      </c>
      <c r="AU136" s="9" t="s">
        <v>78</v>
      </c>
      <c r="AY136" s="9" t="s">
        <v>121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9" t="s">
        <v>76</v>
      </c>
      <c r="BK136" s="180">
        <f>ROUND(I136*H136,2)</f>
        <v>0</v>
      </c>
      <c r="BL136" s="9" t="s">
        <v>144</v>
      </c>
      <c r="BM136" s="9" t="s">
        <v>766</v>
      </c>
    </row>
    <row r="137" spans="2:65" s="26" customFormat="1" ht="6.9" customHeight="1" x14ac:dyDescent="0.3">
      <c r="B137" s="43"/>
      <c r="C137" s="44"/>
      <c r="D137" s="44"/>
      <c r="E137" s="344"/>
      <c r="F137" s="44"/>
      <c r="G137" s="44"/>
      <c r="H137" s="44"/>
      <c r="I137" s="117"/>
      <c r="J137" s="44"/>
      <c r="K137" s="44"/>
      <c r="L137" s="27"/>
    </row>
  </sheetData>
  <sheetProtection algorithmName="SHA-512" hashValue="05XpJZVqzpMy8Z/vtaKm3M83UHYKnBikXCtuQtz5VND7y9DfgNYw7+ZN24k5Kpfn0/1a7MqW2D0cf4t0fttVSg==" saltValue="/V+FlxMH7C4XaVHBbqvHlw==" spinCount="100000" sheet="1" objects="1" scenarios="1"/>
  <autoFilter ref="C81:K136"/>
  <mergeCells count="10">
    <mergeCell ref="E45:H45"/>
    <mergeCell ref="E47:H47"/>
    <mergeCell ref="J51:J52"/>
    <mergeCell ref="E72:H72"/>
    <mergeCell ref="E74:H74"/>
    <mergeCell ref="G1:H1"/>
    <mergeCell ref="L2:V2"/>
    <mergeCell ref="E7:H7"/>
    <mergeCell ref="E9:H9"/>
    <mergeCell ref="E24:H24"/>
  </mergeCells>
  <hyperlinks>
    <hyperlink ref="F1" location="C2" display="1) Krycí list soupisu"/>
    <hyperlink ref="G1" location="C54" display="2) Rekapitulace"/>
    <hyperlink ref="J1" location="C81" display="3) Soupis prací"/>
    <hyperlink ref="L1" location="'Rekapitulace stavby'!C2" display="Rekapitulace stavby"/>
  </hyperlinks>
  <pageMargins left="0.59055118110236227" right="0.59055118110236227" top="0.59055118110236227" bottom="0.59055118110236227" header="0.51181102362204722" footer="0"/>
  <pageSetup paperSize="9" scale="95" firstPageNumber="0" fitToHeight="100" orientation="landscape" horizontalDpi="300" verticalDpi="300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 x14ac:dyDescent="0.3"/>
  <cols>
    <col min="1" max="1" width="8.28515625" style="230" customWidth="1"/>
    <col min="2" max="2" width="1.7109375" style="230" customWidth="1"/>
    <col min="3" max="4" width="5" style="230" customWidth="1"/>
    <col min="5" max="5" width="11.7109375" style="230" customWidth="1"/>
    <col min="6" max="6" width="9.140625" style="230" customWidth="1"/>
    <col min="7" max="7" width="5" style="230" customWidth="1"/>
    <col min="8" max="8" width="77.85546875" style="230" customWidth="1"/>
    <col min="9" max="10" width="20" style="230" customWidth="1"/>
    <col min="11" max="11" width="1.7109375" style="230" customWidth="1"/>
    <col min="12" max="1025" width="8.5703125" customWidth="1"/>
  </cols>
  <sheetData>
    <row r="1" spans="2:11" ht="37.5" customHeight="1" x14ac:dyDescent="0.3"/>
    <row r="2" spans="2:11" ht="7.5" customHeight="1" x14ac:dyDescent="0.3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234" customFormat="1" ht="45" customHeight="1" x14ac:dyDescent="0.3">
      <c r="B3" s="235"/>
      <c r="C3" s="334" t="s">
        <v>767</v>
      </c>
      <c r="D3" s="334"/>
      <c r="E3" s="334"/>
      <c r="F3" s="334"/>
      <c r="G3" s="334"/>
      <c r="H3" s="334"/>
      <c r="I3" s="334"/>
      <c r="J3" s="334"/>
      <c r="K3" s="236"/>
    </row>
    <row r="4" spans="2:11" ht="25.5" customHeight="1" x14ac:dyDescent="0.3">
      <c r="B4" s="237"/>
      <c r="C4" s="335" t="s">
        <v>768</v>
      </c>
      <c r="D4" s="335"/>
      <c r="E4" s="335"/>
      <c r="F4" s="335"/>
      <c r="G4" s="335"/>
      <c r="H4" s="335"/>
      <c r="I4" s="335"/>
      <c r="J4" s="335"/>
      <c r="K4" s="238"/>
    </row>
    <row r="5" spans="2:11" ht="5.25" customHeight="1" x14ac:dyDescent="0.3">
      <c r="B5" s="237"/>
      <c r="C5" s="239"/>
      <c r="D5" s="239"/>
      <c r="E5" s="239"/>
      <c r="F5" s="239"/>
      <c r="G5" s="239"/>
      <c r="H5" s="239"/>
      <c r="I5" s="239"/>
      <c r="J5" s="239"/>
      <c r="K5" s="238"/>
    </row>
    <row r="6" spans="2:11" ht="15" customHeight="1" x14ac:dyDescent="0.3">
      <c r="B6" s="237"/>
      <c r="C6" s="336" t="s">
        <v>769</v>
      </c>
      <c r="D6" s="336"/>
      <c r="E6" s="336"/>
      <c r="F6" s="336"/>
      <c r="G6" s="336"/>
      <c r="H6" s="336"/>
      <c r="I6" s="336"/>
      <c r="J6" s="336"/>
      <c r="K6" s="238"/>
    </row>
    <row r="7" spans="2:11" ht="15" customHeight="1" x14ac:dyDescent="0.3">
      <c r="B7" s="241"/>
      <c r="C7" s="336" t="s">
        <v>770</v>
      </c>
      <c r="D7" s="336"/>
      <c r="E7" s="336"/>
      <c r="F7" s="336"/>
      <c r="G7" s="336"/>
      <c r="H7" s="336"/>
      <c r="I7" s="336"/>
      <c r="J7" s="336"/>
      <c r="K7" s="238"/>
    </row>
    <row r="8" spans="2:11" ht="12.75" customHeight="1" x14ac:dyDescent="0.3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spans="2:11" ht="15" customHeight="1" x14ac:dyDescent="0.3">
      <c r="B9" s="241"/>
      <c r="C9" s="337" t="s">
        <v>771</v>
      </c>
      <c r="D9" s="337"/>
      <c r="E9" s="337"/>
      <c r="F9" s="337"/>
      <c r="G9" s="337"/>
      <c r="H9" s="337"/>
      <c r="I9" s="337"/>
      <c r="J9" s="337"/>
      <c r="K9" s="238"/>
    </row>
    <row r="10" spans="2:11" ht="15" customHeight="1" x14ac:dyDescent="0.3">
      <c r="B10" s="241"/>
      <c r="C10" s="240"/>
      <c r="D10" s="336" t="s">
        <v>772</v>
      </c>
      <c r="E10" s="336"/>
      <c r="F10" s="336"/>
      <c r="G10" s="336"/>
      <c r="H10" s="336"/>
      <c r="I10" s="336"/>
      <c r="J10" s="336"/>
      <c r="K10" s="238"/>
    </row>
    <row r="11" spans="2:11" ht="15" customHeight="1" x14ac:dyDescent="0.3">
      <c r="B11" s="241"/>
      <c r="C11" s="242"/>
      <c r="D11" s="336" t="s">
        <v>773</v>
      </c>
      <c r="E11" s="336"/>
      <c r="F11" s="336"/>
      <c r="G11" s="336"/>
      <c r="H11" s="336"/>
      <c r="I11" s="336"/>
      <c r="J11" s="336"/>
      <c r="K11" s="238"/>
    </row>
    <row r="12" spans="2:11" ht="12.75" customHeight="1" x14ac:dyDescent="0.3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spans="2:11" ht="15" customHeight="1" x14ac:dyDescent="0.3">
      <c r="B13" s="241"/>
      <c r="C13" s="242"/>
      <c r="D13" s="336" t="s">
        <v>774</v>
      </c>
      <c r="E13" s="336"/>
      <c r="F13" s="336"/>
      <c r="G13" s="336"/>
      <c r="H13" s="336"/>
      <c r="I13" s="336"/>
      <c r="J13" s="336"/>
      <c r="K13" s="238"/>
    </row>
    <row r="14" spans="2:11" ht="15" customHeight="1" x14ac:dyDescent="0.3">
      <c r="B14" s="241"/>
      <c r="C14" s="242"/>
      <c r="D14" s="336" t="s">
        <v>775</v>
      </c>
      <c r="E14" s="336"/>
      <c r="F14" s="336"/>
      <c r="G14" s="336"/>
      <c r="H14" s="336"/>
      <c r="I14" s="336"/>
      <c r="J14" s="336"/>
      <c r="K14" s="238"/>
    </row>
    <row r="15" spans="2:11" ht="15" customHeight="1" x14ac:dyDescent="0.3">
      <c r="B15" s="241"/>
      <c r="C15" s="242"/>
      <c r="D15" s="336" t="s">
        <v>776</v>
      </c>
      <c r="E15" s="336"/>
      <c r="F15" s="336"/>
      <c r="G15" s="336"/>
      <c r="H15" s="336"/>
      <c r="I15" s="336"/>
      <c r="J15" s="336"/>
      <c r="K15" s="238"/>
    </row>
    <row r="16" spans="2:11" ht="15" customHeight="1" x14ac:dyDescent="0.3">
      <c r="B16" s="241"/>
      <c r="C16" s="242"/>
      <c r="D16" s="242"/>
      <c r="E16" s="243" t="s">
        <v>81</v>
      </c>
      <c r="F16" s="336" t="s">
        <v>777</v>
      </c>
      <c r="G16" s="336"/>
      <c r="H16" s="336"/>
      <c r="I16" s="336"/>
      <c r="J16" s="336"/>
      <c r="K16" s="238"/>
    </row>
    <row r="17" spans="2:11" ht="15" customHeight="1" x14ac:dyDescent="0.3">
      <c r="B17" s="241"/>
      <c r="C17" s="242"/>
      <c r="D17" s="242"/>
      <c r="E17" s="243" t="s">
        <v>778</v>
      </c>
      <c r="F17" s="336" t="s">
        <v>779</v>
      </c>
      <c r="G17" s="336"/>
      <c r="H17" s="336"/>
      <c r="I17" s="336"/>
      <c r="J17" s="336"/>
      <c r="K17" s="238"/>
    </row>
    <row r="18" spans="2:11" ht="15" customHeight="1" x14ac:dyDescent="0.3">
      <c r="B18" s="241"/>
      <c r="C18" s="242"/>
      <c r="D18" s="242"/>
      <c r="E18" s="243" t="s">
        <v>780</v>
      </c>
      <c r="F18" s="336" t="s">
        <v>781</v>
      </c>
      <c r="G18" s="336"/>
      <c r="H18" s="336"/>
      <c r="I18" s="336"/>
      <c r="J18" s="336"/>
      <c r="K18" s="238"/>
    </row>
    <row r="19" spans="2:11" ht="15" customHeight="1" x14ac:dyDescent="0.3">
      <c r="B19" s="241"/>
      <c r="C19" s="242"/>
      <c r="D19" s="242"/>
      <c r="E19" s="243" t="s">
        <v>75</v>
      </c>
      <c r="F19" s="336" t="s">
        <v>74</v>
      </c>
      <c r="G19" s="336"/>
      <c r="H19" s="336"/>
      <c r="I19" s="336"/>
      <c r="J19" s="336"/>
      <c r="K19" s="238"/>
    </row>
    <row r="20" spans="2:11" ht="15" customHeight="1" x14ac:dyDescent="0.3">
      <c r="B20" s="241"/>
      <c r="C20" s="242"/>
      <c r="D20" s="242"/>
      <c r="E20" s="243" t="s">
        <v>782</v>
      </c>
      <c r="F20" s="336" t="s">
        <v>783</v>
      </c>
      <c r="G20" s="336"/>
      <c r="H20" s="336"/>
      <c r="I20" s="336"/>
      <c r="J20" s="336"/>
      <c r="K20" s="238"/>
    </row>
    <row r="21" spans="2:11" ht="15" customHeight="1" x14ac:dyDescent="0.3">
      <c r="B21" s="241"/>
      <c r="C21" s="242"/>
      <c r="D21" s="242"/>
      <c r="E21" s="243" t="s">
        <v>784</v>
      </c>
      <c r="F21" s="336" t="s">
        <v>785</v>
      </c>
      <c r="G21" s="336"/>
      <c r="H21" s="336"/>
      <c r="I21" s="336"/>
      <c r="J21" s="336"/>
      <c r="K21" s="238"/>
    </row>
    <row r="22" spans="2:11" ht="12.75" customHeight="1" x14ac:dyDescent="0.3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spans="2:11" ht="15" customHeight="1" x14ac:dyDescent="0.3">
      <c r="B23" s="241"/>
      <c r="C23" s="337" t="s">
        <v>786</v>
      </c>
      <c r="D23" s="337"/>
      <c r="E23" s="337"/>
      <c r="F23" s="337"/>
      <c r="G23" s="337"/>
      <c r="H23" s="337"/>
      <c r="I23" s="337"/>
      <c r="J23" s="337"/>
      <c r="K23" s="238"/>
    </row>
    <row r="24" spans="2:11" ht="15" customHeight="1" x14ac:dyDescent="0.3">
      <c r="B24" s="241"/>
      <c r="C24" s="336" t="s">
        <v>787</v>
      </c>
      <c r="D24" s="336"/>
      <c r="E24" s="336"/>
      <c r="F24" s="336"/>
      <c r="G24" s="336"/>
      <c r="H24" s="336"/>
      <c r="I24" s="336"/>
      <c r="J24" s="336"/>
      <c r="K24" s="238"/>
    </row>
    <row r="25" spans="2:11" ht="15" customHeight="1" x14ac:dyDescent="0.3">
      <c r="B25" s="241"/>
      <c r="C25" s="240"/>
      <c r="D25" s="338" t="s">
        <v>788</v>
      </c>
      <c r="E25" s="338"/>
      <c r="F25" s="338"/>
      <c r="G25" s="338"/>
      <c r="H25" s="338"/>
      <c r="I25" s="338"/>
      <c r="J25" s="338"/>
      <c r="K25" s="238"/>
    </row>
    <row r="26" spans="2:11" ht="15" customHeight="1" x14ac:dyDescent="0.3">
      <c r="B26" s="241"/>
      <c r="C26" s="242"/>
      <c r="D26" s="336" t="s">
        <v>789</v>
      </c>
      <c r="E26" s="336"/>
      <c r="F26" s="336"/>
      <c r="G26" s="336"/>
      <c r="H26" s="336"/>
      <c r="I26" s="336"/>
      <c r="J26" s="336"/>
      <c r="K26" s="238"/>
    </row>
    <row r="27" spans="2:11" ht="12.75" customHeight="1" x14ac:dyDescent="0.3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spans="2:11" ht="15" customHeight="1" x14ac:dyDescent="0.3">
      <c r="B28" s="241"/>
      <c r="C28" s="242"/>
      <c r="D28" s="338" t="s">
        <v>790</v>
      </c>
      <c r="E28" s="338"/>
      <c r="F28" s="338"/>
      <c r="G28" s="338"/>
      <c r="H28" s="338"/>
      <c r="I28" s="338"/>
      <c r="J28" s="338"/>
      <c r="K28" s="238"/>
    </row>
    <row r="29" spans="2:11" ht="15" customHeight="1" x14ac:dyDescent="0.3">
      <c r="B29" s="241"/>
      <c r="C29" s="242"/>
      <c r="D29" s="336" t="s">
        <v>791</v>
      </c>
      <c r="E29" s="336"/>
      <c r="F29" s="336"/>
      <c r="G29" s="336"/>
      <c r="H29" s="336"/>
      <c r="I29" s="336"/>
      <c r="J29" s="336"/>
      <c r="K29" s="238"/>
    </row>
    <row r="30" spans="2:11" ht="12.75" customHeight="1" x14ac:dyDescent="0.3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spans="2:11" ht="15" customHeight="1" x14ac:dyDescent="0.3">
      <c r="B31" s="241"/>
      <c r="C31" s="242"/>
      <c r="D31" s="338" t="s">
        <v>792</v>
      </c>
      <c r="E31" s="338"/>
      <c r="F31" s="338"/>
      <c r="G31" s="338"/>
      <c r="H31" s="338"/>
      <c r="I31" s="338"/>
      <c r="J31" s="338"/>
      <c r="K31" s="238"/>
    </row>
    <row r="32" spans="2:11" ht="15" customHeight="1" x14ac:dyDescent="0.3">
      <c r="B32" s="241"/>
      <c r="C32" s="242"/>
      <c r="D32" s="336" t="s">
        <v>793</v>
      </c>
      <c r="E32" s="336"/>
      <c r="F32" s="336"/>
      <c r="G32" s="336"/>
      <c r="H32" s="336"/>
      <c r="I32" s="336"/>
      <c r="J32" s="336"/>
      <c r="K32" s="238"/>
    </row>
    <row r="33" spans="2:11" ht="15" customHeight="1" x14ac:dyDescent="0.3">
      <c r="B33" s="241"/>
      <c r="C33" s="242"/>
      <c r="D33" s="336" t="s">
        <v>794</v>
      </c>
      <c r="E33" s="336"/>
      <c r="F33" s="336"/>
      <c r="G33" s="336"/>
      <c r="H33" s="336"/>
      <c r="I33" s="336"/>
      <c r="J33" s="336"/>
      <c r="K33" s="238"/>
    </row>
    <row r="34" spans="2:11" ht="15" customHeight="1" x14ac:dyDescent="0.3">
      <c r="B34" s="241"/>
      <c r="C34" s="242"/>
      <c r="D34" s="240"/>
      <c r="E34" s="244" t="s">
        <v>105</v>
      </c>
      <c r="F34" s="240"/>
      <c r="G34" s="336" t="s">
        <v>795</v>
      </c>
      <c r="H34" s="336"/>
      <c r="I34" s="336"/>
      <c r="J34" s="336"/>
      <c r="K34" s="238"/>
    </row>
    <row r="35" spans="2:11" ht="30.75" customHeight="1" x14ac:dyDescent="0.3">
      <c r="B35" s="241"/>
      <c r="C35" s="242"/>
      <c r="D35" s="240"/>
      <c r="E35" s="244" t="s">
        <v>796</v>
      </c>
      <c r="F35" s="240"/>
      <c r="G35" s="336" t="s">
        <v>797</v>
      </c>
      <c r="H35" s="336"/>
      <c r="I35" s="336"/>
      <c r="J35" s="336"/>
      <c r="K35" s="238"/>
    </row>
    <row r="36" spans="2:11" ht="15" customHeight="1" x14ac:dyDescent="0.3">
      <c r="B36" s="241"/>
      <c r="C36" s="242"/>
      <c r="D36" s="240"/>
      <c r="E36" s="244" t="s">
        <v>49</v>
      </c>
      <c r="F36" s="240"/>
      <c r="G36" s="336" t="s">
        <v>798</v>
      </c>
      <c r="H36" s="336"/>
      <c r="I36" s="336"/>
      <c r="J36" s="336"/>
      <c r="K36" s="238"/>
    </row>
    <row r="37" spans="2:11" ht="15" customHeight="1" x14ac:dyDescent="0.3">
      <c r="B37" s="241"/>
      <c r="C37" s="242"/>
      <c r="D37" s="240"/>
      <c r="E37" s="244" t="s">
        <v>106</v>
      </c>
      <c r="F37" s="240"/>
      <c r="G37" s="336" t="s">
        <v>799</v>
      </c>
      <c r="H37" s="336"/>
      <c r="I37" s="336"/>
      <c r="J37" s="336"/>
      <c r="K37" s="238"/>
    </row>
    <row r="38" spans="2:11" ht="15" customHeight="1" x14ac:dyDescent="0.3">
      <c r="B38" s="241"/>
      <c r="C38" s="242"/>
      <c r="D38" s="240"/>
      <c r="E38" s="244" t="s">
        <v>107</v>
      </c>
      <c r="F38" s="240"/>
      <c r="G38" s="336" t="s">
        <v>800</v>
      </c>
      <c r="H38" s="336"/>
      <c r="I38" s="336"/>
      <c r="J38" s="336"/>
      <c r="K38" s="238"/>
    </row>
    <row r="39" spans="2:11" ht="15" customHeight="1" x14ac:dyDescent="0.3">
      <c r="B39" s="241"/>
      <c r="C39" s="242"/>
      <c r="D39" s="240"/>
      <c r="E39" s="244" t="s">
        <v>108</v>
      </c>
      <c r="F39" s="240"/>
      <c r="G39" s="336" t="s">
        <v>801</v>
      </c>
      <c r="H39" s="336"/>
      <c r="I39" s="336"/>
      <c r="J39" s="336"/>
      <c r="K39" s="238"/>
    </row>
    <row r="40" spans="2:11" ht="15" customHeight="1" x14ac:dyDescent="0.3">
      <c r="B40" s="241"/>
      <c r="C40" s="242"/>
      <c r="D40" s="240"/>
      <c r="E40" s="244" t="s">
        <v>802</v>
      </c>
      <c r="F40" s="240"/>
      <c r="G40" s="336" t="s">
        <v>803</v>
      </c>
      <c r="H40" s="336"/>
      <c r="I40" s="336"/>
      <c r="J40" s="336"/>
      <c r="K40" s="238"/>
    </row>
    <row r="41" spans="2:11" ht="15" customHeight="1" x14ac:dyDescent="0.3">
      <c r="B41" s="241"/>
      <c r="C41" s="242"/>
      <c r="D41" s="240"/>
      <c r="E41" s="244"/>
      <c r="F41" s="240"/>
      <c r="G41" s="336" t="s">
        <v>804</v>
      </c>
      <c r="H41" s="336"/>
      <c r="I41" s="336"/>
      <c r="J41" s="336"/>
      <c r="K41" s="238"/>
    </row>
    <row r="42" spans="2:11" ht="15" customHeight="1" x14ac:dyDescent="0.3">
      <c r="B42" s="241"/>
      <c r="C42" s="242"/>
      <c r="D42" s="240"/>
      <c r="E42" s="244" t="s">
        <v>805</v>
      </c>
      <c r="F42" s="240"/>
      <c r="G42" s="336" t="s">
        <v>806</v>
      </c>
      <c r="H42" s="336"/>
      <c r="I42" s="336"/>
      <c r="J42" s="336"/>
      <c r="K42" s="238"/>
    </row>
    <row r="43" spans="2:11" ht="15" customHeight="1" x14ac:dyDescent="0.3">
      <c r="B43" s="241"/>
      <c r="C43" s="242"/>
      <c r="D43" s="240"/>
      <c r="E43" s="244" t="s">
        <v>110</v>
      </c>
      <c r="F43" s="240"/>
      <c r="G43" s="336" t="s">
        <v>807</v>
      </c>
      <c r="H43" s="336"/>
      <c r="I43" s="336"/>
      <c r="J43" s="336"/>
      <c r="K43" s="238"/>
    </row>
    <row r="44" spans="2:11" ht="12.75" customHeight="1" x14ac:dyDescent="0.3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spans="2:11" ht="15" customHeight="1" x14ac:dyDescent="0.3">
      <c r="B45" s="241"/>
      <c r="C45" s="242"/>
      <c r="D45" s="336" t="s">
        <v>808</v>
      </c>
      <c r="E45" s="336"/>
      <c r="F45" s="336"/>
      <c r="G45" s="336"/>
      <c r="H45" s="336"/>
      <c r="I45" s="336"/>
      <c r="J45" s="336"/>
      <c r="K45" s="238"/>
    </row>
    <row r="46" spans="2:11" ht="15" customHeight="1" x14ac:dyDescent="0.3">
      <c r="B46" s="241"/>
      <c r="C46" s="242"/>
      <c r="D46" s="242"/>
      <c r="E46" s="336" t="s">
        <v>809</v>
      </c>
      <c r="F46" s="336"/>
      <c r="G46" s="336"/>
      <c r="H46" s="336"/>
      <c r="I46" s="336"/>
      <c r="J46" s="336"/>
      <c r="K46" s="238"/>
    </row>
    <row r="47" spans="2:11" ht="15" customHeight="1" x14ac:dyDescent="0.3">
      <c r="B47" s="241"/>
      <c r="C47" s="242"/>
      <c r="D47" s="242"/>
      <c r="E47" s="336" t="s">
        <v>810</v>
      </c>
      <c r="F47" s="336"/>
      <c r="G47" s="336"/>
      <c r="H47" s="336"/>
      <c r="I47" s="336"/>
      <c r="J47" s="336"/>
      <c r="K47" s="238"/>
    </row>
    <row r="48" spans="2:11" ht="15" customHeight="1" x14ac:dyDescent="0.3">
      <c r="B48" s="241"/>
      <c r="C48" s="242"/>
      <c r="D48" s="242"/>
      <c r="E48" s="336" t="s">
        <v>811</v>
      </c>
      <c r="F48" s="336"/>
      <c r="G48" s="336"/>
      <c r="H48" s="336"/>
      <c r="I48" s="336"/>
      <c r="J48" s="336"/>
      <c r="K48" s="238"/>
    </row>
    <row r="49" spans="2:11" ht="15" customHeight="1" x14ac:dyDescent="0.3">
      <c r="B49" s="241"/>
      <c r="C49" s="242"/>
      <c r="D49" s="336" t="s">
        <v>812</v>
      </c>
      <c r="E49" s="336"/>
      <c r="F49" s="336"/>
      <c r="G49" s="336"/>
      <c r="H49" s="336"/>
      <c r="I49" s="336"/>
      <c r="J49" s="336"/>
      <c r="K49" s="238"/>
    </row>
    <row r="50" spans="2:11" ht="25.5" customHeight="1" x14ac:dyDescent="0.3">
      <c r="B50" s="237"/>
      <c r="C50" s="335" t="s">
        <v>813</v>
      </c>
      <c r="D50" s="335"/>
      <c r="E50" s="335"/>
      <c r="F50" s="335"/>
      <c r="G50" s="335"/>
      <c r="H50" s="335"/>
      <c r="I50" s="335"/>
      <c r="J50" s="335"/>
      <c r="K50" s="238"/>
    </row>
    <row r="51" spans="2:11" ht="5.25" customHeight="1" x14ac:dyDescent="0.3">
      <c r="B51" s="237"/>
      <c r="C51" s="239"/>
      <c r="D51" s="239"/>
      <c r="E51" s="239"/>
      <c r="F51" s="239"/>
      <c r="G51" s="239"/>
      <c r="H51" s="239"/>
      <c r="I51" s="239"/>
      <c r="J51" s="239"/>
      <c r="K51" s="238"/>
    </row>
    <row r="52" spans="2:11" ht="15" customHeight="1" x14ac:dyDescent="0.3">
      <c r="B52" s="237"/>
      <c r="C52" s="336" t="s">
        <v>814</v>
      </c>
      <c r="D52" s="336"/>
      <c r="E52" s="336"/>
      <c r="F52" s="336"/>
      <c r="G52" s="336"/>
      <c r="H52" s="336"/>
      <c r="I52" s="336"/>
      <c r="J52" s="336"/>
      <c r="K52" s="238"/>
    </row>
    <row r="53" spans="2:11" ht="15" customHeight="1" x14ac:dyDescent="0.3">
      <c r="B53" s="237"/>
      <c r="C53" s="336" t="s">
        <v>815</v>
      </c>
      <c r="D53" s="336"/>
      <c r="E53" s="336"/>
      <c r="F53" s="336"/>
      <c r="G53" s="336"/>
      <c r="H53" s="336"/>
      <c r="I53" s="336"/>
      <c r="J53" s="336"/>
      <c r="K53" s="238"/>
    </row>
    <row r="54" spans="2:11" ht="12.75" customHeight="1" x14ac:dyDescent="0.3">
      <c r="B54" s="237"/>
      <c r="C54" s="240"/>
      <c r="D54" s="240"/>
      <c r="E54" s="240"/>
      <c r="F54" s="240"/>
      <c r="G54" s="240"/>
      <c r="H54" s="240"/>
      <c r="I54" s="240"/>
      <c r="J54" s="240"/>
      <c r="K54" s="238"/>
    </row>
    <row r="55" spans="2:11" ht="15" customHeight="1" x14ac:dyDescent="0.3">
      <c r="B55" s="237"/>
      <c r="C55" s="336" t="s">
        <v>816</v>
      </c>
      <c r="D55" s="336"/>
      <c r="E55" s="336"/>
      <c r="F55" s="336"/>
      <c r="G55" s="336"/>
      <c r="H55" s="336"/>
      <c r="I55" s="336"/>
      <c r="J55" s="336"/>
      <c r="K55" s="238"/>
    </row>
    <row r="56" spans="2:11" ht="15" customHeight="1" x14ac:dyDescent="0.3">
      <c r="B56" s="237"/>
      <c r="C56" s="242"/>
      <c r="D56" s="336" t="s">
        <v>817</v>
      </c>
      <c r="E56" s="336"/>
      <c r="F56" s="336"/>
      <c r="G56" s="336"/>
      <c r="H56" s="336"/>
      <c r="I56" s="336"/>
      <c r="J56" s="336"/>
      <c r="K56" s="238"/>
    </row>
    <row r="57" spans="2:11" ht="15" customHeight="1" x14ac:dyDescent="0.3">
      <c r="B57" s="237"/>
      <c r="C57" s="242"/>
      <c r="D57" s="336" t="s">
        <v>818</v>
      </c>
      <c r="E57" s="336"/>
      <c r="F57" s="336"/>
      <c r="G57" s="336"/>
      <c r="H57" s="336"/>
      <c r="I57" s="336"/>
      <c r="J57" s="336"/>
      <c r="K57" s="238"/>
    </row>
    <row r="58" spans="2:11" ht="15" customHeight="1" x14ac:dyDescent="0.3">
      <c r="B58" s="237"/>
      <c r="C58" s="242"/>
      <c r="D58" s="336" t="s">
        <v>819</v>
      </c>
      <c r="E58" s="336"/>
      <c r="F58" s="336"/>
      <c r="G58" s="336"/>
      <c r="H58" s="336"/>
      <c r="I58" s="336"/>
      <c r="J58" s="336"/>
      <c r="K58" s="238"/>
    </row>
    <row r="59" spans="2:11" ht="15" customHeight="1" x14ac:dyDescent="0.3">
      <c r="B59" s="237"/>
      <c r="C59" s="242"/>
      <c r="D59" s="336" t="s">
        <v>820</v>
      </c>
      <c r="E59" s="336"/>
      <c r="F59" s="336"/>
      <c r="G59" s="336"/>
      <c r="H59" s="336"/>
      <c r="I59" s="336"/>
      <c r="J59" s="336"/>
      <c r="K59" s="238"/>
    </row>
    <row r="60" spans="2:11" ht="15" customHeight="1" x14ac:dyDescent="0.3">
      <c r="B60" s="237"/>
      <c r="C60" s="242"/>
      <c r="D60" s="339" t="s">
        <v>821</v>
      </c>
      <c r="E60" s="339"/>
      <c r="F60" s="339"/>
      <c r="G60" s="339"/>
      <c r="H60" s="339"/>
      <c r="I60" s="339"/>
      <c r="J60" s="339"/>
      <c r="K60" s="238"/>
    </row>
    <row r="61" spans="2:11" ht="15" customHeight="1" x14ac:dyDescent="0.3">
      <c r="B61" s="237"/>
      <c r="C61" s="242"/>
      <c r="D61" s="336" t="s">
        <v>822</v>
      </c>
      <c r="E61" s="336"/>
      <c r="F61" s="336"/>
      <c r="G61" s="336"/>
      <c r="H61" s="336"/>
      <c r="I61" s="336"/>
      <c r="J61" s="336"/>
      <c r="K61" s="238"/>
    </row>
    <row r="62" spans="2:11" ht="12.75" customHeight="1" x14ac:dyDescent="0.3">
      <c r="B62" s="237"/>
      <c r="C62" s="242"/>
      <c r="D62" s="242"/>
      <c r="E62" s="245"/>
      <c r="F62" s="242"/>
      <c r="G62" s="242"/>
      <c r="H62" s="242"/>
      <c r="I62" s="242"/>
      <c r="J62" s="242"/>
      <c r="K62" s="238"/>
    </row>
    <row r="63" spans="2:11" ht="15" customHeight="1" x14ac:dyDescent="0.3">
      <c r="B63" s="237"/>
      <c r="C63" s="242"/>
      <c r="D63" s="336" t="s">
        <v>823</v>
      </c>
      <c r="E63" s="336"/>
      <c r="F63" s="336"/>
      <c r="G63" s="336"/>
      <c r="H63" s="336"/>
      <c r="I63" s="336"/>
      <c r="J63" s="336"/>
      <c r="K63" s="238"/>
    </row>
    <row r="64" spans="2:11" ht="15" customHeight="1" x14ac:dyDescent="0.3">
      <c r="B64" s="237"/>
      <c r="C64" s="242"/>
      <c r="D64" s="339" t="s">
        <v>824</v>
      </c>
      <c r="E64" s="339"/>
      <c r="F64" s="339"/>
      <c r="G64" s="339"/>
      <c r="H64" s="339"/>
      <c r="I64" s="339"/>
      <c r="J64" s="339"/>
      <c r="K64" s="238"/>
    </row>
    <row r="65" spans="2:11" ht="15" customHeight="1" x14ac:dyDescent="0.3">
      <c r="B65" s="237"/>
      <c r="C65" s="242"/>
      <c r="D65" s="336" t="s">
        <v>825</v>
      </c>
      <c r="E65" s="336"/>
      <c r="F65" s="336"/>
      <c r="G65" s="336"/>
      <c r="H65" s="336"/>
      <c r="I65" s="336"/>
      <c r="J65" s="336"/>
      <c r="K65" s="238"/>
    </row>
    <row r="66" spans="2:11" ht="15" customHeight="1" x14ac:dyDescent="0.3">
      <c r="B66" s="237"/>
      <c r="C66" s="242"/>
      <c r="D66" s="336" t="s">
        <v>826</v>
      </c>
      <c r="E66" s="336"/>
      <c r="F66" s="336"/>
      <c r="G66" s="336"/>
      <c r="H66" s="336"/>
      <c r="I66" s="336"/>
      <c r="J66" s="336"/>
      <c r="K66" s="238"/>
    </row>
    <row r="67" spans="2:11" ht="15" customHeight="1" x14ac:dyDescent="0.3">
      <c r="B67" s="237"/>
      <c r="C67" s="242"/>
      <c r="D67" s="336" t="s">
        <v>827</v>
      </c>
      <c r="E67" s="336"/>
      <c r="F67" s="336"/>
      <c r="G67" s="336"/>
      <c r="H67" s="336"/>
      <c r="I67" s="336"/>
      <c r="J67" s="336"/>
      <c r="K67" s="238"/>
    </row>
    <row r="68" spans="2:11" ht="15" customHeight="1" x14ac:dyDescent="0.3">
      <c r="B68" s="237"/>
      <c r="C68" s="242"/>
      <c r="D68" s="336" t="s">
        <v>828</v>
      </c>
      <c r="E68" s="336"/>
      <c r="F68" s="336"/>
      <c r="G68" s="336"/>
      <c r="H68" s="336"/>
      <c r="I68" s="336"/>
      <c r="J68" s="336"/>
      <c r="K68" s="238"/>
    </row>
    <row r="69" spans="2:11" ht="12.75" customHeight="1" x14ac:dyDescent="0.3">
      <c r="B69" s="246"/>
      <c r="C69" s="247"/>
      <c r="D69" s="247"/>
      <c r="E69" s="247"/>
      <c r="F69" s="247"/>
      <c r="G69" s="247"/>
      <c r="H69" s="247"/>
      <c r="I69" s="247"/>
      <c r="J69" s="247"/>
      <c r="K69" s="248"/>
    </row>
    <row r="70" spans="2:11" ht="18.75" customHeight="1" x14ac:dyDescent="0.3">
      <c r="B70" s="249"/>
      <c r="C70" s="249"/>
      <c r="D70" s="249"/>
      <c r="E70" s="249"/>
      <c r="F70" s="249"/>
      <c r="G70" s="249"/>
      <c r="H70" s="249"/>
      <c r="I70" s="249"/>
      <c r="J70" s="249"/>
      <c r="K70" s="250"/>
    </row>
    <row r="71" spans="2:11" ht="18.75" customHeight="1" x14ac:dyDescent="0.3">
      <c r="B71" s="250"/>
      <c r="C71" s="250"/>
      <c r="D71" s="250"/>
      <c r="E71" s="250"/>
      <c r="F71" s="250"/>
      <c r="G71" s="250"/>
      <c r="H71" s="250"/>
      <c r="I71" s="250"/>
      <c r="J71" s="250"/>
      <c r="K71" s="250"/>
    </row>
    <row r="72" spans="2:11" ht="7.5" customHeight="1" x14ac:dyDescent="0.3">
      <c r="B72" s="251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ht="45" customHeight="1" x14ac:dyDescent="0.3">
      <c r="B73" s="254"/>
      <c r="C73" s="340" t="s">
        <v>90</v>
      </c>
      <c r="D73" s="340"/>
      <c r="E73" s="340"/>
      <c r="F73" s="340"/>
      <c r="G73" s="340"/>
      <c r="H73" s="340"/>
      <c r="I73" s="340"/>
      <c r="J73" s="340"/>
      <c r="K73" s="255"/>
    </row>
    <row r="74" spans="2:11" ht="17.25" customHeight="1" x14ac:dyDescent="0.3">
      <c r="B74" s="254"/>
      <c r="C74" s="256" t="s">
        <v>829</v>
      </c>
      <c r="D74" s="256"/>
      <c r="E74" s="256"/>
      <c r="F74" s="256" t="s">
        <v>830</v>
      </c>
      <c r="G74" s="257"/>
      <c r="H74" s="256" t="s">
        <v>106</v>
      </c>
      <c r="I74" s="256" t="s">
        <v>53</v>
      </c>
      <c r="J74" s="256" t="s">
        <v>831</v>
      </c>
      <c r="K74" s="255"/>
    </row>
    <row r="75" spans="2:11" ht="17.25" customHeight="1" x14ac:dyDescent="0.3">
      <c r="B75" s="254"/>
      <c r="C75" s="258" t="s">
        <v>832</v>
      </c>
      <c r="D75" s="258"/>
      <c r="E75" s="258"/>
      <c r="F75" s="259" t="s">
        <v>833</v>
      </c>
      <c r="G75" s="260"/>
      <c r="H75" s="258"/>
      <c r="I75" s="258"/>
      <c r="J75" s="258" t="s">
        <v>834</v>
      </c>
      <c r="K75" s="255"/>
    </row>
    <row r="76" spans="2:11" ht="5.25" customHeight="1" x14ac:dyDescent="0.3">
      <c r="B76" s="254"/>
      <c r="C76" s="261"/>
      <c r="D76" s="261"/>
      <c r="E76" s="261"/>
      <c r="F76" s="261"/>
      <c r="G76" s="262"/>
      <c r="H76" s="261"/>
      <c r="I76" s="261"/>
      <c r="J76" s="261"/>
      <c r="K76" s="255"/>
    </row>
    <row r="77" spans="2:11" ht="15" customHeight="1" x14ac:dyDescent="0.3">
      <c r="B77" s="254"/>
      <c r="C77" s="244" t="s">
        <v>49</v>
      </c>
      <c r="D77" s="261"/>
      <c r="E77" s="261"/>
      <c r="F77" s="263" t="s">
        <v>835</v>
      </c>
      <c r="G77" s="262"/>
      <c r="H77" s="244" t="s">
        <v>836</v>
      </c>
      <c r="I77" s="244" t="s">
        <v>837</v>
      </c>
      <c r="J77" s="244">
        <v>20</v>
      </c>
      <c r="K77" s="255"/>
    </row>
    <row r="78" spans="2:11" ht="15" customHeight="1" x14ac:dyDescent="0.3">
      <c r="B78" s="254"/>
      <c r="C78" s="244" t="s">
        <v>838</v>
      </c>
      <c r="D78" s="244"/>
      <c r="E78" s="244"/>
      <c r="F78" s="263" t="s">
        <v>835</v>
      </c>
      <c r="G78" s="262"/>
      <c r="H78" s="244" t="s">
        <v>839</v>
      </c>
      <c r="I78" s="244" t="s">
        <v>837</v>
      </c>
      <c r="J78" s="244">
        <v>120</v>
      </c>
      <c r="K78" s="255"/>
    </row>
    <row r="79" spans="2:11" ht="15" customHeight="1" x14ac:dyDescent="0.3">
      <c r="B79" s="264"/>
      <c r="C79" s="244" t="s">
        <v>840</v>
      </c>
      <c r="D79" s="244"/>
      <c r="E79" s="244"/>
      <c r="F79" s="263" t="s">
        <v>841</v>
      </c>
      <c r="G79" s="262"/>
      <c r="H79" s="244" t="s">
        <v>842</v>
      </c>
      <c r="I79" s="244" t="s">
        <v>837</v>
      </c>
      <c r="J79" s="244">
        <v>50</v>
      </c>
      <c r="K79" s="255"/>
    </row>
    <row r="80" spans="2:11" ht="15" customHeight="1" x14ac:dyDescent="0.3">
      <c r="B80" s="264"/>
      <c r="C80" s="244" t="s">
        <v>843</v>
      </c>
      <c r="D80" s="244"/>
      <c r="E80" s="244"/>
      <c r="F80" s="263" t="s">
        <v>835</v>
      </c>
      <c r="G80" s="262"/>
      <c r="H80" s="244" t="s">
        <v>844</v>
      </c>
      <c r="I80" s="244" t="s">
        <v>845</v>
      </c>
      <c r="J80" s="244"/>
      <c r="K80" s="255"/>
    </row>
    <row r="81" spans="2:11" ht="15" customHeight="1" x14ac:dyDescent="0.3">
      <c r="B81" s="264"/>
      <c r="C81" s="265" t="s">
        <v>846</v>
      </c>
      <c r="D81" s="265"/>
      <c r="E81" s="265"/>
      <c r="F81" s="266" t="s">
        <v>841</v>
      </c>
      <c r="G81" s="265"/>
      <c r="H81" s="265" t="s">
        <v>847</v>
      </c>
      <c r="I81" s="265" t="s">
        <v>837</v>
      </c>
      <c r="J81" s="265">
        <v>15</v>
      </c>
      <c r="K81" s="255"/>
    </row>
    <row r="82" spans="2:11" ht="15" customHeight="1" x14ac:dyDescent="0.3">
      <c r="B82" s="264"/>
      <c r="C82" s="265" t="s">
        <v>848</v>
      </c>
      <c r="D82" s="265"/>
      <c r="E82" s="265"/>
      <c r="F82" s="266" t="s">
        <v>841</v>
      </c>
      <c r="G82" s="265"/>
      <c r="H82" s="265" t="s">
        <v>849</v>
      </c>
      <c r="I82" s="265" t="s">
        <v>837</v>
      </c>
      <c r="J82" s="265">
        <v>15</v>
      </c>
      <c r="K82" s="255"/>
    </row>
    <row r="83" spans="2:11" ht="15" customHeight="1" x14ac:dyDescent="0.3">
      <c r="B83" s="264"/>
      <c r="C83" s="265" t="s">
        <v>850</v>
      </c>
      <c r="D83" s="265"/>
      <c r="E83" s="265"/>
      <c r="F83" s="266" t="s">
        <v>841</v>
      </c>
      <c r="G83" s="265"/>
      <c r="H83" s="265" t="s">
        <v>851</v>
      </c>
      <c r="I83" s="265" t="s">
        <v>837</v>
      </c>
      <c r="J83" s="265">
        <v>20</v>
      </c>
      <c r="K83" s="255"/>
    </row>
    <row r="84" spans="2:11" ht="15" customHeight="1" x14ac:dyDescent="0.3">
      <c r="B84" s="264"/>
      <c r="C84" s="265" t="s">
        <v>852</v>
      </c>
      <c r="D84" s="265"/>
      <c r="E84" s="265"/>
      <c r="F84" s="266" t="s">
        <v>841</v>
      </c>
      <c r="G84" s="265"/>
      <c r="H84" s="265" t="s">
        <v>853</v>
      </c>
      <c r="I84" s="265" t="s">
        <v>837</v>
      </c>
      <c r="J84" s="265">
        <v>20</v>
      </c>
      <c r="K84" s="255"/>
    </row>
    <row r="85" spans="2:11" ht="15" customHeight="1" x14ac:dyDescent="0.3">
      <c r="B85" s="264"/>
      <c r="C85" s="244" t="s">
        <v>854</v>
      </c>
      <c r="D85" s="244"/>
      <c r="E85" s="244"/>
      <c r="F85" s="263" t="s">
        <v>841</v>
      </c>
      <c r="G85" s="262"/>
      <c r="H85" s="244" t="s">
        <v>855</v>
      </c>
      <c r="I85" s="244" t="s">
        <v>837</v>
      </c>
      <c r="J85" s="244">
        <v>50</v>
      </c>
      <c r="K85" s="255"/>
    </row>
    <row r="86" spans="2:11" ht="15" customHeight="1" x14ac:dyDescent="0.3">
      <c r="B86" s="264"/>
      <c r="C86" s="244" t="s">
        <v>856</v>
      </c>
      <c r="D86" s="244"/>
      <c r="E86" s="244"/>
      <c r="F86" s="263" t="s">
        <v>841</v>
      </c>
      <c r="G86" s="262"/>
      <c r="H86" s="244" t="s">
        <v>857</v>
      </c>
      <c r="I86" s="244" t="s">
        <v>837</v>
      </c>
      <c r="J86" s="244">
        <v>20</v>
      </c>
      <c r="K86" s="255"/>
    </row>
    <row r="87" spans="2:11" ht="15" customHeight="1" x14ac:dyDescent="0.3">
      <c r="B87" s="264"/>
      <c r="C87" s="244" t="s">
        <v>858</v>
      </c>
      <c r="D87" s="244"/>
      <c r="E87" s="244"/>
      <c r="F87" s="263" t="s">
        <v>841</v>
      </c>
      <c r="G87" s="262"/>
      <c r="H87" s="244" t="s">
        <v>859</v>
      </c>
      <c r="I87" s="244" t="s">
        <v>837</v>
      </c>
      <c r="J87" s="244">
        <v>20</v>
      </c>
      <c r="K87" s="255"/>
    </row>
    <row r="88" spans="2:11" ht="15" customHeight="1" x14ac:dyDescent="0.3">
      <c r="B88" s="264"/>
      <c r="C88" s="244" t="s">
        <v>860</v>
      </c>
      <c r="D88" s="244"/>
      <c r="E88" s="244"/>
      <c r="F88" s="263" t="s">
        <v>841</v>
      </c>
      <c r="G88" s="262"/>
      <c r="H88" s="244" t="s">
        <v>861</v>
      </c>
      <c r="I88" s="244" t="s">
        <v>837</v>
      </c>
      <c r="J88" s="244">
        <v>50</v>
      </c>
      <c r="K88" s="255"/>
    </row>
    <row r="89" spans="2:11" ht="15" customHeight="1" x14ac:dyDescent="0.3">
      <c r="B89" s="264"/>
      <c r="C89" s="244" t="s">
        <v>862</v>
      </c>
      <c r="D89" s="244"/>
      <c r="E89" s="244"/>
      <c r="F89" s="263" t="s">
        <v>841</v>
      </c>
      <c r="G89" s="262"/>
      <c r="H89" s="244" t="s">
        <v>862</v>
      </c>
      <c r="I89" s="244" t="s">
        <v>837</v>
      </c>
      <c r="J89" s="244">
        <v>50</v>
      </c>
      <c r="K89" s="255"/>
    </row>
    <row r="90" spans="2:11" ht="15" customHeight="1" x14ac:dyDescent="0.3">
      <c r="B90" s="264"/>
      <c r="C90" s="244" t="s">
        <v>111</v>
      </c>
      <c r="D90" s="244"/>
      <c r="E90" s="244"/>
      <c r="F90" s="263" t="s">
        <v>841</v>
      </c>
      <c r="G90" s="262"/>
      <c r="H90" s="244" t="s">
        <v>863</v>
      </c>
      <c r="I90" s="244" t="s">
        <v>837</v>
      </c>
      <c r="J90" s="244">
        <v>255</v>
      </c>
      <c r="K90" s="255"/>
    </row>
    <row r="91" spans="2:11" ht="15" customHeight="1" x14ac:dyDescent="0.3">
      <c r="B91" s="264"/>
      <c r="C91" s="244" t="s">
        <v>864</v>
      </c>
      <c r="D91" s="244"/>
      <c r="E91" s="244"/>
      <c r="F91" s="263" t="s">
        <v>835</v>
      </c>
      <c r="G91" s="262"/>
      <c r="H91" s="244" t="s">
        <v>865</v>
      </c>
      <c r="I91" s="244" t="s">
        <v>866</v>
      </c>
      <c r="J91" s="244"/>
      <c r="K91" s="255"/>
    </row>
    <row r="92" spans="2:11" ht="15" customHeight="1" x14ac:dyDescent="0.3">
      <c r="B92" s="264"/>
      <c r="C92" s="244" t="s">
        <v>867</v>
      </c>
      <c r="D92" s="244"/>
      <c r="E92" s="244"/>
      <c r="F92" s="263" t="s">
        <v>835</v>
      </c>
      <c r="G92" s="262"/>
      <c r="H92" s="244" t="s">
        <v>868</v>
      </c>
      <c r="I92" s="244" t="s">
        <v>869</v>
      </c>
      <c r="J92" s="244"/>
      <c r="K92" s="255"/>
    </row>
    <row r="93" spans="2:11" ht="15" customHeight="1" x14ac:dyDescent="0.3">
      <c r="B93" s="264"/>
      <c r="C93" s="244" t="s">
        <v>870</v>
      </c>
      <c r="D93" s="244"/>
      <c r="E93" s="244"/>
      <c r="F93" s="263" t="s">
        <v>835</v>
      </c>
      <c r="G93" s="262"/>
      <c r="H93" s="244" t="s">
        <v>870</v>
      </c>
      <c r="I93" s="244" t="s">
        <v>869</v>
      </c>
      <c r="J93" s="244"/>
      <c r="K93" s="255"/>
    </row>
    <row r="94" spans="2:11" ht="15" customHeight="1" x14ac:dyDescent="0.3">
      <c r="B94" s="264"/>
      <c r="C94" s="244" t="s">
        <v>34</v>
      </c>
      <c r="D94" s="244"/>
      <c r="E94" s="244"/>
      <c r="F94" s="263" t="s">
        <v>835</v>
      </c>
      <c r="G94" s="262"/>
      <c r="H94" s="244" t="s">
        <v>871</v>
      </c>
      <c r="I94" s="244" t="s">
        <v>869</v>
      </c>
      <c r="J94" s="244"/>
      <c r="K94" s="255"/>
    </row>
    <row r="95" spans="2:11" ht="15" customHeight="1" x14ac:dyDescent="0.3">
      <c r="B95" s="264"/>
      <c r="C95" s="244" t="s">
        <v>44</v>
      </c>
      <c r="D95" s="244"/>
      <c r="E95" s="244"/>
      <c r="F95" s="263" t="s">
        <v>835</v>
      </c>
      <c r="G95" s="262"/>
      <c r="H95" s="244" t="s">
        <v>872</v>
      </c>
      <c r="I95" s="244" t="s">
        <v>869</v>
      </c>
      <c r="J95" s="244"/>
      <c r="K95" s="255"/>
    </row>
    <row r="96" spans="2:11" ht="15" customHeight="1" x14ac:dyDescent="0.3">
      <c r="B96" s="267"/>
      <c r="C96" s="268"/>
      <c r="D96" s="268"/>
      <c r="E96" s="268"/>
      <c r="F96" s="268"/>
      <c r="G96" s="268"/>
      <c r="H96" s="268"/>
      <c r="I96" s="268"/>
      <c r="J96" s="268"/>
      <c r="K96" s="269"/>
    </row>
    <row r="97" spans="2:11" ht="18.75" customHeight="1" x14ac:dyDescent="0.3">
      <c r="B97" s="270"/>
      <c r="C97" s="271"/>
      <c r="D97" s="271"/>
      <c r="E97" s="271"/>
      <c r="F97" s="271"/>
      <c r="G97" s="271"/>
      <c r="H97" s="271"/>
      <c r="I97" s="271"/>
      <c r="J97" s="271"/>
      <c r="K97" s="270"/>
    </row>
    <row r="98" spans="2:11" ht="18.75" customHeight="1" x14ac:dyDescent="0.3">
      <c r="B98" s="250"/>
      <c r="C98" s="250"/>
      <c r="D98" s="250"/>
      <c r="E98" s="250"/>
      <c r="F98" s="250"/>
      <c r="G98" s="250"/>
      <c r="H98" s="250"/>
      <c r="I98" s="250"/>
      <c r="J98" s="250"/>
      <c r="K98" s="250"/>
    </row>
    <row r="99" spans="2:11" ht="7.5" customHeight="1" x14ac:dyDescent="0.3">
      <c r="B99" s="251"/>
      <c r="C99" s="252"/>
      <c r="D99" s="252"/>
      <c r="E99" s="252"/>
      <c r="F99" s="252"/>
      <c r="G99" s="252"/>
      <c r="H99" s="252"/>
      <c r="I99" s="252"/>
      <c r="J99" s="252"/>
      <c r="K99" s="253"/>
    </row>
    <row r="100" spans="2:11" ht="45" customHeight="1" x14ac:dyDescent="0.3">
      <c r="B100" s="254"/>
      <c r="C100" s="340" t="s">
        <v>873</v>
      </c>
      <c r="D100" s="340"/>
      <c r="E100" s="340"/>
      <c r="F100" s="340"/>
      <c r="G100" s="340"/>
      <c r="H100" s="340"/>
      <c r="I100" s="340"/>
      <c r="J100" s="340"/>
      <c r="K100" s="255"/>
    </row>
    <row r="101" spans="2:11" ht="17.25" customHeight="1" x14ac:dyDescent="0.3">
      <c r="B101" s="254"/>
      <c r="C101" s="256" t="s">
        <v>829</v>
      </c>
      <c r="D101" s="256"/>
      <c r="E101" s="256"/>
      <c r="F101" s="256" t="s">
        <v>830</v>
      </c>
      <c r="G101" s="257"/>
      <c r="H101" s="256" t="s">
        <v>106</v>
      </c>
      <c r="I101" s="256" t="s">
        <v>53</v>
      </c>
      <c r="J101" s="256" t="s">
        <v>831</v>
      </c>
      <c r="K101" s="255"/>
    </row>
    <row r="102" spans="2:11" ht="17.25" customHeight="1" x14ac:dyDescent="0.3">
      <c r="B102" s="254"/>
      <c r="C102" s="258" t="s">
        <v>832</v>
      </c>
      <c r="D102" s="258"/>
      <c r="E102" s="258"/>
      <c r="F102" s="259" t="s">
        <v>833</v>
      </c>
      <c r="G102" s="260"/>
      <c r="H102" s="258"/>
      <c r="I102" s="258"/>
      <c r="J102" s="258" t="s">
        <v>834</v>
      </c>
      <c r="K102" s="255"/>
    </row>
    <row r="103" spans="2:11" ht="5.25" customHeight="1" x14ac:dyDescent="0.3">
      <c r="B103" s="254"/>
      <c r="C103" s="256"/>
      <c r="D103" s="256"/>
      <c r="E103" s="256"/>
      <c r="F103" s="256"/>
      <c r="G103" s="272"/>
      <c r="H103" s="256"/>
      <c r="I103" s="256"/>
      <c r="J103" s="256"/>
      <c r="K103" s="255"/>
    </row>
    <row r="104" spans="2:11" ht="15" customHeight="1" x14ac:dyDescent="0.3">
      <c r="B104" s="254"/>
      <c r="C104" s="244" t="s">
        <v>49</v>
      </c>
      <c r="D104" s="261"/>
      <c r="E104" s="261"/>
      <c r="F104" s="263" t="s">
        <v>835</v>
      </c>
      <c r="G104" s="272"/>
      <c r="H104" s="244" t="s">
        <v>874</v>
      </c>
      <c r="I104" s="244" t="s">
        <v>837</v>
      </c>
      <c r="J104" s="244">
        <v>20</v>
      </c>
      <c r="K104" s="255"/>
    </row>
    <row r="105" spans="2:11" ht="15" customHeight="1" x14ac:dyDescent="0.3">
      <c r="B105" s="254"/>
      <c r="C105" s="244" t="s">
        <v>838</v>
      </c>
      <c r="D105" s="244"/>
      <c r="E105" s="244"/>
      <c r="F105" s="263" t="s">
        <v>835</v>
      </c>
      <c r="G105" s="244"/>
      <c r="H105" s="244" t="s">
        <v>874</v>
      </c>
      <c r="I105" s="244" t="s">
        <v>837</v>
      </c>
      <c r="J105" s="244">
        <v>120</v>
      </c>
      <c r="K105" s="255"/>
    </row>
    <row r="106" spans="2:11" ht="15" customHeight="1" x14ac:dyDescent="0.3">
      <c r="B106" s="264"/>
      <c r="C106" s="244" t="s">
        <v>840</v>
      </c>
      <c r="D106" s="244"/>
      <c r="E106" s="244"/>
      <c r="F106" s="263" t="s">
        <v>841</v>
      </c>
      <c r="G106" s="244"/>
      <c r="H106" s="244" t="s">
        <v>874</v>
      </c>
      <c r="I106" s="244" t="s">
        <v>837</v>
      </c>
      <c r="J106" s="244">
        <v>50</v>
      </c>
      <c r="K106" s="255"/>
    </row>
    <row r="107" spans="2:11" ht="15" customHeight="1" x14ac:dyDescent="0.3">
      <c r="B107" s="264"/>
      <c r="C107" s="244" t="s">
        <v>843</v>
      </c>
      <c r="D107" s="244"/>
      <c r="E107" s="244"/>
      <c r="F107" s="263" t="s">
        <v>835</v>
      </c>
      <c r="G107" s="244"/>
      <c r="H107" s="244" t="s">
        <v>874</v>
      </c>
      <c r="I107" s="244" t="s">
        <v>845</v>
      </c>
      <c r="J107" s="244"/>
      <c r="K107" s="255"/>
    </row>
    <row r="108" spans="2:11" ht="15" customHeight="1" x14ac:dyDescent="0.3">
      <c r="B108" s="264"/>
      <c r="C108" s="244" t="s">
        <v>854</v>
      </c>
      <c r="D108" s="244"/>
      <c r="E108" s="244"/>
      <c r="F108" s="263" t="s">
        <v>841</v>
      </c>
      <c r="G108" s="244"/>
      <c r="H108" s="244" t="s">
        <v>874</v>
      </c>
      <c r="I108" s="244" t="s">
        <v>837</v>
      </c>
      <c r="J108" s="244">
        <v>50</v>
      </c>
      <c r="K108" s="255"/>
    </row>
    <row r="109" spans="2:11" ht="15" customHeight="1" x14ac:dyDescent="0.3">
      <c r="B109" s="264"/>
      <c r="C109" s="244" t="s">
        <v>862</v>
      </c>
      <c r="D109" s="244"/>
      <c r="E109" s="244"/>
      <c r="F109" s="263" t="s">
        <v>841</v>
      </c>
      <c r="G109" s="244"/>
      <c r="H109" s="244" t="s">
        <v>874</v>
      </c>
      <c r="I109" s="244" t="s">
        <v>837</v>
      </c>
      <c r="J109" s="244">
        <v>50</v>
      </c>
      <c r="K109" s="255"/>
    </row>
    <row r="110" spans="2:11" ht="15" customHeight="1" x14ac:dyDescent="0.3">
      <c r="B110" s="264"/>
      <c r="C110" s="244" t="s">
        <v>860</v>
      </c>
      <c r="D110" s="244"/>
      <c r="E110" s="244"/>
      <c r="F110" s="263" t="s">
        <v>841</v>
      </c>
      <c r="G110" s="244"/>
      <c r="H110" s="244" t="s">
        <v>874</v>
      </c>
      <c r="I110" s="244" t="s">
        <v>837</v>
      </c>
      <c r="J110" s="244">
        <v>50</v>
      </c>
      <c r="K110" s="255"/>
    </row>
    <row r="111" spans="2:11" ht="15" customHeight="1" x14ac:dyDescent="0.3">
      <c r="B111" s="264"/>
      <c r="C111" s="244" t="s">
        <v>49</v>
      </c>
      <c r="D111" s="244"/>
      <c r="E111" s="244"/>
      <c r="F111" s="263" t="s">
        <v>835</v>
      </c>
      <c r="G111" s="244"/>
      <c r="H111" s="244" t="s">
        <v>875</v>
      </c>
      <c r="I111" s="244" t="s">
        <v>837</v>
      </c>
      <c r="J111" s="244">
        <v>20</v>
      </c>
      <c r="K111" s="255"/>
    </row>
    <row r="112" spans="2:11" ht="15" customHeight="1" x14ac:dyDescent="0.3">
      <c r="B112" s="264"/>
      <c r="C112" s="244" t="s">
        <v>876</v>
      </c>
      <c r="D112" s="244"/>
      <c r="E112" s="244"/>
      <c r="F112" s="263" t="s">
        <v>835</v>
      </c>
      <c r="G112" s="244"/>
      <c r="H112" s="244" t="s">
        <v>877</v>
      </c>
      <c r="I112" s="244" t="s">
        <v>837</v>
      </c>
      <c r="J112" s="244">
        <v>120</v>
      </c>
      <c r="K112" s="255"/>
    </row>
    <row r="113" spans="2:11" ht="15" customHeight="1" x14ac:dyDescent="0.3">
      <c r="B113" s="264"/>
      <c r="C113" s="244" t="s">
        <v>34</v>
      </c>
      <c r="D113" s="244"/>
      <c r="E113" s="244"/>
      <c r="F113" s="263" t="s">
        <v>835</v>
      </c>
      <c r="G113" s="244"/>
      <c r="H113" s="244" t="s">
        <v>878</v>
      </c>
      <c r="I113" s="244" t="s">
        <v>869</v>
      </c>
      <c r="J113" s="244"/>
      <c r="K113" s="255"/>
    </row>
    <row r="114" spans="2:11" ht="15" customHeight="1" x14ac:dyDescent="0.3">
      <c r="B114" s="264"/>
      <c r="C114" s="244" t="s">
        <v>44</v>
      </c>
      <c r="D114" s="244"/>
      <c r="E114" s="244"/>
      <c r="F114" s="263" t="s">
        <v>835</v>
      </c>
      <c r="G114" s="244"/>
      <c r="H114" s="244" t="s">
        <v>879</v>
      </c>
      <c r="I114" s="244" t="s">
        <v>869</v>
      </c>
      <c r="J114" s="244"/>
      <c r="K114" s="255"/>
    </row>
    <row r="115" spans="2:11" ht="15" customHeight="1" x14ac:dyDescent="0.3">
      <c r="B115" s="264"/>
      <c r="C115" s="244" t="s">
        <v>53</v>
      </c>
      <c r="D115" s="244"/>
      <c r="E115" s="244"/>
      <c r="F115" s="263" t="s">
        <v>835</v>
      </c>
      <c r="G115" s="244"/>
      <c r="H115" s="244" t="s">
        <v>880</v>
      </c>
      <c r="I115" s="244" t="s">
        <v>881</v>
      </c>
      <c r="J115" s="244"/>
      <c r="K115" s="255"/>
    </row>
    <row r="116" spans="2:11" ht="15" customHeight="1" x14ac:dyDescent="0.3">
      <c r="B116" s="267"/>
      <c r="C116" s="273"/>
      <c r="D116" s="273"/>
      <c r="E116" s="273"/>
      <c r="F116" s="273"/>
      <c r="G116" s="273"/>
      <c r="H116" s="273"/>
      <c r="I116" s="273"/>
      <c r="J116" s="273"/>
      <c r="K116" s="269"/>
    </row>
    <row r="117" spans="2:11" ht="18.75" customHeight="1" x14ac:dyDescent="0.3">
      <c r="B117" s="274"/>
      <c r="C117" s="240"/>
      <c r="D117" s="240"/>
      <c r="E117" s="240"/>
      <c r="F117" s="275"/>
      <c r="G117" s="240"/>
      <c r="H117" s="240"/>
      <c r="I117" s="240"/>
      <c r="J117" s="240"/>
      <c r="K117" s="274"/>
    </row>
    <row r="118" spans="2:11" ht="18.75" customHeight="1" x14ac:dyDescent="0.3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</row>
    <row r="119" spans="2:11" ht="7.5" customHeight="1" x14ac:dyDescent="0.3">
      <c r="B119" s="276"/>
      <c r="C119" s="277"/>
      <c r="D119" s="277"/>
      <c r="E119" s="277"/>
      <c r="F119" s="277"/>
      <c r="G119" s="277"/>
      <c r="H119" s="277"/>
      <c r="I119" s="277"/>
      <c r="J119" s="277"/>
      <c r="K119" s="278"/>
    </row>
    <row r="120" spans="2:11" ht="45" customHeight="1" x14ac:dyDescent="0.3">
      <c r="B120" s="279"/>
      <c r="C120" s="334" t="s">
        <v>882</v>
      </c>
      <c r="D120" s="334"/>
      <c r="E120" s="334"/>
      <c r="F120" s="334"/>
      <c r="G120" s="334"/>
      <c r="H120" s="334"/>
      <c r="I120" s="334"/>
      <c r="J120" s="334"/>
      <c r="K120" s="280"/>
    </row>
    <row r="121" spans="2:11" ht="17.25" customHeight="1" x14ac:dyDescent="0.3">
      <c r="B121" s="281"/>
      <c r="C121" s="256" t="s">
        <v>829</v>
      </c>
      <c r="D121" s="256"/>
      <c r="E121" s="256"/>
      <c r="F121" s="256" t="s">
        <v>830</v>
      </c>
      <c r="G121" s="257"/>
      <c r="H121" s="256" t="s">
        <v>106</v>
      </c>
      <c r="I121" s="256" t="s">
        <v>53</v>
      </c>
      <c r="J121" s="256" t="s">
        <v>831</v>
      </c>
      <c r="K121" s="282"/>
    </row>
    <row r="122" spans="2:11" ht="17.25" customHeight="1" x14ac:dyDescent="0.3">
      <c r="B122" s="281"/>
      <c r="C122" s="258" t="s">
        <v>832</v>
      </c>
      <c r="D122" s="258"/>
      <c r="E122" s="258"/>
      <c r="F122" s="259" t="s">
        <v>833</v>
      </c>
      <c r="G122" s="260"/>
      <c r="H122" s="258"/>
      <c r="I122" s="258"/>
      <c r="J122" s="258" t="s">
        <v>834</v>
      </c>
      <c r="K122" s="282"/>
    </row>
    <row r="123" spans="2:11" ht="5.25" customHeight="1" x14ac:dyDescent="0.3">
      <c r="B123" s="283"/>
      <c r="C123" s="261"/>
      <c r="D123" s="261"/>
      <c r="E123" s="261"/>
      <c r="F123" s="261"/>
      <c r="G123" s="244"/>
      <c r="H123" s="261"/>
      <c r="I123" s="261"/>
      <c r="J123" s="261"/>
      <c r="K123" s="284"/>
    </row>
    <row r="124" spans="2:11" ht="15" customHeight="1" x14ac:dyDescent="0.3">
      <c r="B124" s="283"/>
      <c r="C124" s="244" t="s">
        <v>838</v>
      </c>
      <c r="D124" s="261"/>
      <c r="E124" s="261"/>
      <c r="F124" s="263" t="s">
        <v>835</v>
      </c>
      <c r="G124" s="244"/>
      <c r="H124" s="244" t="s">
        <v>874</v>
      </c>
      <c r="I124" s="244" t="s">
        <v>837</v>
      </c>
      <c r="J124" s="244">
        <v>120</v>
      </c>
      <c r="K124" s="285"/>
    </row>
    <row r="125" spans="2:11" ht="15" customHeight="1" x14ac:dyDescent="0.3">
      <c r="B125" s="283"/>
      <c r="C125" s="244" t="s">
        <v>883</v>
      </c>
      <c r="D125" s="244"/>
      <c r="E125" s="244"/>
      <c r="F125" s="263" t="s">
        <v>835</v>
      </c>
      <c r="G125" s="244"/>
      <c r="H125" s="244" t="s">
        <v>884</v>
      </c>
      <c r="I125" s="244" t="s">
        <v>837</v>
      </c>
      <c r="J125" s="244" t="s">
        <v>885</v>
      </c>
      <c r="K125" s="285"/>
    </row>
    <row r="126" spans="2:11" ht="15" customHeight="1" x14ac:dyDescent="0.3">
      <c r="B126" s="283"/>
      <c r="C126" s="244" t="s">
        <v>784</v>
      </c>
      <c r="D126" s="244"/>
      <c r="E126" s="244"/>
      <c r="F126" s="263" t="s">
        <v>835</v>
      </c>
      <c r="G126" s="244"/>
      <c r="H126" s="244" t="s">
        <v>886</v>
      </c>
      <c r="I126" s="244" t="s">
        <v>837</v>
      </c>
      <c r="J126" s="244" t="s">
        <v>885</v>
      </c>
      <c r="K126" s="285"/>
    </row>
    <row r="127" spans="2:11" ht="15" customHeight="1" x14ac:dyDescent="0.3">
      <c r="B127" s="283"/>
      <c r="C127" s="244" t="s">
        <v>846</v>
      </c>
      <c r="D127" s="244"/>
      <c r="E127" s="244"/>
      <c r="F127" s="263" t="s">
        <v>841</v>
      </c>
      <c r="G127" s="244"/>
      <c r="H127" s="244" t="s">
        <v>847</v>
      </c>
      <c r="I127" s="244" t="s">
        <v>837</v>
      </c>
      <c r="J127" s="244">
        <v>15</v>
      </c>
      <c r="K127" s="285"/>
    </row>
    <row r="128" spans="2:11" ht="15" customHeight="1" x14ac:dyDescent="0.3">
      <c r="B128" s="283"/>
      <c r="C128" s="265" t="s">
        <v>848</v>
      </c>
      <c r="D128" s="265"/>
      <c r="E128" s="265"/>
      <c r="F128" s="266" t="s">
        <v>841</v>
      </c>
      <c r="G128" s="265"/>
      <c r="H128" s="265" t="s">
        <v>849</v>
      </c>
      <c r="I128" s="265" t="s">
        <v>837</v>
      </c>
      <c r="J128" s="265">
        <v>15</v>
      </c>
      <c r="K128" s="285"/>
    </row>
    <row r="129" spans="2:11" ht="15" customHeight="1" x14ac:dyDescent="0.3">
      <c r="B129" s="283"/>
      <c r="C129" s="265" t="s">
        <v>850</v>
      </c>
      <c r="D129" s="265"/>
      <c r="E129" s="265"/>
      <c r="F129" s="266" t="s">
        <v>841</v>
      </c>
      <c r="G129" s="265"/>
      <c r="H129" s="265" t="s">
        <v>851</v>
      </c>
      <c r="I129" s="265" t="s">
        <v>837</v>
      </c>
      <c r="J129" s="265">
        <v>20</v>
      </c>
      <c r="K129" s="285"/>
    </row>
    <row r="130" spans="2:11" ht="15" customHeight="1" x14ac:dyDescent="0.3">
      <c r="B130" s="283"/>
      <c r="C130" s="265" t="s">
        <v>852</v>
      </c>
      <c r="D130" s="265"/>
      <c r="E130" s="265"/>
      <c r="F130" s="266" t="s">
        <v>841</v>
      </c>
      <c r="G130" s="265"/>
      <c r="H130" s="265" t="s">
        <v>853</v>
      </c>
      <c r="I130" s="265" t="s">
        <v>837</v>
      </c>
      <c r="J130" s="265">
        <v>20</v>
      </c>
      <c r="K130" s="285"/>
    </row>
    <row r="131" spans="2:11" ht="15" customHeight="1" x14ac:dyDescent="0.3">
      <c r="B131" s="283"/>
      <c r="C131" s="244" t="s">
        <v>840</v>
      </c>
      <c r="D131" s="244"/>
      <c r="E131" s="244"/>
      <c r="F131" s="263" t="s">
        <v>841</v>
      </c>
      <c r="G131" s="244"/>
      <c r="H131" s="244" t="s">
        <v>874</v>
      </c>
      <c r="I131" s="244" t="s">
        <v>837</v>
      </c>
      <c r="J131" s="244">
        <v>50</v>
      </c>
      <c r="K131" s="285"/>
    </row>
    <row r="132" spans="2:11" ht="15" customHeight="1" x14ac:dyDescent="0.3">
      <c r="B132" s="283"/>
      <c r="C132" s="244" t="s">
        <v>854</v>
      </c>
      <c r="D132" s="244"/>
      <c r="E132" s="244"/>
      <c r="F132" s="263" t="s">
        <v>841</v>
      </c>
      <c r="G132" s="244"/>
      <c r="H132" s="244" t="s">
        <v>874</v>
      </c>
      <c r="I132" s="244" t="s">
        <v>837</v>
      </c>
      <c r="J132" s="244">
        <v>50</v>
      </c>
      <c r="K132" s="285"/>
    </row>
    <row r="133" spans="2:11" ht="15" customHeight="1" x14ac:dyDescent="0.3">
      <c r="B133" s="283"/>
      <c r="C133" s="244" t="s">
        <v>860</v>
      </c>
      <c r="D133" s="244"/>
      <c r="E133" s="244"/>
      <c r="F133" s="263" t="s">
        <v>841</v>
      </c>
      <c r="G133" s="244"/>
      <c r="H133" s="244" t="s">
        <v>874</v>
      </c>
      <c r="I133" s="244" t="s">
        <v>837</v>
      </c>
      <c r="J133" s="244">
        <v>50</v>
      </c>
      <c r="K133" s="285"/>
    </row>
    <row r="134" spans="2:11" ht="15" customHeight="1" x14ac:dyDescent="0.3">
      <c r="B134" s="283"/>
      <c r="C134" s="244" t="s">
        <v>862</v>
      </c>
      <c r="D134" s="244"/>
      <c r="E134" s="244"/>
      <c r="F134" s="263" t="s">
        <v>841</v>
      </c>
      <c r="G134" s="244"/>
      <c r="H134" s="244" t="s">
        <v>874</v>
      </c>
      <c r="I134" s="244" t="s">
        <v>837</v>
      </c>
      <c r="J134" s="244">
        <v>50</v>
      </c>
      <c r="K134" s="285"/>
    </row>
    <row r="135" spans="2:11" ht="15" customHeight="1" x14ac:dyDescent="0.3">
      <c r="B135" s="283"/>
      <c r="C135" s="244" t="s">
        <v>111</v>
      </c>
      <c r="D135" s="244"/>
      <c r="E135" s="244"/>
      <c r="F135" s="263" t="s">
        <v>841</v>
      </c>
      <c r="G135" s="244"/>
      <c r="H135" s="244" t="s">
        <v>887</v>
      </c>
      <c r="I135" s="244" t="s">
        <v>837</v>
      </c>
      <c r="J135" s="244">
        <v>255</v>
      </c>
      <c r="K135" s="285"/>
    </row>
    <row r="136" spans="2:11" ht="15" customHeight="1" x14ac:dyDescent="0.3">
      <c r="B136" s="283"/>
      <c r="C136" s="244" t="s">
        <v>864</v>
      </c>
      <c r="D136" s="244"/>
      <c r="E136" s="244"/>
      <c r="F136" s="263" t="s">
        <v>835</v>
      </c>
      <c r="G136" s="244"/>
      <c r="H136" s="244" t="s">
        <v>888</v>
      </c>
      <c r="I136" s="244" t="s">
        <v>866</v>
      </c>
      <c r="J136" s="244"/>
      <c r="K136" s="285"/>
    </row>
    <row r="137" spans="2:11" ht="15" customHeight="1" x14ac:dyDescent="0.3">
      <c r="B137" s="283"/>
      <c r="C137" s="244" t="s">
        <v>867</v>
      </c>
      <c r="D137" s="244"/>
      <c r="E137" s="244"/>
      <c r="F137" s="263" t="s">
        <v>835</v>
      </c>
      <c r="G137" s="244"/>
      <c r="H137" s="244" t="s">
        <v>889</v>
      </c>
      <c r="I137" s="244" t="s">
        <v>869</v>
      </c>
      <c r="J137" s="244"/>
      <c r="K137" s="285"/>
    </row>
    <row r="138" spans="2:11" ht="15" customHeight="1" x14ac:dyDescent="0.3">
      <c r="B138" s="283"/>
      <c r="C138" s="244" t="s">
        <v>870</v>
      </c>
      <c r="D138" s="244"/>
      <c r="E138" s="244"/>
      <c r="F138" s="263" t="s">
        <v>835</v>
      </c>
      <c r="G138" s="244"/>
      <c r="H138" s="244" t="s">
        <v>870</v>
      </c>
      <c r="I138" s="244" t="s">
        <v>869</v>
      </c>
      <c r="J138" s="244"/>
      <c r="K138" s="285"/>
    </row>
    <row r="139" spans="2:11" ht="15" customHeight="1" x14ac:dyDescent="0.3">
      <c r="B139" s="283"/>
      <c r="C139" s="244" t="s">
        <v>34</v>
      </c>
      <c r="D139" s="244"/>
      <c r="E139" s="244"/>
      <c r="F139" s="263" t="s">
        <v>835</v>
      </c>
      <c r="G139" s="244"/>
      <c r="H139" s="244" t="s">
        <v>890</v>
      </c>
      <c r="I139" s="244" t="s">
        <v>869</v>
      </c>
      <c r="J139" s="244"/>
      <c r="K139" s="285"/>
    </row>
    <row r="140" spans="2:11" ht="15" customHeight="1" x14ac:dyDescent="0.3">
      <c r="B140" s="283"/>
      <c r="C140" s="244" t="s">
        <v>891</v>
      </c>
      <c r="D140" s="244"/>
      <c r="E140" s="244"/>
      <c r="F140" s="263" t="s">
        <v>835</v>
      </c>
      <c r="G140" s="244"/>
      <c r="H140" s="244" t="s">
        <v>892</v>
      </c>
      <c r="I140" s="244" t="s">
        <v>869</v>
      </c>
      <c r="J140" s="244"/>
      <c r="K140" s="285"/>
    </row>
    <row r="141" spans="2:11" ht="15" customHeight="1" x14ac:dyDescent="0.3">
      <c r="B141" s="286"/>
      <c r="C141" s="287"/>
      <c r="D141" s="287"/>
      <c r="E141" s="287"/>
      <c r="F141" s="287"/>
      <c r="G141" s="287"/>
      <c r="H141" s="287"/>
      <c r="I141" s="287"/>
      <c r="J141" s="287"/>
      <c r="K141" s="288"/>
    </row>
    <row r="142" spans="2:11" ht="18.75" customHeight="1" x14ac:dyDescent="0.3">
      <c r="B142" s="240"/>
      <c r="C142" s="240"/>
      <c r="D142" s="240"/>
      <c r="E142" s="240"/>
      <c r="F142" s="275"/>
      <c r="G142" s="240"/>
      <c r="H142" s="240"/>
      <c r="I142" s="240"/>
      <c r="J142" s="240"/>
      <c r="K142" s="240"/>
    </row>
    <row r="143" spans="2:11" ht="18.75" customHeight="1" x14ac:dyDescent="0.3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</row>
    <row r="144" spans="2:11" ht="7.5" customHeight="1" x14ac:dyDescent="0.3">
      <c r="B144" s="251"/>
      <c r="C144" s="252"/>
      <c r="D144" s="252"/>
      <c r="E144" s="252"/>
      <c r="F144" s="252"/>
      <c r="G144" s="252"/>
      <c r="H144" s="252"/>
      <c r="I144" s="252"/>
      <c r="J144" s="252"/>
      <c r="K144" s="253"/>
    </row>
    <row r="145" spans="2:11" ht="45" customHeight="1" x14ac:dyDescent="0.3">
      <c r="B145" s="254"/>
      <c r="C145" s="340" t="s">
        <v>893</v>
      </c>
      <c r="D145" s="340"/>
      <c r="E145" s="340"/>
      <c r="F145" s="340"/>
      <c r="G145" s="340"/>
      <c r="H145" s="340"/>
      <c r="I145" s="340"/>
      <c r="J145" s="340"/>
      <c r="K145" s="255"/>
    </row>
    <row r="146" spans="2:11" ht="17.25" customHeight="1" x14ac:dyDescent="0.3">
      <c r="B146" s="254"/>
      <c r="C146" s="256" t="s">
        <v>829</v>
      </c>
      <c r="D146" s="256"/>
      <c r="E146" s="256"/>
      <c r="F146" s="256" t="s">
        <v>830</v>
      </c>
      <c r="G146" s="257"/>
      <c r="H146" s="256" t="s">
        <v>106</v>
      </c>
      <c r="I146" s="256" t="s">
        <v>53</v>
      </c>
      <c r="J146" s="256" t="s">
        <v>831</v>
      </c>
      <c r="K146" s="255"/>
    </row>
    <row r="147" spans="2:11" ht="17.25" customHeight="1" x14ac:dyDescent="0.3">
      <c r="B147" s="254"/>
      <c r="C147" s="258" t="s">
        <v>832</v>
      </c>
      <c r="D147" s="258"/>
      <c r="E147" s="258"/>
      <c r="F147" s="259" t="s">
        <v>833</v>
      </c>
      <c r="G147" s="260"/>
      <c r="H147" s="258"/>
      <c r="I147" s="258"/>
      <c r="J147" s="258" t="s">
        <v>834</v>
      </c>
      <c r="K147" s="255"/>
    </row>
    <row r="148" spans="2:11" ht="5.25" customHeight="1" x14ac:dyDescent="0.3">
      <c r="B148" s="264"/>
      <c r="C148" s="261"/>
      <c r="D148" s="261"/>
      <c r="E148" s="261"/>
      <c r="F148" s="261"/>
      <c r="G148" s="262"/>
      <c r="H148" s="261"/>
      <c r="I148" s="261"/>
      <c r="J148" s="261"/>
      <c r="K148" s="285"/>
    </row>
    <row r="149" spans="2:11" ht="15" customHeight="1" x14ac:dyDescent="0.3">
      <c r="B149" s="264"/>
      <c r="C149" s="289" t="s">
        <v>838</v>
      </c>
      <c r="D149" s="244"/>
      <c r="E149" s="244"/>
      <c r="F149" s="290" t="s">
        <v>835</v>
      </c>
      <c r="G149" s="244"/>
      <c r="H149" s="289" t="s">
        <v>874</v>
      </c>
      <c r="I149" s="289" t="s">
        <v>837</v>
      </c>
      <c r="J149" s="289">
        <v>120</v>
      </c>
      <c r="K149" s="285"/>
    </row>
    <row r="150" spans="2:11" ht="15" customHeight="1" x14ac:dyDescent="0.3">
      <c r="B150" s="264"/>
      <c r="C150" s="289" t="s">
        <v>883</v>
      </c>
      <c r="D150" s="244"/>
      <c r="E150" s="244"/>
      <c r="F150" s="290" t="s">
        <v>835</v>
      </c>
      <c r="G150" s="244"/>
      <c r="H150" s="289" t="s">
        <v>894</v>
      </c>
      <c r="I150" s="289" t="s">
        <v>837</v>
      </c>
      <c r="J150" s="289" t="s">
        <v>885</v>
      </c>
      <c r="K150" s="285"/>
    </row>
    <row r="151" spans="2:11" ht="15" customHeight="1" x14ac:dyDescent="0.3">
      <c r="B151" s="264"/>
      <c r="C151" s="289" t="s">
        <v>784</v>
      </c>
      <c r="D151" s="244"/>
      <c r="E151" s="244"/>
      <c r="F151" s="290" t="s">
        <v>835</v>
      </c>
      <c r="G151" s="244"/>
      <c r="H151" s="289" t="s">
        <v>895</v>
      </c>
      <c r="I151" s="289" t="s">
        <v>837</v>
      </c>
      <c r="J151" s="289" t="s">
        <v>885</v>
      </c>
      <c r="K151" s="285"/>
    </row>
    <row r="152" spans="2:11" ht="15" customHeight="1" x14ac:dyDescent="0.3">
      <c r="B152" s="264"/>
      <c r="C152" s="289" t="s">
        <v>840</v>
      </c>
      <c r="D152" s="244"/>
      <c r="E152" s="244"/>
      <c r="F152" s="290" t="s">
        <v>841</v>
      </c>
      <c r="G152" s="244"/>
      <c r="H152" s="289" t="s">
        <v>874</v>
      </c>
      <c r="I152" s="289" t="s">
        <v>837</v>
      </c>
      <c r="J152" s="289">
        <v>50</v>
      </c>
      <c r="K152" s="285"/>
    </row>
    <row r="153" spans="2:11" ht="15" customHeight="1" x14ac:dyDescent="0.3">
      <c r="B153" s="264"/>
      <c r="C153" s="289" t="s">
        <v>843</v>
      </c>
      <c r="D153" s="244"/>
      <c r="E153" s="244"/>
      <c r="F153" s="290" t="s">
        <v>835</v>
      </c>
      <c r="G153" s="244"/>
      <c r="H153" s="289" t="s">
        <v>874</v>
      </c>
      <c r="I153" s="289" t="s">
        <v>845</v>
      </c>
      <c r="J153" s="289"/>
      <c r="K153" s="285"/>
    </row>
    <row r="154" spans="2:11" ht="15" customHeight="1" x14ac:dyDescent="0.3">
      <c r="B154" s="264"/>
      <c r="C154" s="289" t="s">
        <v>854</v>
      </c>
      <c r="D154" s="244"/>
      <c r="E154" s="244"/>
      <c r="F154" s="290" t="s">
        <v>841</v>
      </c>
      <c r="G154" s="244"/>
      <c r="H154" s="289" t="s">
        <v>874</v>
      </c>
      <c r="I154" s="289" t="s">
        <v>837</v>
      </c>
      <c r="J154" s="289">
        <v>50</v>
      </c>
      <c r="K154" s="285"/>
    </row>
    <row r="155" spans="2:11" ht="15" customHeight="1" x14ac:dyDescent="0.3">
      <c r="B155" s="264"/>
      <c r="C155" s="289" t="s">
        <v>862</v>
      </c>
      <c r="D155" s="244"/>
      <c r="E155" s="244"/>
      <c r="F155" s="290" t="s">
        <v>841</v>
      </c>
      <c r="G155" s="244"/>
      <c r="H155" s="289" t="s">
        <v>874</v>
      </c>
      <c r="I155" s="289" t="s">
        <v>837</v>
      </c>
      <c r="J155" s="289">
        <v>50</v>
      </c>
      <c r="K155" s="285"/>
    </row>
    <row r="156" spans="2:11" ht="15" customHeight="1" x14ac:dyDescent="0.3">
      <c r="B156" s="264"/>
      <c r="C156" s="289" t="s">
        <v>860</v>
      </c>
      <c r="D156" s="244"/>
      <c r="E156" s="244"/>
      <c r="F156" s="290" t="s">
        <v>841</v>
      </c>
      <c r="G156" s="244"/>
      <c r="H156" s="289" t="s">
        <v>874</v>
      </c>
      <c r="I156" s="289" t="s">
        <v>837</v>
      </c>
      <c r="J156" s="289">
        <v>50</v>
      </c>
      <c r="K156" s="285"/>
    </row>
    <row r="157" spans="2:11" ht="15" customHeight="1" x14ac:dyDescent="0.3">
      <c r="B157" s="264"/>
      <c r="C157" s="289" t="s">
        <v>95</v>
      </c>
      <c r="D157" s="244"/>
      <c r="E157" s="244"/>
      <c r="F157" s="290" t="s">
        <v>835</v>
      </c>
      <c r="G157" s="244"/>
      <c r="H157" s="289" t="s">
        <v>896</v>
      </c>
      <c r="I157" s="289" t="s">
        <v>837</v>
      </c>
      <c r="J157" s="289" t="s">
        <v>897</v>
      </c>
      <c r="K157" s="285"/>
    </row>
    <row r="158" spans="2:11" ht="15" customHeight="1" x14ac:dyDescent="0.3">
      <c r="B158" s="264"/>
      <c r="C158" s="289" t="s">
        <v>898</v>
      </c>
      <c r="D158" s="244"/>
      <c r="E158" s="244"/>
      <c r="F158" s="290" t="s">
        <v>835</v>
      </c>
      <c r="G158" s="244"/>
      <c r="H158" s="289" t="s">
        <v>899</v>
      </c>
      <c r="I158" s="289" t="s">
        <v>869</v>
      </c>
      <c r="J158" s="289"/>
      <c r="K158" s="285"/>
    </row>
    <row r="159" spans="2:11" ht="15" customHeight="1" x14ac:dyDescent="0.3">
      <c r="B159" s="291"/>
      <c r="C159" s="273"/>
      <c r="D159" s="273"/>
      <c r="E159" s="273"/>
      <c r="F159" s="273"/>
      <c r="G159" s="273"/>
      <c r="H159" s="273"/>
      <c r="I159" s="273"/>
      <c r="J159" s="273"/>
      <c r="K159" s="292"/>
    </row>
    <row r="160" spans="2:11" ht="18.75" customHeight="1" x14ac:dyDescent="0.3">
      <c r="B160" s="240"/>
      <c r="C160" s="244"/>
      <c r="D160" s="244"/>
      <c r="E160" s="244"/>
      <c r="F160" s="263"/>
      <c r="G160" s="244"/>
      <c r="H160" s="244"/>
      <c r="I160" s="244"/>
      <c r="J160" s="244"/>
      <c r="K160" s="240"/>
    </row>
    <row r="161" spans="2:11" ht="18.75" customHeight="1" x14ac:dyDescent="0.3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</row>
    <row r="162" spans="2:11" ht="7.5" customHeight="1" x14ac:dyDescent="0.3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spans="2:11" ht="45" customHeight="1" x14ac:dyDescent="0.3">
      <c r="B163" s="235"/>
      <c r="C163" s="334" t="s">
        <v>900</v>
      </c>
      <c r="D163" s="334"/>
      <c r="E163" s="334"/>
      <c r="F163" s="334"/>
      <c r="G163" s="334"/>
      <c r="H163" s="334"/>
      <c r="I163" s="334"/>
      <c r="J163" s="334"/>
      <c r="K163" s="236"/>
    </row>
    <row r="164" spans="2:11" ht="17.25" customHeight="1" x14ac:dyDescent="0.3">
      <c r="B164" s="235"/>
      <c r="C164" s="256" t="s">
        <v>829</v>
      </c>
      <c r="D164" s="256"/>
      <c r="E164" s="256"/>
      <c r="F164" s="256" t="s">
        <v>830</v>
      </c>
      <c r="G164" s="293"/>
      <c r="H164" s="294" t="s">
        <v>106</v>
      </c>
      <c r="I164" s="294" t="s">
        <v>53</v>
      </c>
      <c r="J164" s="256" t="s">
        <v>831</v>
      </c>
      <c r="K164" s="236"/>
    </row>
    <row r="165" spans="2:11" ht="17.25" customHeight="1" x14ac:dyDescent="0.3">
      <c r="B165" s="237"/>
      <c r="C165" s="258" t="s">
        <v>832</v>
      </c>
      <c r="D165" s="258"/>
      <c r="E165" s="258"/>
      <c r="F165" s="259" t="s">
        <v>833</v>
      </c>
      <c r="G165" s="295"/>
      <c r="H165" s="296"/>
      <c r="I165" s="296"/>
      <c r="J165" s="258" t="s">
        <v>834</v>
      </c>
      <c r="K165" s="238"/>
    </row>
    <row r="166" spans="2:11" ht="5.25" customHeight="1" x14ac:dyDescent="0.3">
      <c r="B166" s="264"/>
      <c r="C166" s="261"/>
      <c r="D166" s="261"/>
      <c r="E166" s="261"/>
      <c r="F166" s="261"/>
      <c r="G166" s="262"/>
      <c r="H166" s="261"/>
      <c r="I166" s="261"/>
      <c r="J166" s="261"/>
      <c r="K166" s="285"/>
    </row>
    <row r="167" spans="2:11" ht="15" customHeight="1" x14ac:dyDescent="0.3">
      <c r="B167" s="264"/>
      <c r="C167" s="244" t="s">
        <v>838</v>
      </c>
      <c r="D167" s="244"/>
      <c r="E167" s="244"/>
      <c r="F167" s="263" t="s">
        <v>835</v>
      </c>
      <c r="G167" s="244"/>
      <c r="H167" s="244" t="s">
        <v>874</v>
      </c>
      <c r="I167" s="244" t="s">
        <v>837</v>
      </c>
      <c r="J167" s="244">
        <v>120</v>
      </c>
      <c r="K167" s="285"/>
    </row>
    <row r="168" spans="2:11" ht="15" customHeight="1" x14ac:dyDescent="0.3">
      <c r="B168" s="264"/>
      <c r="C168" s="244" t="s">
        <v>883</v>
      </c>
      <c r="D168" s="244"/>
      <c r="E168" s="244"/>
      <c r="F168" s="263" t="s">
        <v>835</v>
      </c>
      <c r="G168" s="244"/>
      <c r="H168" s="244" t="s">
        <v>884</v>
      </c>
      <c r="I168" s="244" t="s">
        <v>837</v>
      </c>
      <c r="J168" s="244" t="s">
        <v>885</v>
      </c>
      <c r="K168" s="285"/>
    </row>
    <row r="169" spans="2:11" ht="15" customHeight="1" x14ac:dyDescent="0.3">
      <c r="B169" s="264"/>
      <c r="C169" s="244" t="s">
        <v>784</v>
      </c>
      <c r="D169" s="244"/>
      <c r="E169" s="244"/>
      <c r="F169" s="263" t="s">
        <v>835</v>
      </c>
      <c r="G169" s="244"/>
      <c r="H169" s="244" t="s">
        <v>901</v>
      </c>
      <c r="I169" s="244" t="s">
        <v>837</v>
      </c>
      <c r="J169" s="244" t="s">
        <v>885</v>
      </c>
      <c r="K169" s="285"/>
    </row>
    <row r="170" spans="2:11" ht="15" customHeight="1" x14ac:dyDescent="0.3">
      <c r="B170" s="264"/>
      <c r="C170" s="244" t="s">
        <v>840</v>
      </c>
      <c r="D170" s="244"/>
      <c r="E170" s="244"/>
      <c r="F170" s="263" t="s">
        <v>841</v>
      </c>
      <c r="G170" s="244"/>
      <c r="H170" s="244" t="s">
        <v>901</v>
      </c>
      <c r="I170" s="244" t="s">
        <v>837</v>
      </c>
      <c r="J170" s="244">
        <v>50</v>
      </c>
      <c r="K170" s="285"/>
    </row>
    <row r="171" spans="2:11" ht="15" customHeight="1" x14ac:dyDescent="0.3">
      <c r="B171" s="264"/>
      <c r="C171" s="244" t="s">
        <v>843</v>
      </c>
      <c r="D171" s="244"/>
      <c r="E171" s="244"/>
      <c r="F171" s="263" t="s">
        <v>835</v>
      </c>
      <c r="G171" s="244"/>
      <c r="H171" s="244" t="s">
        <v>901</v>
      </c>
      <c r="I171" s="244" t="s">
        <v>845</v>
      </c>
      <c r="J171" s="244"/>
      <c r="K171" s="285"/>
    </row>
    <row r="172" spans="2:11" ht="15" customHeight="1" x14ac:dyDescent="0.3">
      <c r="B172" s="264"/>
      <c r="C172" s="244" t="s">
        <v>854</v>
      </c>
      <c r="D172" s="244"/>
      <c r="E172" s="244"/>
      <c r="F172" s="263" t="s">
        <v>841</v>
      </c>
      <c r="G172" s="244"/>
      <c r="H172" s="244" t="s">
        <v>901</v>
      </c>
      <c r="I172" s="244" t="s">
        <v>837</v>
      </c>
      <c r="J172" s="244">
        <v>50</v>
      </c>
      <c r="K172" s="285"/>
    </row>
    <row r="173" spans="2:11" ht="15" customHeight="1" x14ac:dyDescent="0.3">
      <c r="B173" s="264"/>
      <c r="C173" s="244" t="s">
        <v>862</v>
      </c>
      <c r="D173" s="244"/>
      <c r="E173" s="244"/>
      <c r="F173" s="263" t="s">
        <v>841</v>
      </c>
      <c r="G173" s="244"/>
      <c r="H173" s="244" t="s">
        <v>901</v>
      </c>
      <c r="I173" s="244" t="s">
        <v>837</v>
      </c>
      <c r="J173" s="244">
        <v>50</v>
      </c>
      <c r="K173" s="285"/>
    </row>
    <row r="174" spans="2:11" ht="15" customHeight="1" x14ac:dyDescent="0.3">
      <c r="B174" s="264"/>
      <c r="C174" s="244" t="s">
        <v>860</v>
      </c>
      <c r="D174" s="244"/>
      <c r="E174" s="244"/>
      <c r="F174" s="263" t="s">
        <v>841</v>
      </c>
      <c r="G174" s="244"/>
      <c r="H174" s="244" t="s">
        <v>901</v>
      </c>
      <c r="I174" s="244" t="s">
        <v>837</v>
      </c>
      <c r="J174" s="244">
        <v>50</v>
      </c>
      <c r="K174" s="285"/>
    </row>
    <row r="175" spans="2:11" ht="15" customHeight="1" x14ac:dyDescent="0.3">
      <c r="B175" s="264"/>
      <c r="C175" s="244" t="s">
        <v>105</v>
      </c>
      <c r="D175" s="244"/>
      <c r="E175" s="244"/>
      <c r="F175" s="263" t="s">
        <v>835</v>
      </c>
      <c r="G175" s="244"/>
      <c r="H175" s="244" t="s">
        <v>902</v>
      </c>
      <c r="I175" s="244" t="s">
        <v>903</v>
      </c>
      <c r="J175" s="244"/>
      <c r="K175" s="285"/>
    </row>
    <row r="176" spans="2:11" ht="15" customHeight="1" x14ac:dyDescent="0.3">
      <c r="B176" s="264"/>
      <c r="C176" s="244" t="s">
        <v>53</v>
      </c>
      <c r="D176" s="244"/>
      <c r="E176" s="244"/>
      <c r="F176" s="263" t="s">
        <v>835</v>
      </c>
      <c r="G176" s="244"/>
      <c r="H176" s="244" t="s">
        <v>904</v>
      </c>
      <c r="I176" s="244" t="s">
        <v>905</v>
      </c>
      <c r="J176" s="244">
        <v>1</v>
      </c>
      <c r="K176" s="285"/>
    </row>
    <row r="177" spans="2:11" ht="15" customHeight="1" x14ac:dyDescent="0.3">
      <c r="B177" s="264"/>
      <c r="C177" s="244" t="s">
        <v>49</v>
      </c>
      <c r="D177" s="244"/>
      <c r="E177" s="244"/>
      <c r="F177" s="263" t="s">
        <v>835</v>
      </c>
      <c r="G177" s="244"/>
      <c r="H177" s="244" t="s">
        <v>906</v>
      </c>
      <c r="I177" s="244" t="s">
        <v>837</v>
      </c>
      <c r="J177" s="244">
        <v>20</v>
      </c>
      <c r="K177" s="285"/>
    </row>
    <row r="178" spans="2:11" ht="15" customHeight="1" x14ac:dyDescent="0.3">
      <c r="B178" s="264"/>
      <c r="C178" s="244" t="s">
        <v>106</v>
      </c>
      <c r="D178" s="244"/>
      <c r="E178" s="244"/>
      <c r="F178" s="263" t="s">
        <v>835</v>
      </c>
      <c r="G178" s="244"/>
      <c r="H178" s="244" t="s">
        <v>907</v>
      </c>
      <c r="I178" s="244" t="s">
        <v>837</v>
      </c>
      <c r="J178" s="244">
        <v>255</v>
      </c>
      <c r="K178" s="285"/>
    </row>
    <row r="179" spans="2:11" ht="15" customHeight="1" x14ac:dyDescent="0.3">
      <c r="B179" s="264"/>
      <c r="C179" s="244" t="s">
        <v>107</v>
      </c>
      <c r="D179" s="244"/>
      <c r="E179" s="244"/>
      <c r="F179" s="263" t="s">
        <v>835</v>
      </c>
      <c r="G179" s="244"/>
      <c r="H179" s="244" t="s">
        <v>800</v>
      </c>
      <c r="I179" s="244" t="s">
        <v>837</v>
      </c>
      <c r="J179" s="244">
        <v>10</v>
      </c>
      <c r="K179" s="285"/>
    </row>
    <row r="180" spans="2:11" ht="15" customHeight="1" x14ac:dyDescent="0.3">
      <c r="B180" s="264"/>
      <c r="C180" s="244" t="s">
        <v>108</v>
      </c>
      <c r="D180" s="244"/>
      <c r="E180" s="244"/>
      <c r="F180" s="263" t="s">
        <v>835</v>
      </c>
      <c r="G180" s="244"/>
      <c r="H180" s="244" t="s">
        <v>908</v>
      </c>
      <c r="I180" s="244" t="s">
        <v>869</v>
      </c>
      <c r="J180" s="244"/>
      <c r="K180" s="285"/>
    </row>
    <row r="181" spans="2:11" ht="15" customHeight="1" x14ac:dyDescent="0.3">
      <c r="B181" s="264"/>
      <c r="C181" s="244" t="s">
        <v>909</v>
      </c>
      <c r="D181" s="244"/>
      <c r="E181" s="244"/>
      <c r="F181" s="263" t="s">
        <v>835</v>
      </c>
      <c r="G181" s="244"/>
      <c r="H181" s="244" t="s">
        <v>910</v>
      </c>
      <c r="I181" s="244" t="s">
        <v>869</v>
      </c>
      <c r="J181" s="244"/>
      <c r="K181" s="285"/>
    </row>
    <row r="182" spans="2:11" ht="15" customHeight="1" x14ac:dyDescent="0.3">
      <c r="B182" s="264"/>
      <c r="C182" s="244" t="s">
        <v>898</v>
      </c>
      <c r="D182" s="244"/>
      <c r="E182" s="244"/>
      <c r="F182" s="263" t="s">
        <v>835</v>
      </c>
      <c r="G182" s="244"/>
      <c r="H182" s="244" t="s">
        <v>911</v>
      </c>
      <c r="I182" s="244" t="s">
        <v>869</v>
      </c>
      <c r="J182" s="244"/>
      <c r="K182" s="285"/>
    </row>
    <row r="183" spans="2:11" ht="15" customHeight="1" x14ac:dyDescent="0.3">
      <c r="B183" s="264"/>
      <c r="C183" s="244" t="s">
        <v>110</v>
      </c>
      <c r="D183" s="244"/>
      <c r="E183" s="244"/>
      <c r="F183" s="263" t="s">
        <v>841</v>
      </c>
      <c r="G183" s="244"/>
      <c r="H183" s="244" t="s">
        <v>912</v>
      </c>
      <c r="I183" s="244" t="s">
        <v>837</v>
      </c>
      <c r="J183" s="244">
        <v>50</v>
      </c>
      <c r="K183" s="285"/>
    </row>
    <row r="184" spans="2:11" ht="15" customHeight="1" x14ac:dyDescent="0.3">
      <c r="B184" s="264"/>
      <c r="C184" s="244" t="s">
        <v>913</v>
      </c>
      <c r="D184" s="244"/>
      <c r="E184" s="244"/>
      <c r="F184" s="263" t="s">
        <v>841</v>
      </c>
      <c r="G184" s="244"/>
      <c r="H184" s="244" t="s">
        <v>914</v>
      </c>
      <c r="I184" s="244" t="s">
        <v>915</v>
      </c>
      <c r="J184" s="244"/>
      <c r="K184" s="285"/>
    </row>
    <row r="185" spans="2:11" ht="15" customHeight="1" x14ac:dyDescent="0.3">
      <c r="B185" s="264"/>
      <c r="C185" s="244" t="s">
        <v>916</v>
      </c>
      <c r="D185" s="244"/>
      <c r="E185" s="244"/>
      <c r="F185" s="263" t="s">
        <v>841</v>
      </c>
      <c r="G185" s="244"/>
      <c r="H185" s="244" t="s">
        <v>917</v>
      </c>
      <c r="I185" s="244" t="s">
        <v>915</v>
      </c>
      <c r="J185" s="244"/>
      <c r="K185" s="285"/>
    </row>
    <row r="186" spans="2:11" ht="15" customHeight="1" x14ac:dyDescent="0.3">
      <c r="B186" s="264"/>
      <c r="C186" s="244" t="s">
        <v>918</v>
      </c>
      <c r="D186" s="244"/>
      <c r="E186" s="244"/>
      <c r="F186" s="263" t="s">
        <v>841</v>
      </c>
      <c r="G186" s="244"/>
      <c r="H186" s="244" t="s">
        <v>919</v>
      </c>
      <c r="I186" s="244" t="s">
        <v>915</v>
      </c>
      <c r="J186" s="244"/>
      <c r="K186" s="285"/>
    </row>
    <row r="187" spans="2:11" ht="15" customHeight="1" x14ac:dyDescent="0.3">
      <c r="B187" s="264"/>
      <c r="C187" s="297" t="s">
        <v>920</v>
      </c>
      <c r="D187" s="244"/>
      <c r="E187" s="244"/>
      <c r="F187" s="263" t="s">
        <v>841</v>
      </c>
      <c r="G187" s="244"/>
      <c r="H187" s="244" t="s">
        <v>921</v>
      </c>
      <c r="I187" s="244" t="s">
        <v>922</v>
      </c>
      <c r="J187" s="298" t="s">
        <v>923</v>
      </c>
      <c r="K187" s="285"/>
    </row>
    <row r="188" spans="2:11" ht="15" customHeight="1" x14ac:dyDescent="0.3">
      <c r="B188" s="264"/>
      <c r="C188" s="249" t="s">
        <v>38</v>
      </c>
      <c r="D188" s="244"/>
      <c r="E188" s="244"/>
      <c r="F188" s="263" t="s">
        <v>835</v>
      </c>
      <c r="G188" s="244"/>
      <c r="H188" s="240" t="s">
        <v>924</v>
      </c>
      <c r="I188" s="244" t="s">
        <v>925</v>
      </c>
      <c r="J188" s="244"/>
      <c r="K188" s="285"/>
    </row>
    <row r="189" spans="2:11" ht="15" customHeight="1" x14ac:dyDescent="0.3">
      <c r="B189" s="264"/>
      <c r="C189" s="249" t="s">
        <v>926</v>
      </c>
      <c r="D189" s="244"/>
      <c r="E189" s="244"/>
      <c r="F189" s="263" t="s">
        <v>835</v>
      </c>
      <c r="G189" s="244"/>
      <c r="H189" s="244" t="s">
        <v>927</v>
      </c>
      <c r="I189" s="244" t="s">
        <v>869</v>
      </c>
      <c r="J189" s="244"/>
      <c r="K189" s="285"/>
    </row>
    <row r="190" spans="2:11" ht="15" customHeight="1" x14ac:dyDescent="0.3">
      <c r="B190" s="264"/>
      <c r="C190" s="249" t="s">
        <v>928</v>
      </c>
      <c r="D190" s="244"/>
      <c r="E190" s="244"/>
      <c r="F190" s="263" t="s">
        <v>835</v>
      </c>
      <c r="G190" s="244"/>
      <c r="H190" s="244" t="s">
        <v>929</v>
      </c>
      <c r="I190" s="244" t="s">
        <v>869</v>
      </c>
      <c r="J190" s="244"/>
      <c r="K190" s="285"/>
    </row>
    <row r="191" spans="2:11" ht="15" customHeight="1" x14ac:dyDescent="0.3">
      <c r="B191" s="264"/>
      <c r="C191" s="249" t="s">
        <v>930</v>
      </c>
      <c r="D191" s="244"/>
      <c r="E191" s="244"/>
      <c r="F191" s="263" t="s">
        <v>841</v>
      </c>
      <c r="G191" s="244"/>
      <c r="H191" s="244" t="s">
        <v>931</v>
      </c>
      <c r="I191" s="244" t="s">
        <v>869</v>
      </c>
      <c r="J191" s="244"/>
      <c r="K191" s="285"/>
    </row>
    <row r="192" spans="2:11" ht="15" customHeight="1" x14ac:dyDescent="0.3">
      <c r="B192" s="291"/>
      <c r="C192" s="299"/>
      <c r="D192" s="273"/>
      <c r="E192" s="273"/>
      <c r="F192" s="273"/>
      <c r="G192" s="273"/>
      <c r="H192" s="273"/>
      <c r="I192" s="273"/>
      <c r="J192" s="273"/>
      <c r="K192" s="292"/>
    </row>
    <row r="193" spans="2:11" ht="18.75" customHeight="1" x14ac:dyDescent="0.3">
      <c r="B193" s="240"/>
      <c r="C193" s="244"/>
      <c r="D193" s="244"/>
      <c r="E193" s="244"/>
      <c r="F193" s="263"/>
      <c r="G193" s="244"/>
      <c r="H193" s="244"/>
      <c r="I193" s="244"/>
      <c r="J193" s="244"/>
      <c r="K193" s="240"/>
    </row>
    <row r="194" spans="2:11" ht="18.75" customHeight="1" x14ac:dyDescent="0.3">
      <c r="B194" s="240"/>
      <c r="C194" s="244"/>
      <c r="D194" s="244"/>
      <c r="E194" s="244"/>
      <c r="F194" s="263"/>
      <c r="G194" s="244"/>
      <c r="H194" s="244"/>
      <c r="I194" s="244"/>
      <c r="J194" s="244"/>
      <c r="K194" s="240"/>
    </row>
    <row r="195" spans="2:11" ht="18.75" customHeight="1" x14ac:dyDescent="0.3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</row>
    <row r="196" spans="2:11" x14ac:dyDescent="0.3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spans="2:11" ht="21" customHeight="1" x14ac:dyDescent="0.3">
      <c r="B197" s="235"/>
      <c r="C197" s="334" t="s">
        <v>932</v>
      </c>
      <c r="D197" s="334"/>
      <c r="E197" s="334"/>
      <c r="F197" s="334"/>
      <c r="G197" s="334"/>
      <c r="H197" s="334"/>
      <c r="I197" s="334"/>
      <c r="J197" s="334"/>
      <c r="K197" s="236"/>
    </row>
    <row r="198" spans="2:11" ht="25.5" customHeight="1" x14ac:dyDescent="0.3">
      <c r="B198" s="235"/>
      <c r="C198" s="300" t="s">
        <v>933</v>
      </c>
      <c r="D198" s="300"/>
      <c r="E198" s="300"/>
      <c r="F198" s="300" t="s">
        <v>934</v>
      </c>
      <c r="G198" s="301"/>
      <c r="H198" s="341" t="s">
        <v>935</v>
      </c>
      <c r="I198" s="341"/>
      <c r="J198" s="341"/>
      <c r="K198" s="236"/>
    </row>
    <row r="199" spans="2:11" ht="5.25" customHeight="1" x14ac:dyDescent="0.3">
      <c r="B199" s="264"/>
      <c r="C199" s="261"/>
      <c r="D199" s="261"/>
      <c r="E199" s="261"/>
      <c r="F199" s="261"/>
      <c r="G199" s="244"/>
      <c r="H199" s="261"/>
      <c r="I199" s="261"/>
      <c r="J199" s="261"/>
      <c r="K199" s="285"/>
    </row>
    <row r="200" spans="2:11" ht="15" customHeight="1" x14ac:dyDescent="0.3">
      <c r="B200" s="264"/>
      <c r="C200" s="244" t="s">
        <v>925</v>
      </c>
      <c r="D200" s="244"/>
      <c r="E200" s="244"/>
      <c r="F200" s="263" t="s">
        <v>39</v>
      </c>
      <c r="G200" s="244"/>
      <c r="H200" s="342" t="s">
        <v>936</v>
      </c>
      <c r="I200" s="342"/>
      <c r="J200" s="342"/>
      <c r="K200" s="285"/>
    </row>
    <row r="201" spans="2:11" ht="15" customHeight="1" x14ac:dyDescent="0.3">
      <c r="B201" s="264"/>
      <c r="C201" s="270"/>
      <c r="D201" s="244"/>
      <c r="E201" s="244"/>
      <c r="F201" s="263" t="s">
        <v>40</v>
      </c>
      <c r="G201" s="244"/>
      <c r="H201" s="342" t="s">
        <v>937</v>
      </c>
      <c r="I201" s="342"/>
      <c r="J201" s="342"/>
      <c r="K201" s="285"/>
    </row>
    <row r="202" spans="2:11" ht="15" customHeight="1" x14ac:dyDescent="0.3">
      <c r="B202" s="264"/>
      <c r="C202" s="270"/>
      <c r="D202" s="244"/>
      <c r="E202" s="244"/>
      <c r="F202" s="263" t="s">
        <v>43</v>
      </c>
      <c r="G202" s="244"/>
      <c r="H202" s="342" t="s">
        <v>938</v>
      </c>
      <c r="I202" s="342"/>
      <c r="J202" s="342"/>
      <c r="K202" s="285"/>
    </row>
    <row r="203" spans="2:11" ht="15" customHeight="1" x14ac:dyDescent="0.3">
      <c r="B203" s="264"/>
      <c r="C203" s="244"/>
      <c r="D203" s="244"/>
      <c r="E203" s="244"/>
      <c r="F203" s="263" t="s">
        <v>41</v>
      </c>
      <c r="G203" s="244"/>
      <c r="H203" s="342" t="s">
        <v>939</v>
      </c>
      <c r="I203" s="342"/>
      <c r="J203" s="342"/>
      <c r="K203" s="285"/>
    </row>
    <row r="204" spans="2:11" ht="15" customHeight="1" x14ac:dyDescent="0.3">
      <c r="B204" s="264"/>
      <c r="C204" s="244"/>
      <c r="D204" s="244"/>
      <c r="E204" s="244"/>
      <c r="F204" s="263" t="s">
        <v>42</v>
      </c>
      <c r="G204" s="244"/>
      <c r="H204" s="342" t="s">
        <v>940</v>
      </c>
      <c r="I204" s="342"/>
      <c r="J204" s="342"/>
      <c r="K204" s="285"/>
    </row>
    <row r="205" spans="2:11" ht="15" customHeight="1" x14ac:dyDescent="0.3">
      <c r="B205" s="264"/>
      <c r="C205" s="244"/>
      <c r="D205" s="244"/>
      <c r="E205" s="244"/>
      <c r="F205" s="263"/>
      <c r="G205" s="244"/>
      <c r="H205" s="244"/>
      <c r="I205" s="244"/>
      <c r="J205" s="244"/>
      <c r="K205" s="285"/>
    </row>
    <row r="206" spans="2:11" ht="15" customHeight="1" x14ac:dyDescent="0.3">
      <c r="B206" s="264"/>
      <c r="C206" s="244" t="s">
        <v>881</v>
      </c>
      <c r="D206" s="244"/>
      <c r="E206" s="244"/>
      <c r="F206" s="263" t="s">
        <v>81</v>
      </c>
      <c r="G206" s="244"/>
      <c r="H206" s="342" t="s">
        <v>941</v>
      </c>
      <c r="I206" s="342"/>
      <c r="J206" s="342"/>
      <c r="K206" s="285"/>
    </row>
    <row r="207" spans="2:11" ht="15" customHeight="1" x14ac:dyDescent="0.3">
      <c r="B207" s="264"/>
      <c r="C207" s="270"/>
      <c r="D207" s="244"/>
      <c r="E207" s="244"/>
      <c r="F207" s="263" t="s">
        <v>780</v>
      </c>
      <c r="G207" s="244"/>
      <c r="H207" s="342" t="s">
        <v>781</v>
      </c>
      <c r="I207" s="342"/>
      <c r="J207" s="342"/>
      <c r="K207" s="285"/>
    </row>
    <row r="208" spans="2:11" ht="15" customHeight="1" x14ac:dyDescent="0.3">
      <c r="B208" s="264"/>
      <c r="C208" s="244"/>
      <c r="D208" s="244"/>
      <c r="E208" s="244"/>
      <c r="F208" s="263" t="s">
        <v>778</v>
      </c>
      <c r="G208" s="244"/>
      <c r="H208" s="342" t="s">
        <v>942</v>
      </c>
      <c r="I208" s="342"/>
      <c r="J208" s="342"/>
      <c r="K208" s="285"/>
    </row>
    <row r="209" spans="2:11" ht="15" customHeight="1" x14ac:dyDescent="0.3">
      <c r="B209" s="302"/>
      <c r="C209" s="270"/>
      <c r="D209" s="270"/>
      <c r="E209" s="270"/>
      <c r="F209" s="263" t="s">
        <v>75</v>
      </c>
      <c r="G209" s="249"/>
      <c r="H209" s="343" t="s">
        <v>74</v>
      </c>
      <c r="I209" s="343"/>
      <c r="J209" s="343"/>
      <c r="K209" s="303"/>
    </row>
    <row r="210" spans="2:11" ht="15" customHeight="1" x14ac:dyDescent="0.3">
      <c r="B210" s="302"/>
      <c r="C210" s="270"/>
      <c r="D210" s="270"/>
      <c r="E210" s="270"/>
      <c r="F210" s="263" t="s">
        <v>782</v>
      </c>
      <c r="G210" s="249"/>
      <c r="H210" s="343" t="s">
        <v>183</v>
      </c>
      <c r="I210" s="343"/>
      <c r="J210" s="343"/>
      <c r="K210" s="303"/>
    </row>
    <row r="211" spans="2:11" ht="15" customHeight="1" x14ac:dyDescent="0.3">
      <c r="B211" s="302"/>
      <c r="C211" s="270"/>
      <c r="D211" s="270"/>
      <c r="E211" s="270"/>
      <c r="F211" s="304"/>
      <c r="G211" s="249"/>
      <c r="H211" s="305"/>
      <c r="I211" s="305"/>
      <c r="J211" s="305"/>
      <c r="K211" s="303"/>
    </row>
    <row r="212" spans="2:11" ht="15" customHeight="1" x14ac:dyDescent="0.3">
      <c r="B212" s="302"/>
      <c r="C212" s="244" t="s">
        <v>905</v>
      </c>
      <c r="D212" s="270"/>
      <c r="E212" s="270"/>
      <c r="F212" s="263">
        <v>1</v>
      </c>
      <c r="G212" s="249"/>
      <c r="H212" s="343" t="s">
        <v>943</v>
      </c>
      <c r="I212" s="343"/>
      <c r="J212" s="343"/>
      <c r="K212" s="303"/>
    </row>
    <row r="213" spans="2:11" ht="15" customHeight="1" x14ac:dyDescent="0.3">
      <c r="B213" s="302"/>
      <c r="C213" s="270"/>
      <c r="D213" s="270"/>
      <c r="E213" s="270"/>
      <c r="F213" s="263">
        <v>2</v>
      </c>
      <c r="G213" s="249"/>
      <c r="H213" s="343" t="s">
        <v>944</v>
      </c>
      <c r="I213" s="343"/>
      <c r="J213" s="343"/>
      <c r="K213" s="303"/>
    </row>
    <row r="214" spans="2:11" ht="15" customHeight="1" x14ac:dyDescent="0.3">
      <c r="B214" s="302"/>
      <c r="C214" s="270"/>
      <c r="D214" s="270"/>
      <c r="E214" s="270"/>
      <c r="F214" s="263">
        <v>3</v>
      </c>
      <c r="G214" s="249"/>
      <c r="H214" s="343" t="s">
        <v>945</v>
      </c>
      <c r="I214" s="343"/>
      <c r="J214" s="343"/>
      <c r="K214" s="303"/>
    </row>
    <row r="215" spans="2:11" ht="15" customHeight="1" x14ac:dyDescent="0.3">
      <c r="B215" s="302"/>
      <c r="C215" s="270"/>
      <c r="D215" s="270"/>
      <c r="E215" s="270"/>
      <c r="F215" s="263">
        <v>4</v>
      </c>
      <c r="G215" s="249"/>
      <c r="H215" s="343" t="s">
        <v>946</v>
      </c>
      <c r="I215" s="343"/>
      <c r="J215" s="343"/>
      <c r="K215" s="303"/>
    </row>
    <row r="216" spans="2:11" ht="12.75" customHeight="1" x14ac:dyDescent="0.3">
      <c r="B216" s="306"/>
      <c r="C216" s="307"/>
      <c r="D216" s="307"/>
      <c r="E216" s="307"/>
      <c r="F216" s="307"/>
      <c r="G216" s="307"/>
      <c r="H216" s="307"/>
      <c r="I216" s="307"/>
      <c r="J216" s="307"/>
      <c r="K216" s="308"/>
    </row>
  </sheetData>
  <mergeCells count="77">
    <mergeCell ref="H214:J214"/>
    <mergeCell ref="H215:J215"/>
    <mergeCell ref="H208:J208"/>
    <mergeCell ref="H209:J209"/>
    <mergeCell ref="H210:J210"/>
    <mergeCell ref="H212:J212"/>
    <mergeCell ref="H213:J213"/>
    <mergeCell ref="H202:J202"/>
    <mergeCell ref="H203:J203"/>
    <mergeCell ref="H204:J204"/>
    <mergeCell ref="H206:J206"/>
    <mergeCell ref="H207:J207"/>
    <mergeCell ref="C163:J163"/>
    <mergeCell ref="C197:J197"/>
    <mergeCell ref="H198:J198"/>
    <mergeCell ref="H200:J200"/>
    <mergeCell ref="H201:J201"/>
    <mergeCell ref="D68:J68"/>
    <mergeCell ref="C73:J73"/>
    <mergeCell ref="C100:J100"/>
    <mergeCell ref="C120:J120"/>
    <mergeCell ref="C145:J145"/>
    <mergeCell ref="D63:J63"/>
    <mergeCell ref="D64:J64"/>
    <mergeCell ref="D65:J65"/>
    <mergeCell ref="D66:J66"/>
    <mergeCell ref="D67:J67"/>
    <mergeCell ref="D57:J57"/>
    <mergeCell ref="D58:J58"/>
    <mergeCell ref="D59:J59"/>
    <mergeCell ref="D60:J60"/>
    <mergeCell ref="D61:J61"/>
    <mergeCell ref="C50:J50"/>
    <mergeCell ref="C52:J52"/>
    <mergeCell ref="C53:J53"/>
    <mergeCell ref="C55:J55"/>
    <mergeCell ref="D56:J56"/>
    <mergeCell ref="D45:J45"/>
    <mergeCell ref="E46:J46"/>
    <mergeCell ref="E47:J47"/>
    <mergeCell ref="E48:J48"/>
    <mergeCell ref="D49:J49"/>
    <mergeCell ref="G39:J39"/>
    <mergeCell ref="G40:J40"/>
    <mergeCell ref="G41:J41"/>
    <mergeCell ref="G42:J42"/>
    <mergeCell ref="G43:J43"/>
    <mergeCell ref="G34:J34"/>
    <mergeCell ref="G35:J35"/>
    <mergeCell ref="G36:J36"/>
    <mergeCell ref="G37:J37"/>
    <mergeCell ref="G38:J38"/>
    <mergeCell ref="D28:J28"/>
    <mergeCell ref="D29:J29"/>
    <mergeCell ref="D31:J31"/>
    <mergeCell ref="D32:J32"/>
    <mergeCell ref="D33:J33"/>
    <mergeCell ref="F21:J21"/>
    <mergeCell ref="C23:J23"/>
    <mergeCell ref="C24:J24"/>
    <mergeCell ref="D25:J25"/>
    <mergeCell ref="D26:J26"/>
    <mergeCell ref="F16:J16"/>
    <mergeCell ref="F17:J17"/>
    <mergeCell ref="F18:J18"/>
    <mergeCell ref="F19:J19"/>
    <mergeCell ref="F20:J20"/>
    <mergeCell ref="D10:J10"/>
    <mergeCell ref="D11:J11"/>
    <mergeCell ref="D13:J13"/>
    <mergeCell ref="D14:J14"/>
    <mergeCell ref="D15:J15"/>
    <mergeCell ref="C3:J3"/>
    <mergeCell ref="C4:J4"/>
    <mergeCell ref="C6:J6"/>
    <mergeCell ref="C7:J7"/>
    <mergeCell ref="C9:J9"/>
  </mergeCells>
  <pageMargins left="0.59027777777777801" right="0.59027777777777801" top="0.59027777777777801" bottom="0.59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00 - Vedlejší a ostatní n...</vt:lpstr>
      <vt:lpstr>01 - Úprava dvora</vt:lpstr>
      <vt:lpstr>02 - Venkovní dešťová kan...</vt:lpstr>
      <vt:lpstr>Pokyny pro vyplnění</vt:lpstr>
      <vt:lpstr>'00 - Vedlejší a ostatní n...'!Názvy_tisku</vt:lpstr>
      <vt:lpstr>'01 - Úprava dvora'!Názvy_tisku</vt:lpstr>
      <vt:lpstr>'02 - Venkovní dešťová kan...'!Názvy_tisku</vt:lpstr>
      <vt:lpstr>'Rekapitulace stavby'!Názvy_tisku</vt:lpstr>
      <vt:lpstr>'00 - Vedlejší a ostatní n...'!Oblast_tisku</vt:lpstr>
      <vt:lpstr>'01 - Úprava dvora'!Oblast_tisku</vt:lpstr>
      <vt:lpstr>'02 - Venkovní dešťová kan...'!Oblast_tisku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Vojtěch</dc:creator>
  <dc:description/>
  <cp:lastModifiedBy>Jiří Zevl</cp:lastModifiedBy>
  <cp:revision>1</cp:revision>
  <cp:lastPrinted>2018-07-02T14:45:15Z</cp:lastPrinted>
  <dcterms:created xsi:type="dcterms:W3CDTF">2018-06-07T12:09:14Z</dcterms:created>
  <dcterms:modified xsi:type="dcterms:W3CDTF">2018-07-02T14:46:12Z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