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160" windowHeight="9036" activeTab="0"/>
  </bookViews>
  <sheets>
    <sheet name="Rekapitulace stavby" sheetId="1" r:id="rId1"/>
    <sheet name="Objekt C - Stavební práce" sheetId="2" r:id="rId2"/>
    <sheet name="Objekt C - Ochrana před bleskem" sheetId="3" r:id="rId3"/>
    <sheet name="Objekt D - Stavební práce" sheetId="4" r:id="rId4"/>
    <sheet name="Objekt D - Ochrana před bleskem" sheetId="5" r:id="rId5"/>
    <sheet name="Objekt E - Stavební práce" sheetId="6" r:id="rId6"/>
    <sheet name="Objekt E - Ochrana před bleskem" sheetId="7" r:id="rId7"/>
    <sheet name="Objekt E - Vzduchotechnika" sheetId="8" r:id="rId8"/>
    <sheet name="Objekt F - Stavební práce" sheetId="9" r:id="rId9"/>
    <sheet name="Objekt F - Ochrana před bleskem" sheetId="10" r:id="rId10"/>
    <sheet name="Objekt F - Vzduchotechnika" sheetId="11" r:id="rId11"/>
    <sheet name="Objekt G - Stavební práce" sheetId="12" r:id="rId12"/>
    <sheet name="Objekt G - Ochrana před bleskem" sheetId="13" r:id="rId13"/>
    <sheet name="Ostatní a vedlejší náklady" sheetId="14" r:id="rId14"/>
  </sheets>
  <definedNames>
    <definedName name="_xlnm.Print_Area" localSheetId="2">'Objekt C - Ochrana před bleskem'!$C$4:$Q$70,'Objekt C - Ochrana před bleskem'!$C$76:$Q$102,'Objekt C - Ochrana před bleskem'!$C$108:$Q$140</definedName>
    <definedName name="_xlnm.Print_Area" localSheetId="1">'Objekt C - Stavební práce'!$C$4:$Q$70,'Objekt C - Stavební práce'!$C$76:$Q$111,'Objekt C - Stavební práce'!$C$117:$Q$233</definedName>
    <definedName name="_xlnm.Print_Area" localSheetId="4">'Objekt D - Ochrana před bleskem'!$C$4:$Q$70,'Objekt D - Ochrana před bleskem'!$C$76:$Q$102,'Objekt D - Ochrana před bleskem'!$C$108:$Q$153</definedName>
    <definedName name="_xlnm.Print_Area" localSheetId="3">'Objekt D - Stavební práce'!$C$4:$Q$70,'Objekt D - Stavební práce'!$C$76:$Q$113,'Objekt D - Stavební práce'!$C$119:$Q$256</definedName>
    <definedName name="_xlnm.Print_Area" localSheetId="6">'Objekt E - Ochrana před bleskem'!$C$4:$Q$70,'Objekt E - Ochrana před bleskem'!$C$76:$Q$102,'Objekt E - Ochrana před bleskem'!$C$108:$Q$153</definedName>
    <definedName name="_xlnm.Print_Area" localSheetId="5">'Objekt E - Stavební práce'!$C$4:$Q$70,'Objekt E - Stavební práce'!$C$76:$Q$119,'Objekt E - Stavební práce'!$C$125:$Q$321</definedName>
    <definedName name="_xlnm.Print_Area" localSheetId="7">'Objekt E - Vzduchotechnika'!$C$4:$Q$70,'Objekt E - Vzduchotechnika'!$C$76:$Q$100,'Objekt E - Vzduchotechnika'!$C$106:$Q$144</definedName>
    <definedName name="_xlnm.Print_Area" localSheetId="9">'Objekt F - Ochrana před bleskem'!$C$4:$Q$70,'Objekt F - Ochrana před bleskem'!$C$76:$Q$102,'Objekt F - Ochrana před bleskem'!$C$108:$Q$153</definedName>
    <definedName name="_xlnm.Print_Area" localSheetId="8">'Objekt F - Stavební práce'!$C$4:$Q$70,'Objekt F - Stavební práce'!$C$76:$Q$118,'Objekt F - Stavební práce'!$C$124:$Q$343</definedName>
    <definedName name="_xlnm.Print_Area" localSheetId="10">'Objekt F - Vzduchotechnika'!$C$4:$Q$70,'Objekt F - Vzduchotechnika'!$C$76:$Q$100,'Objekt F - Vzduchotechnika'!$C$106:$Q$153</definedName>
    <definedName name="_xlnm.Print_Area" localSheetId="12">'Objekt G - Ochrana před bleskem'!$C$4:$Q$70,'Objekt G - Ochrana před bleskem'!$C$76:$Q$102,'Objekt G - Ochrana před bleskem'!$C$108:$Q$141</definedName>
    <definedName name="_xlnm.Print_Area" localSheetId="11">'Objekt G - Stavební práce'!$C$4:$Q$70,'Objekt G - Stavební práce'!$C$76:$Q$110,'Objekt G - Stavební práce'!$C$116:$Q$247</definedName>
    <definedName name="_xlnm.Print_Area" localSheetId="13">'Ostatní a vedlejší náklady'!$C$4:$Q$70,'Ostatní a vedlejší náklady'!$C$76:$Q$106,'Ostatní a vedlejší náklady'!$C$112:$Q$145</definedName>
    <definedName name="_xlnm.Print_Area" localSheetId="0">'Rekapitulace stavby'!$C$4:$AP$70,'Rekapitulace stavby'!$C$76:$AP$113</definedName>
    <definedName name="_xlnm.Print_Titles" localSheetId="0">'Rekapitulace stavby'!$85:$85</definedName>
    <definedName name="_xlnm.Print_Titles" localSheetId="1">'Objekt C - Stavební práce'!$128:$128</definedName>
    <definedName name="_xlnm.Print_Titles" localSheetId="2">'Objekt C - Ochrana před bleskem'!$119:$119</definedName>
    <definedName name="_xlnm.Print_Titles" localSheetId="3">'Objekt D - Stavební práce'!$130:$130</definedName>
    <definedName name="_xlnm.Print_Titles" localSheetId="4">'Objekt D - Ochrana před bleskem'!$119:$119</definedName>
    <definedName name="_xlnm.Print_Titles" localSheetId="5">'Objekt E - Stavební práce'!$136:$136</definedName>
    <definedName name="_xlnm.Print_Titles" localSheetId="6">'Objekt E - Ochrana před bleskem'!$119:$119</definedName>
    <definedName name="_xlnm.Print_Titles" localSheetId="7">'Objekt E - Vzduchotechnika'!$117:$117</definedName>
    <definedName name="_xlnm.Print_Titles" localSheetId="8">'Objekt F - Stavební práce'!$135:$135</definedName>
    <definedName name="_xlnm.Print_Titles" localSheetId="9">'Objekt F - Ochrana před bleskem'!$119:$119</definedName>
    <definedName name="_xlnm.Print_Titles" localSheetId="10">'Objekt F - Vzduchotechnika'!$117:$117</definedName>
    <definedName name="_xlnm.Print_Titles" localSheetId="11">'Objekt G - Stavební práce'!$127:$127</definedName>
    <definedName name="_xlnm.Print_Titles" localSheetId="12">'Objekt G - Ochrana před bleskem'!$119:$119</definedName>
    <definedName name="_xlnm.Print_Titles" localSheetId="13">'Ostatní a vedlejší náklady'!$122:$122</definedName>
  </definedNames>
  <calcPr calcId="152511"/>
</workbook>
</file>

<file path=xl/sharedStrings.xml><?xml version="1.0" encoding="utf-8"?>
<sst xmlns="http://schemas.openxmlformats.org/spreadsheetml/2006/main" count="14748" uniqueCount="2070">
  <si>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</si>
  <si>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</si>
  <si>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</si>
  <si>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</si>
  <si>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</si>
  <si>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</si>
  <si>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</si>
  <si>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</si>
  <si>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</si>
  <si>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</si>
  <si>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</si>
  <si>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</si>
  <si>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</si>
  <si>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</si>
  <si>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</si>
  <si>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</si>
  <si>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</si>
  <si>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150201705A2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</si>
  <si>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</si>
  <si>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</si>
  <si>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Sš aut. - realizace úspor energie</t>
  </si>
  <si>
    <t>JKSO:</t>
  </si>
  <si>
    <t/>
  </si>
  <si>
    <t>CC-CZ:</t>
  </si>
  <si>
    <t>Místo:</t>
  </si>
  <si>
    <t>Holice</t>
  </si>
  <si>
    <t>Datum:</t>
  </si>
  <si>
    <t>16. 1. 2018</t>
  </si>
  <si>
    <t>Objednatel:</t>
  </si>
  <si>
    <t>IČ:</t>
  </si>
  <si>
    <t>70892822</t>
  </si>
  <si>
    <t>Pardubický kraj, Komenského nám. 125, Pardubice</t>
  </si>
  <si>
    <t>DIČ:</t>
  </si>
  <si>
    <t>CZ70892822</t>
  </si>
  <si>
    <t>Zhotovitel:</t>
  </si>
  <si>
    <t>Vyplň údaj</t>
  </si>
  <si>
    <t>Projektant:</t>
  </si>
  <si>
    <t>64255727</t>
  </si>
  <si>
    <t>ApA Architektonicko-projekt.ateliér Vamberk s.r.o.</t>
  </si>
  <si>
    <t>CZ64255727</t>
  </si>
  <si>
    <t>True</t>
  </si>
  <si>
    <t>1</t>
  </si>
  <si>
    <t>Zpracovatel:</t>
  </si>
  <si>
    <t>0,1</t>
  </si>
  <si>
    <t>Ing. I. Černá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</si>
  <si>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</si>
  <si>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</si>
  <si>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</si>
  <si>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</si>
  <si>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</si>
  <si>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</si>
  <si>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</si>
  <si>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</si>
  <si>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</si>
  <si>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</si>
  <si>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</si>
  <si>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</si>
  <si>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</si>
  <si>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</si>
  <si>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</si>
  <si>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</si>
  <si>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</si>
  <si>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</si>
  <si>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</si>
  <si>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</si>
  <si>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</si>
  <si>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</si>
  <si>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</si>
  <si>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</si>
  <si>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</si>
  <si>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</si>
  <si>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</si>
  <si>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</si>
  <si>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</si>
  <si>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</si>
  <si>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</si>
  <si>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</si>
  <si>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</si>
  <si>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</si>
  <si>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</si>
  <si>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</si>
  <si>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</si>
  <si>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</si>
  <si>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</si>
  <si>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</si>
  <si>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</si>
  <si>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</si>
  <si>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</si>
  <si>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</si>
  <si>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{00394860-8457-4ef7-98fb-1c224fe786c6}</t>
  </si>
  <si>
    <t>{00000000-0000-0000-0000-000000000000}</t>
  </si>
  <si>
    <t>001</t>
  </si>
  <si>
    <t>Objekt C</t>
  </si>
  <si>
    <t>{834c882e-f2f7-4fed-8a59-41841c0768b8}</t>
  </si>
  <si>
    <t>/</t>
  </si>
  <si>
    <t>01</t>
  </si>
  <si>
    <t>Stavební práce</t>
  </si>
  <si>
    <t>2</t>
  </si>
  <si>
    <t>{c881092b-9860-4136-a248-a07313250f36}</t>
  </si>
  <si>
    <t>02</t>
  </si>
  <si>
    <t>Ochrana před bleskem</t>
  </si>
  <si>
    <t>{67011dac-4173-4f3b-8374-4e7a1f1140e9}</t>
  </si>
  <si>
    <t>002</t>
  </si>
  <si>
    <t>Objekt D</t>
  </si>
  <si>
    <t>{7e907c4e-8f93-4034-bac1-623338638f71}</t>
  </si>
  <si>
    <t>{12cd630d-2096-45ca-9317-bf32f88bb8b9}</t>
  </si>
  <si>
    <t>{510fed91-7bda-42ce-a558-772aefb1240e}</t>
  </si>
  <si>
    <t>003</t>
  </si>
  <si>
    <t>Objekt E</t>
  </si>
  <si>
    <t>{e115d862-3a2d-4dba-9762-a0938ca4d3a5}</t>
  </si>
  <si>
    <t>{a545ea8d-91c1-46f8-a868-8c7c2ec319f3}</t>
  </si>
  <si>
    <t>{85c623b5-203d-4bde-92d6-93e4e501cdeb}</t>
  </si>
  <si>
    <t>03</t>
  </si>
  <si>
    <t>Vzduchotechnika</t>
  </si>
  <si>
    <t>{4dc000a4-d9c2-4e57-95dd-7d45219a802a}</t>
  </si>
  <si>
    <t>004</t>
  </si>
  <si>
    <t>Objekt F</t>
  </si>
  <si>
    <t>{2e64a42f-6e14-4d1a-b445-314f62ffec0e}</t>
  </si>
  <si>
    <t>{4a768f79-9654-4e2e-91f7-0b5c93b5c875}</t>
  </si>
  <si>
    <t>{46e55d17-c462-4dcf-95f2-0f2a24ff8a56}</t>
  </si>
  <si>
    <t>{a0dc24d1-5274-42c1-a0d1-1ee374f842be}</t>
  </si>
  <si>
    <t>005</t>
  </si>
  <si>
    <t>Objekt G</t>
  </si>
  <si>
    <t>{fcb44ae0-4f8a-4e4f-9504-5ec1167f8064}</t>
  </si>
  <si>
    <t>{38ebd4a7-41d1-4b32-922e-6e3f187a728c}</t>
  </si>
  <si>
    <t>{7ad010c9-231a-4f30-871d-23e1c8cd56cc}</t>
  </si>
  <si>
    <t>006</t>
  </si>
  <si>
    <t>Ostatní a vedlejší náklady</t>
  </si>
  <si>
    <t>{09c15bc8-a4b8-4501-bb56-b656dc8cfaf3}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</si>
  <si>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</si>
  <si>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</si>
  <si>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</si>
  <si>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</si>
  <si>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</si>
  <si>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</si>
  <si>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</si>
  <si>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</si>
  <si>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</si>
  <si>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</si>
  <si>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</si>
  <si>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</si>
  <si>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</si>
  <si>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</si>
  <si>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</si>
  <si>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</si>
  <si>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001 - Objekt C</t>
  </si>
  <si>
    <t>Část:</t>
  </si>
  <si>
    <t>01 - Stavební práce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</si>
  <si>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</si>
  <si>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</si>
  <si>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</si>
  <si>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</si>
  <si>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</si>
  <si>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</si>
  <si>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</si>
  <si>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</si>
  <si>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</si>
  <si>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</si>
  <si>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</si>
  <si>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</si>
  <si>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</si>
  <si>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</si>
  <si>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</si>
  <si>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</si>
  <si>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</si>
  <si>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</si>
  <si>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</si>
  <si>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</si>
  <si>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</si>
  <si>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</si>
  <si>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</si>
  <si>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</si>
  <si>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</si>
  <si>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</si>
  <si>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</si>
  <si>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</si>
  <si>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</si>
  <si>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</si>
  <si>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</si>
  <si>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</si>
  <si>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</si>
  <si>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</si>
  <si>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</si>
  <si>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</si>
  <si>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</si>
  <si>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</si>
  <si>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</si>
  <si>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</si>
  <si>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</si>
  <si>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</si>
  <si>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</si>
  <si>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622131121</t>
  </si>
  <si>
    <t>Penetrace akrylát-silikon vnějších stěn nanášená ručně</t>
  </si>
  <si>
    <t>m2</t>
  </si>
  <si>
    <t>4</t>
  </si>
  <si>
    <t>1951003151</t>
  </si>
  <si>
    <t>622143003</t>
  </si>
  <si>
    <t>Montáž omítkových plastových nebo pozinkovaných rohových profilů s tkaninou</t>
  </si>
  <si>
    <t>m</t>
  </si>
  <si>
    <t>430361251</t>
  </si>
  <si>
    <t>3</t>
  </si>
  <si>
    <t>M</t>
  </si>
  <si>
    <t>590514800</t>
  </si>
  <si>
    <t>lišta rohová Al 10/10 cm s tkaninou bal. 2,5 m</t>
  </si>
  <si>
    <t>8</t>
  </si>
  <si>
    <t>779198898</t>
  </si>
  <si>
    <t>622143004</t>
  </si>
  <si>
    <t>Montáž omítkových samolepících začišťovacích profilů (APU lišt)</t>
  </si>
  <si>
    <t>-1800669702</t>
  </si>
  <si>
    <t>5</t>
  </si>
  <si>
    <t>590514760R</t>
  </si>
  <si>
    <t>profil okenní začišťovací - APU lišta</t>
  </si>
  <si>
    <t>561125437</t>
  </si>
  <si>
    <t>6</t>
  </si>
  <si>
    <t>622211021</t>
  </si>
  <si>
    <t>Montáž kontaktního zateplení vnějších stěn z polystyrénových desek tl do 120 mm</t>
  </si>
  <si>
    <t>1466589136</t>
  </si>
  <si>
    <t>7</t>
  </si>
  <si>
    <t>283763550</t>
  </si>
  <si>
    <t>deska fasádní polystyrénová izolační Perimeter N PER 30 (EPS P) 1250 x 600 x 120 mm</t>
  </si>
  <si>
    <t>-594809730</t>
  </si>
  <si>
    <t>622211031</t>
  </si>
  <si>
    <t>Montáž kontaktního zateplení vnějších stěn z polystyrénových desek tl do 160 mm</t>
  </si>
  <si>
    <t>904683881</t>
  </si>
  <si>
    <t>9</t>
  </si>
  <si>
    <t>283760420</t>
  </si>
  <si>
    <t>deska fasádní polystyrénová Isover EPS GreyWall 1000 x 500 x 140 mm</t>
  </si>
  <si>
    <t>-1116060730</t>
  </si>
  <si>
    <t>10</t>
  </si>
  <si>
    <t>622212001</t>
  </si>
  <si>
    <t>Montáž kontaktního zateplení vnějšího ostění hl. špalety do 200 mm z polystyrenu tl do 40 mm</t>
  </si>
  <si>
    <t>1287979016</t>
  </si>
  <si>
    <t>11</t>
  </si>
  <si>
    <t>622212051</t>
  </si>
  <si>
    <t>Montáž kontaktního zateplení vnějšího ostění hl. špalety do 400 mm z polystyrenu tl do 40 mm</t>
  </si>
  <si>
    <t>-1881310871</t>
  </si>
  <si>
    <t>12</t>
  </si>
  <si>
    <t>283760320</t>
  </si>
  <si>
    <t>deska fasádní polystyrénová Isover EPS GreyWall 1000 x 500 x 40 mm</t>
  </si>
  <si>
    <t>1616745439</t>
  </si>
  <si>
    <t>13</t>
  </si>
  <si>
    <t>283763610</t>
  </si>
  <si>
    <t>deska z extrudovaného polystyrénu URSA XPS III - (S,G,NF,) - 1250 x 600 x 30 mm</t>
  </si>
  <si>
    <t>567693303</t>
  </si>
  <si>
    <t>14</t>
  </si>
  <si>
    <t>622252001</t>
  </si>
  <si>
    <t>Montáž zakládacích soklových lišt kontaktního zateplení</t>
  </si>
  <si>
    <t>393602276</t>
  </si>
  <si>
    <t>590516340</t>
  </si>
  <si>
    <t>lišta zakládací LO 143 mm tl.1,0mm</t>
  </si>
  <si>
    <t>1276628327</t>
  </si>
  <si>
    <t>16</t>
  </si>
  <si>
    <t>622325102</t>
  </si>
  <si>
    <t>Oprava vnější vápenocementové hladké omítky složitosti 1 stěn v rozsahu do 30%</t>
  </si>
  <si>
    <t>-1834916629</t>
  </si>
  <si>
    <t>17</t>
  </si>
  <si>
    <t>622511111</t>
  </si>
  <si>
    <t>Tenkovrstvá akrylátová mozaiková střednězrnná omítka včetně penetrace vnějších stěn</t>
  </si>
  <si>
    <t>-1472052443</t>
  </si>
  <si>
    <t>18</t>
  </si>
  <si>
    <t>622531011</t>
  </si>
  <si>
    <t>Tenkovrstvá silikonová zrnitá omítka tl. 1,5 mm včetně penetrace vnějších stěn</t>
  </si>
  <si>
    <t>-462293646</t>
  </si>
  <si>
    <t>19</t>
  </si>
  <si>
    <t>629991011</t>
  </si>
  <si>
    <t>Zakrytí výplní otvorů a svislých ploch fólií přilepenou lepící páskou</t>
  </si>
  <si>
    <t>-400760000</t>
  </si>
  <si>
    <t>20</t>
  </si>
  <si>
    <t>632450122</t>
  </si>
  <si>
    <t>Vyrovnávací cementový potěr tl do 30 mm ze suchých směsí provedený v pásu</t>
  </si>
  <si>
    <t>65251180</t>
  </si>
  <si>
    <t>941111121</t>
  </si>
  <si>
    <t>Montáž lešení řadového trubkového lehkého s podlahami zatížení do 200 kg/m2 š do 1,2 m v do 10 m</t>
  </si>
  <si>
    <t>1012538280</t>
  </si>
  <si>
    <t>22</t>
  </si>
  <si>
    <t>941111221</t>
  </si>
  <si>
    <t>Příplatek k lešení řadovému trubkovému lehkému s podlahami š 1,2 m v 10 m za první a ZKD den použití</t>
  </si>
  <si>
    <t>1352032979</t>
  </si>
  <si>
    <t>23</t>
  </si>
  <si>
    <t>941111821</t>
  </si>
  <si>
    <t>Demontáž lešení řadového trubkového lehkého s podlahami zatížení do 200 kg/m2 š do 1,2 m v do 10 m</t>
  </si>
  <si>
    <t>780331937</t>
  </si>
  <si>
    <t>24</t>
  </si>
  <si>
    <t>944511111</t>
  </si>
  <si>
    <t>Montáž ochranné sítě z textilie z umělých vláken</t>
  </si>
  <si>
    <t>1319715056</t>
  </si>
  <si>
    <t>25</t>
  </si>
  <si>
    <t>944511211</t>
  </si>
  <si>
    <t>Příplatek k ochranné síti za první a ZKD den použití</t>
  </si>
  <si>
    <t>2046757881</t>
  </si>
  <si>
    <t>26</t>
  </si>
  <si>
    <t>944511811</t>
  </si>
  <si>
    <t>Demontáž ochranné sítě z textilie z umělých vláken</t>
  </si>
  <si>
    <t>-1703939610</t>
  </si>
  <si>
    <t>27</t>
  </si>
  <si>
    <t>962081141</t>
  </si>
  <si>
    <t>Bourání příček ze skleněných tvárnic tl do 150 mm</t>
  </si>
  <si>
    <t>881541550</t>
  </si>
  <si>
    <t>28</t>
  </si>
  <si>
    <t>968072355</t>
  </si>
  <si>
    <t>Vybourání kovových rámů oken dvojitých včetně křídel pl do 2 m2</t>
  </si>
  <si>
    <t>1665786960</t>
  </si>
  <si>
    <t>29</t>
  </si>
  <si>
    <t>968072356</t>
  </si>
  <si>
    <t>Vybourání kovových rámů oken dvojitých včetně křídel pl do 4 m2</t>
  </si>
  <si>
    <t>-1313234398</t>
  </si>
  <si>
    <t>30</t>
  </si>
  <si>
    <t>968072558</t>
  </si>
  <si>
    <t>Vybourání kovových vrat pl do 5 m2</t>
  </si>
  <si>
    <t>-1009892646</t>
  </si>
  <si>
    <t>31</t>
  </si>
  <si>
    <t>968072559</t>
  </si>
  <si>
    <t>Vybourání kovových vrat pl přes 5 m2</t>
  </si>
  <si>
    <t>976102119</t>
  </si>
  <si>
    <t>32</t>
  </si>
  <si>
    <t>978015341</t>
  </si>
  <si>
    <t>Otlučení vnější vápenné nebo vápenocementové vnější omítky stupně členitosti 1 a 2 rozsahu do 30%</t>
  </si>
  <si>
    <t>-1341241835</t>
  </si>
  <si>
    <t>33</t>
  </si>
  <si>
    <t>997013152</t>
  </si>
  <si>
    <t>Vnitrostaveništní doprava suti a vybouraných hmot pro budovy v do 9 m s omezením mechanizace</t>
  </si>
  <si>
    <t>t</t>
  </si>
  <si>
    <t>1958690433</t>
  </si>
  <si>
    <t>34</t>
  </si>
  <si>
    <t>997013501</t>
  </si>
  <si>
    <t>Odvoz suti a vybouraných hmot na skládku nebo meziskládku do 1 km se složením</t>
  </si>
  <si>
    <t>-1908486080</t>
  </si>
  <si>
    <t>35</t>
  </si>
  <si>
    <t>997013509</t>
  </si>
  <si>
    <t>Příplatek k odvozu suti a vybouraných hmot na skládku ZKD 1 km přes 1 km</t>
  </si>
  <si>
    <t>1938686485</t>
  </si>
  <si>
    <t>36</t>
  </si>
  <si>
    <t>997013803R</t>
  </si>
  <si>
    <t>Poplatek za uložení stavebního odpadu z keramických materiálů na skládce (skládkovné)</t>
  </si>
  <si>
    <t>1050952313</t>
  </si>
  <si>
    <t>37</t>
  </si>
  <si>
    <t>997013831</t>
  </si>
  <si>
    <t>Poplatek za uložení stavebního směsného odpadu na skládce (skládkovné)</t>
  </si>
  <si>
    <t>794013641</t>
  </si>
  <si>
    <t>38</t>
  </si>
  <si>
    <t>998011002</t>
  </si>
  <si>
    <t>Přesun hmot pro budovy zděné v do 12 m</t>
  </si>
  <si>
    <t>-165776462</t>
  </si>
  <si>
    <t>39</t>
  </si>
  <si>
    <t>712361701</t>
  </si>
  <si>
    <t>Provedení povlakové krytiny střech do 10° fólií položenou volně s přilepením spojů</t>
  </si>
  <si>
    <t>-631295555</t>
  </si>
  <si>
    <t>40</t>
  </si>
  <si>
    <t>283220120</t>
  </si>
  <si>
    <t>fólie hydroizolační střešní FATRAFOL 810 tl 1,5 mm š 1300 mm šedá</t>
  </si>
  <si>
    <t>1785729404</t>
  </si>
  <si>
    <t>41</t>
  </si>
  <si>
    <t>712361705</t>
  </si>
  <si>
    <t xml:space="preserve">Provedení povlakové krytiny střech fólií </t>
  </si>
  <si>
    <t>756801436</t>
  </si>
  <si>
    <t>42</t>
  </si>
  <si>
    <t>283291000</t>
  </si>
  <si>
    <t>páska těsnící teflonová Profesional CR 49 F 0,1 x 12 mm - 10 m</t>
  </si>
  <si>
    <t>kus</t>
  </si>
  <si>
    <t>-1186943535</t>
  </si>
  <si>
    <t>43</t>
  </si>
  <si>
    <t>712391171</t>
  </si>
  <si>
    <t>Provedení povlakové krytiny střech do 10° podkladní textilní vrstvy</t>
  </si>
  <si>
    <t>904200073</t>
  </si>
  <si>
    <t>44</t>
  </si>
  <si>
    <t>693110050</t>
  </si>
  <si>
    <t>geotextilie tkaná (polypropylen) PK-TEX PP 80 380 g/m2</t>
  </si>
  <si>
    <t>1491448197</t>
  </si>
  <si>
    <t>45</t>
  </si>
  <si>
    <t>712391175</t>
  </si>
  <si>
    <t>Provedení povlakové krytiny střech do 10° připevnění izolace kotvícími pásky nebo úhelníky</t>
  </si>
  <si>
    <t>-536067781</t>
  </si>
  <si>
    <t>46</t>
  </si>
  <si>
    <t>712391176</t>
  </si>
  <si>
    <t>Provedení povlakové krytiny střech do 10° připevnění izolace kotvícími terči</t>
  </si>
  <si>
    <t>-648973018</t>
  </si>
  <si>
    <t>47</t>
  </si>
  <si>
    <t>283291000R01</t>
  </si>
  <si>
    <t>kotva teleskopická 285/100</t>
  </si>
  <si>
    <t>-406371607</t>
  </si>
  <si>
    <t>48</t>
  </si>
  <si>
    <t>998712202</t>
  </si>
  <si>
    <t>Přesun hmot procentní pro krytiny povlakové v objektech v do 12 m</t>
  </si>
  <si>
    <t>%</t>
  </si>
  <si>
    <t>1235515956</t>
  </si>
  <si>
    <t>49</t>
  </si>
  <si>
    <t>762083111</t>
  </si>
  <si>
    <t>Impregnace řeziva proti dřevokaznému hmyzu a houbám máčením třída ohrožení 1 a 2</t>
  </si>
  <si>
    <t>m3</t>
  </si>
  <si>
    <t>-2023517425</t>
  </si>
  <si>
    <t>50</t>
  </si>
  <si>
    <t>762131177</t>
  </si>
  <si>
    <t>Montáž bednění stěn z hrubých prken na osovou vzdálenost do 250 mm</t>
  </si>
  <si>
    <t>1402070184</t>
  </si>
  <si>
    <t>51</t>
  </si>
  <si>
    <t>605151110</t>
  </si>
  <si>
    <t>řezivo jehličnaté boční prkno jakost I.-II. 2 - 3 cm</t>
  </si>
  <si>
    <t>413375257</t>
  </si>
  <si>
    <t>52</t>
  </si>
  <si>
    <t>762332131</t>
  </si>
  <si>
    <t>Montáž vázaných kcí krovů pravidelných z hraněného řeziva průřezové plochy do 120 cm2</t>
  </si>
  <si>
    <t>2105760957</t>
  </si>
  <si>
    <t>53</t>
  </si>
  <si>
    <t>605120010</t>
  </si>
  <si>
    <t>řezivo jehličnaté hranol jakost I do 120 cm2</t>
  </si>
  <si>
    <t>-1746312734</t>
  </si>
  <si>
    <t>54</t>
  </si>
  <si>
    <t>762795000</t>
  </si>
  <si>
    <t>Spojovací prostředky pro montáž prostorových vázaných kcí</t>
  </si>
  <si>
    <t>-1554355614</t>
  </si>
  <si>
    <t>55</t>
  </si>
  <si>
    <t>998762202</t>
  </si>
  <si>
    <t>Přesun hmot procentní pro kce tesařské v objektech v do 12 m</t>
  </si>
  <si>
    <t>-2041023928</t>
  </si>
  <si>
    <t>56</t>
  </si>
  <si>
    <t>764002841</t>
  </si>
  <si>
    <t>Demontáž oplechování horních ploch zdí a nadezdívek do suti</t>
  </si>
  <si>
    <t>-411952039</t>
  </si>
  <si>
    <t>57</t>
  </si>
  <si>
    <t>764002851</t>
  </si>
  <si>
    <t>Demontáž oplechování parapetů do suti</t>
  </si>
  <si>
    <t>-159345893</t>
  </si>
  <si>
    <t>58</t>
  </si>
  <si>
    <t>764004801</t>
  </si>
  <si>
    <t>Demontáž podokapního žlabu do suti</t>
  </si>
  <si>
    <t>1304092052</t>
  </si>
  <si>
    <t>59</t>
  </si>
  <si>
    <t>764004861</t>
  </si>
  <si>
    <t>Demontáž svodu do suti</t>
  </si>
  <si>
    <t>-603791756</t>
  </si>
  <si>
    <t>60</t>
  </si>
  <si>
    <t>764212633</t>
  </si>
  <si>
    <t>Oplechování štítu závětrnou lištou z Pz s povrchovou úpravou rš 250 mm</t>
  </si>
  <si>
    <t>1736074530</t>
  </si>
  <si>
    <t>61</t>
  </si>
  <si>
    <t>764212649</t>
  </si>
  <si>
    <t>Oplechování štítu závětrnou lištou z Pz s povrchovou úpravou rš 800 mm</t>
  </si>
  <si>
    <t>-2025192585</t>
  </si>
  <si>
    <t>62</t>
  </si>
  <si>
    <t>764212662</t>
  </si>
  <si>
    <t>Oplechování rovné okapové hrany z Pz s povrchovou úpravou rš 200 mm</t>
  </si>
  <si>
    <t>1177819445</t>
  </si>
  <si>
    <t>63</t>
  </si>
  <si>
    <t>764215611</t>
  </si>
  <si>
    <t>Oplechování horních ploch a atik bez rohů z Pz s povrch úpravou celoplošně lepené rš přes 800 mm do 1200 mm</t>
  </si>
  <si>
    <t>800865301</t>
  </si>
  <si>
    <t>64</t>
  </si>
  <si>
    <t>764216606</t>
  </si>
  <si>
    <t>Oplechování rovných parapetů mechanicky kotvené z Pz s povrchovou úpravou rš 500 mm</t>
  </si>
  <si>
    <t>-788096792</t>
  </si>
  <si>
    <t>65</t>
  </si>
  <si>
    <t>764751112R</t>
  </si>
  <si>
    <t>Odpadní trouby Lindab kruhové rovné SROR D 100 mm</t>
  </si>
  <si>
    <t>1987979936</t>
  </si>
  <si>
    <t>66</t>
  </si>
  <si>
    <t>764751122R</t>
  </si>
  <si>
    <t>Odpadní trouby Lindab spodní díl BUTK D 100 mm</t>
  </si>
  <si>
    <t>-1568042175</t>
  </si>
  <si>
    <t>67</t>
  </si>
  <si>
    <t>764751132R</t>
  </si>
  <si>
    <t>Odpadní trouby Lindab koleno BK D 100 mm</t>
  </si>
  <si>
    <t>-974068564</t>
  </si>
  <si>
    <t>68</t>
  </si>
  <si>
    <t>764751152R</t>
  </si>
  <si>
    <t>Odpadní trouby Lindab odskok SOKN D 100 mm</t>
  </si>
  <si>
    <t>998369855</t>
  </si>
  <si>
    <t>69</t>
  </si>
  <si>
    <t>764751162R</t>
  </si>
  <si>
    <t>Odpadní trouby Lindab napojovací prvek SKM D 100 mm</t>
  </si>
  <si>
    <t>-1393255034</t>
  </si>
  <si>
    <t>70</t>
  </si>
  <si>
    <t>764751171R</t>
  </si>
  <si>
    <t>Odpadní trouby Lindab lapač nečistot RT s objímkou MRT universální</t>
  </si>
  <si>
    <t>358859452</t>
  </si>
  <si>
    <t>71</t>
  </si>
  <si>
    <t>764761122R</t>
  </si>
  <si>
    <t>Žlaby Lindab podokapní půlkruhové R velikost 150 mm s háky KFL</t>
  </si>
  <si>
    <t>-1319014038</t>
  </si>
  <si>
    <t>72</t>
  </si>
  <si>
    <t>764761172R</t>
  </si>
  <si>
    <t>Žlaby Lindab čelo půlkruhové RGT velikost 150 mm</t>
  </si>
  <si>
    <t>-1117518763</t>
  </si>
  <si>
    <t>73</t>
  </si>
  <si>
    <t>764761232R</t>
  </si>
  <si>
    <t>Žlaby Lindab kotlík SOK k půlkruhovým žlabům velikost 150 mm</t>
  </si>
  <si>
    <t>-316673673</t>
  </si>
  <si>
    <t>74</t>
  </si>
  <si>
    <t>764761242R</t>
  </si>
  <si>
    <t>Žlaby Lindab filtrační vložka kotlíku RSIL velikost 150 mm</t>
  </si>
  <si>
    <t>-1230779964</t>
  </si>
  <si>
    <t>75</t>
  </si>
  <si>
    <t>998764102</t>
  </si>
  <si>
    <t>Přesun hmot tonážní pro konstrukce klempířské v objektech v do 12 m</t>
  </si>
  <si>
    <t>715163776</t>
  </si>
  <si>
    <t>76</t>
  </si>
  <si>
    <t>998764202</t>
  </si>
  <si>
    <t>Přesun hmot procentní pro konstrukce klempířské v objektech v do 12 m</t>
  </si>
  <si>
    <t>-498363076</t>
  </si>
  <si>
    <t>77</t>
  </si>
  <si>
    <t>766622132R</t>
  </si>
  <si>
    <t>Montáž plastových oken plochy přes 1 m2 otevíravých výšky do 2,5 m s rámem do zdiva</t>
  </si>
  <si>
    <t>-1958071167</t>
  </si>
  <si>
    <t>78</t>
  </si>
  <si>
    <t>611400140R1</t>
  </si>
  <si>
    <t>okno plastové jednokřídlé otvíravé a vyklápěcí pravé 60 x 90 cm</t>
  </si>
  <si>
    <t>1722557617</t>
  </si>
  <si>
    <t>79</t>
  </si>
  <si>
    <t>611400140R2</t>
  </si>
  <si>
    <t>-70397717</t>
  </si>
  <si>
    <t>80</t>
  </si>
  <si>
    <t>611400140R3</t>
  </si>
  <si>
    <t>1159441565</t>
  </si>
  <si>
    <t>81</t>
  </si>
  <si>
    <t>611400140R5</t>
  </si>
  <si>
    <t>-1027564970</t>
  </si>
  <si>
    <t>82</t>
  </si>
  <si>
    <t>611432570R1</t>
  </si>
  <si>
    <t>dveře plastové balkonové jednodílné VEKA OS 110x210</t>
  </si>
  <si>
    <t>-1039397714</t>
  </si>
  <si>
    <t>83</t>
  </si>
  <si>
    <t>611432570R2</t>
  </si>
  <si>
    <t>899103331</t>
  </si>
  <si>
    <t>84</t>
  </si>
  <si>
    <t>998766102</t>
  </si>
  <si>
    <t>Přesun hmot tonážní pro konstrukce truhlářské v objektech v do 12 m</t>
  </si>
  <si>
    <t>20597432</t>
  </si>
  <si>
    <t>85</t>
  </si>
  <si>
    <t>767111180</t>
  </si>
  <si>
    <t>Montáž stěn pro zasklení z ocelových profilů přes 350 kg</t>
  </si>
  <si>
    <t>kg</t>
  </si>
  <si>
    <t>-1765480179</t>
  </si>
  <si>
    <t>86</t>
  </si>
  <si>
    <t>767391112</t>
  </si>
  <si>
    <t>Montáž krytiny z tvarovaných plechů šroubováním</t>
  </si>
  <si>
    <t>1348611655</t>
  </si>
  <si>
    <t>87</t>
  </si>
  <si>
    <t>154841110</t>
  </si>
  <si>
    <t>profil trapézový VIKAM aluzink TR 40(S)/160 tl 0,75 mm</t>
  </si>
  <si>
    <t>1882571377</t>
  </si>
  <si>
    <t>88</t>
  </si>
  <si>
    <t>767392802</t>
  </si>
  <si>
    <t>Demontáž krytin střech z plechů šroubovaných</t>
  </si>
  <si>
    <t>1056665429</t>
  </si>
  <si>
    <t>89</t>
  </si>
  <si>
    <t>767651220R</t>
  </si>
  <si>
    <t>D+M vrat</t>
  </si>
  <si>
    <t>1663840661</t>
  </si>
  <si>
    <t>90</t>
  </si>
  <si>
    <t>998767202</t>
  </si>
  <si>
    <t>Přesun hmot procentní pro zámečnické konstrukce v objektech v do 12 m</t>
  </si>
  <si>
    <t>-791803113</t>
  </si>
  <si>
    <t>91</t>
  </si>
  <si>
    <t>783801503</t>
  </si>
  <si>
    <t>Omytí omítek tlakovou vodou před provedením nátěru</t>
  </si>
  <si>
    <t>662257005</t>
  </si>
  <si>
    <t>VP - Vícepráce</t>
  </si>
  <si>
    <t>PN</t>
  </si>
  <si>
    <t>02 - Ochrana před bleskem</t>
  </si>
  <si>
    <t xml:space="preserve">    741 - Elektroinstalace - silnoproud</t>
  </si>
  <si>
    <t xml:space="preserve">    743 - Elektromontáže - hrubá montáž</t>
  </si>
  <si>
    <t>741421811</t>
  </si>
  <si>
    <t>Demontáž drátu nebo lana svodového vedení D do 8 mm kolmý svod</t>
  </si>
  <si>
    <t>-1120845784</t>
  </si>
  <si>
    <t>741421821</t>
  </si>
  <si>
    <t>Demontáž drátu nebo lana svodového vedení D do 8 mm rovná střecha</t>
  </si>
  <si>
    <t>-1424353622</t>
  </si>
  <si>
    <t>741421843</t>
  </si>
  <si>
    <t>Demontáž svorky šroubové hromosvodné se 2 šrouby</t>
  </si>
  <si>
    <t>1278912361</t>
  </si>
  <si>
    <t>741421845</t>
  </si>
  <si>
    <t>Demontáž svorky šroubové hromosvodné se 3 šrouby a více šrouby</t>
  </si>
  <si>
    <t>1415446684</t>
  </si>
  <si>
    <t>741421855</t>
  </si>
  <si>
    <t>Demontáž vedení hromosvodné-podpěra střešní pro plochou střechu</t>
  </si>
  <si>
    <t>899905721</t>
  </si>
  <si>
    <t>741421861</t>
  </si>
  <si>
    <t>Demontáž vedení hromosvodné-podpěra svislého vedení šroubovaného</t>
  </si>
  <si>
    <t>1132641345</t>
  </si>
  <si>
    <t>741421873</t>
  </si>
  <si>
    <t>Demontáž vedení hromosvodné-ochranného úhelníku délky přes 1,4 m</t>
  </si>
  <si>
    <t>-1270902936</t>
  </si>
  <si>
    <t>741810001</t>
  </si>
  <si>
    <t>Celková prohlídka elektrického rozvodu a zařízení do 100 000,- Kč</t>
  </si>
  <si>
    <t>1592394039</t>
  </si>
  <si>
    <t>741820001</t>
  </si>
  <si>
    <t>Měření zemních odporů zemniče</t>
  </si>
  <si>
    <t>594851164</t>
  </si>
  <si>
    <t>210220431</t>
  </si>
  <si>
    <t>Montáž vedení hromosvodné - tvarování prvků</t>
  </si>
  <si>
    <t>-1345791173</t>
  </si>
  <si>
    <t>741420001</t>
  </si>
  <si>
    <t>Montáž drát nebo lano hromosvodné svodové D do 10 mm s podpěrou</t>
  </si>
  <si>
    <t>-928926948</t>
  </si>
  <si>
    <t>741420021</t>
  </si>
  <si>
    <t>Montáž svorka hromosvodná se 2 šrouby</t>
  </si>
  <si>
    <t>252151851</t>
  </si>
  <si>
    <t>741420022</t>
  </si>
  <si>
    <t>Montáž svorka hromosvodná se 3 šrouby</t>
  </si>
  <si>
    <t>-1019195537</t>
  </si>
  <si>
    <t>741420051</t>
  </si>
  <si>
    <t>Montáž vedení hromosvodné-úhelník nebo trubka s držáky do zdiva</t>
  </si>
  <si>
    <t>-1081874879</t>
  </si>
  <si>
    <t>R1</t>
  </si>
  <si>
    <t>Žebřík do 7m</t>
  </si>
  <si>
    <t>500823346</t>
  </si>
  <si>
    <t>354421100</t>
  </si>
  <si>
    <t>štítek plastový</t>
  </si>
  <si>
    <t>1051837949</t>
  </si>
  <si>
    <t>002 - Objekt D</t>
  </si>
  <si>
    <t xml:space="preserve">    713 - Izolace tepelné</t>
  </si>
  <si>
    <t xml:space="preserve">    763 - Konstrukce suché výstavby</t>
  </si>
  <si>
    <t xml:space="preserve">    765 - Krytina skládaná</t>
  </si>
  <si>
    <t>-1449422355</t>
  </si>
  <si>
    <t>-1988802058</t>
  </si>
  <si>
    <t>1960247762</t>
  </si>
  <si>
    <t>96242323</t>
  </si>
  <si>
    <t>1550755556</t>
  </si>
  <si>
    <t>1250773329</t>
  </si>
  <si>
    <t>70133618</t>
  </si>
  <si>
    <t>922574322</t>
  </si>
  <si>
    <t>751367634</t>
  </si>
  <si>
    <t>-1898075889</t>
  </si>
  <si>
    <t>-1913801262</t>
  </si>
  <si>
    <t>-1678579391</t>
  </si>
  <si>
    <t>-598967720</t>
  </si>
  <si>
    <t>-740851105</t>
  </si>
  <si>
    <t>-732818167</t>
  </si>
  <si>
    <t>2120330535</t>
  </si>
  <si>
    <t>1975007158</t>
  </si>
  <si>
    <t>-224518719</t>
  </si>
  <si>
    <t>1543482499</t>
  </si>
  <si>
    <t>-25093101</t>
  </si>
  <si>
    <t>1806603267</t>
  </si>
  <si>
    <t>142803744</t>
  </si>
  <si>
    <t>1987263982</t>
  </si>
  <si>
    <t>-793541639</t>
  </si>
  <si>
    <t>-1799299063</t>
  </si>
  <si>
    <t>411389085</t>
  </si>
  <si>
    <t>962081131</t>
  </si>
  <si>
    <t>Bourání příček ze skleněných tvárnic tl do 100 mm</t>
  </si>
  <si>
    <t>1132868414</t>
  </si>
  <si>
    <t>968062376</t>
  </si>
  <si>
    <t>Vybourání dřevěných rámů oken zdvojených včetně křídel pl do 4 m2</t>
  </si>
  <si>
    <t>1612369679</t>
  </si>
  <si>
    <t>-1582162302</t>
  </si>
  <si>
    <t>1361728349</t>
  </si>
  <si>
    <t>777266621</t>
  </si>
  <si>
    <t>-1977669266</t>
  </si>
  <si>
    <t>1719176629</t>
  </si>
  <si>
    <t>-1026729990</t>
  </si>
  <si>
    <t>521608286</t>
  </si>
  <si>
    <t>654431796</t>
  </si>
  <si>
    <t>655983087</t>
  </si>
  <si>
    <t>712300841</t>
  </si>
  <si>
    <t>Odstranění povlakové krytiny střech do 10° odškrabáním mechu s urovnáním povrchu a očištěním</t>
  </si>
  <si>
    <t>657610424</t>
  </si>
  <si>
    <t>712310901</t>
  </si>
  <si>
    <t>Provedení údržby povlakové krytiny do 10° za studena nátěrem penetračním</t>
  </si>
  <si>
    <t>1902902413</t>
  </si>
  <si>
    <t>111631500</t>
  </si>
  <si>
    <t>lak asfaltový ALP/9 (MJ t) bal 9 kg</t>
  </si>
  <si>
    <t>766899265</t>
  </si>
  <si>
    <t>712361705R</t>
  </si>
  <si>
    <t>Provedení povlakové krytiny střech do 10° fólií se svařovanými spoji</t>
  </si>
  <si>
    <t>-1337943333</t>
  </si>
  <si>
    <t>283220120R</t>
  </si>
  <si>
    <t>-160177011</t>
  </si>
  <si>
    <t>712391176R</t>
  </si>
  <si>
    <t>433625268</t>
  </si>
  <si>
    <t>3410600572R</t>
  </si>
  <si>
    <t>teleskopická kotva 285/100</t>
  </si>
  <si>
    <t>1474022541</t>
  </si>
  <si>
    <t>998712102</t>
  </si>
  <si>
    <t>Přesun hmot tonážní tonážní pro krytiny povlakové v objektech v do 12 m</t>
  </si>
  <si>
    <t>462035399</t>
  </si>
  <si>
    <t>713131141R</t>
  </si>
  <si>
    <t>Montáž izolace tepelné stěn a základů lepením celoplošně rohoží, pásů, dílců, desek</t>
  </si>
  <si>
    <t>1030459754</t>
  </si>
  <si>
    <t>kalcium silikátové tepelně-izolační bezvláknité minerální desky tl. 160 mm, la=0,045 W/mK</t>
  </si>
  <si>
    <t>-1231369227</t>
  </si>
  <si>
    <t>713141151</t>
  </si>
  <si>
    <t>Montáž izolace tepelné střech plochých kladené volně 1 vrstva rohoží, pásů, dílců, desek</t>
  </si>
  <si>
    <t>-991755745</t>
  </si>
  <si>
    <t>631404230R</t>
  </si>
  <si>
    <t>deska ROOFROCK 30 E 2000x1200x100 mm</t>
  </si>
  <si>
    <t>1311902705</t>
  </si>
  <si>
    <t>631404220R</t>
  </si>
  <si>
    <t>deska ROOFROCK 30 E 2000x1200x80 mm</t>
  </si>
  <si>
    <t>-807642581</t>
  </si>
  <si>
    <t>998713102</t>
  </si>
  <si>
    <t>Přesun hmot tonážní pro izolace tepelné v objektech v do 12 m</t>
  </si>
  <si>
    <t>1371032314</t>
  </si>
  <si>
    <t>763131751</t>
  </si>
  <si>
    <t>Montáž parotěsné zábrany do SDK podhledu</t>
  </si>
  <si>
    <t>592306770</t>
  </si>
  <si>
    <t>283292760</t>
  </si>
  <si>
    <t>folie nehořlavá parotěsná JUTAFOL N Speciál 140 g/m2</t>
  </si>
  <si>
    <t>-1220493452</t>
  </si>
  <si>
    <t>763131752</t>
  </si>
  <si>
    <t>Montáž jedné vrstvy tepelné izolace do podhledu</t>
  </si>
  <si>
    <t>1347918922</t>
  </si>
  <si>
    <t>631507950R</t>
  </si>
  <si>
    <t>plsť skelná Isover UNIROL PLUS tl.120 mm</t>
  </si>
  <si>
    <t>-463954981</t>
  </si>
  <si>
    <t>998763101</t>
  </si>
  <si>
    <t>Přesun hmot tonážní pro dřevostavby v objektech v do 12 m</t>
  </si>
  <si>
    <t>1818224333</t>
  </si>
  <si>
    <t>764002801</t>
  </si>
  <si>
    <t>Demontáž závětrné lišty do suti</t>
  </si>
  <si>
    <t>1268959179</t>
  </si>
  <si>
    <t>-1287253404</t>
  </si>
  <si>
    <t>790768620</t>
  </si>
  <si>
    <t>764004803</t>
  </si>
  <si>
    <t>Demontáž podokapního žlabu k dalšímu použití</t>
  </si>
  <si>
    <t>1539103711</t>
  </si>
  <si>
    <t>2118167415</t>
  </si>
  <si>
    <t>764004863</t>
  </si>
  <si>
    <t>Demontáž svodu k dalšímu použití</t>
  </si>
  <si>
    <t>2127419604</t>
  </si>
  <si>
    <t>306305923</t>
  </si>
  <si>
    <t>764212637</t>
  </si>
  <si>
    <t>Oplechování štítu závětrnou lištou z Pz s povrchovou úpravou rš 670 mm</t>
  </si>
  <si>
    <t>1021362326</t>
  </si>
  <si>
    <t>-2122623914</t>
  </si>
  <si>
    <t>764212667</t>
  </si>
  <si>
    <t>Oplechování rovné okapové hrany z Pz s povrchovou úpravou rš 670 mm</t>
  </si>
  <si>
    <t>1323956509</t>
  </si>
  <si>
    <t>764216605</t>
  </si>
  <si>
    <t>Oplechování rovných parapetů mechanicky kotvené z Pz s povrchovou úpravou rš 400 mm</t>
  </si>
  <si>
    <t>-499558101</t>
  </si>
  <si>
    <t>757330377</t>
  </si>
  <si>
    <t>764501103</t>
  </si>
  <si>
    <t>Montáž žlabu podokapního půlkulatého</t>
  </si>
  <si>
    <t>-879466165</t>
  </si>
  <si>
    <t>764501105</t>
  </si>
  <si>
    <t>Montáž háku pro podokapní půlkulatý žlab</t>
  </si>
  <si>
    <t>-876029405</t>
  </si>
  <si>
    <t>553501300</t>
  </si>
  <si>
    <t>hák žlabový s příchytným jazýčkem L330 mm 150 mm K33</t>
  </si>
  <si>
    <t>-433377241</t>
  </si>
  <si>
    <t>764508131</t>
  </si>
  <si>
    <t>Montáž kruhového svodu</t>
  </si>
  <si>
    <t>-853364386</t>
  </si>
  <si>
    <t>764508132</t>
  </si>
  <si>
    <t>Montáž objímky kruhového svodu</t>
  </si>
  <si>
    <t>267806935</t>
  </si>
  <si>
    <t>553501940R</t>
  </si>
  <si>
    <t>objímka roury objímka SV k trnu SST průměr  120 mm</t>
  </si>
  <si>
    <t>-1531835757</t>
  </si>
  <si>
    <t>764508134</t>
  </si>
  <si>
    <t>Montáž horního dvojitého kolena kruhového svodu</t>
  </si>
  <si>
    <t>209997154</t>
  </si>
  <si>
    <t>553501600R</t>
  </si>
  <si>
    <t>koleno odpadové BK LINDAB úhel 60°,120 mm</t>
  </si>
  <si>
    <t>1375363413</t>
  </si>
  <si>
    <t>764751111R</t>
  </si>
  <si>
    <t>Odpadní trouby Lindab kruhové rovné SROR D 87 mm</t>
  </si>
  <si>
    <t>1552026421</t>
  </si>
  <si>
    <t>764751113R</t>
  </si>
  <si>
    <t>Odpadní trouby Lindab kruhové rovné SROR D 120 mm</t>
  </si>
  <si>
    <t>10267332</t>
  </si>
  <si>
    <t>764751121R</t>
  </si>
  <si>
    <t>Odpadní trouby Lindab spodní díl BUTK D 87 mm</t>
  </si>
  <si>
    <t>-434467084</t>
  </si>
  <si>
    <t>764751131R</t>
  </si>
  <si>
    <t>Odpadní trouby Lindab koleno BK D 87 mm</t>
  </si>
  <si>
    <t>-2012626029</t>
  </si>
  <si>
    <t>764751133R</t>
  </si>
  <si>
    <t>Odpadní trouby Lindab koleno BK D 120 mm</t>
  </si>
  <si>
    <t>-722501792</t>
  </si>
  <si>
    <t>764751151R</t>
  </si>
  <si>
    <t>Odpadní trouby Lindab odskok SOKN D 87 mm</t>
  </si>
  <si>
    <t>1992819141</t>
  </si>
  <si>
    <t>764751161R</t>
  </si>
  <si>
    <t>Odpadní trouby Lindab napojovací prvek SKM D 87 mm</t>
  </si>
  <si>
    <t>14712450</t>
  </si>
  <si>
    <t>-2042685162</t>
  </si>
  <si>
    <t>764761121R</t>
  </si>
  <si>
    <t>Žlaby Lindab podokapní půlkruhové R velikost 125 mm s háky KFL</t>
  </si>
  <si>
    <t>-727579881</t>
  </si>
  <si>
    <t>764761152R</t>
  </si>
  <si>
    <t>Žlaby Lindab podokapní půlkruhové R velikost 190 mm s háky K 33</t>
  </si>
  <si>
    <t>508611715</t>
  </si>
  <si>
    <t>764761171R</t>
  </si>
  <si>
    <t>Žlaby Lindab čelo půlkruhové RGT velikost 125 mm</t>
  </si>
  <si>
    <t>978893623</t>
  </si>
  <si>
    <t>764761211R</t>
  </si>
  <si>
    <t>Žlaby Lindab čelo půlkruhové RGV nebo RGH velikost 190 mm</t>
  </si>
  <si>
    <t>-261242647</t>
  </si>
  <si>
    <t>764761231R</t>
  </si>
  <si>
    <t>Žlaby Lindab kotlík SOK k půlkruhovým žlabům velikost 125 mm</t>
  </si>
  <si>
    <t>567927508</t>
  </si>
  <si>
    <t>764761233R</t>
  </si>
  <si>
    <t>Žlaby Lindab kotlík SOK k půlkruhovým žlabům velikost 190 mm</t>
  </si>
  <si>
    <t>1108901495</t>
  </si>
  <si>
    <t>764761241R</t>
  </si>
  <si>
    <t>Žlaby Lindab filtrační vložka kotlíku RSIL velikost 125 mm</t>
  </si>
  <si>
    <t>1720769772</t>
  </si>
  <si>
    <t>92</t>
  </si>
  <si>
    <t>-524846843</t>
  </si>
  <si>
    <t>93</t>
  </si>
  <si>
    <t>765191023R</t>
  </si>
  <si>
    <t>Montáž pojistné hydroizolační fólie kladené ve sklonu přes 20° s lepenými spoji na bednění</t>
  </si>
  <si>
    <t>1554902877</t>
  </si>
  <si>
    <t>94</t>
  </si>
  <si>
    <t>283292950</t>
  </si>
  <si>
    <t>membrána podstřešní JUTADACH 150 g/m2 s aplikovanou spojovací páskou</t>
  </si>
  <si>
    <t>1631269423</t>
  </si>
  <si>
    <t>95</t>
  </si>
  <si>
    <t>504863R</t>
  </si>
  <si>
    <t>HOMESEAL LDS 0,04</t>
  </si>
  <si>
    <t>682404191</t>
  </si>
  <si>
    <t>96</t>
  </si>
  <si>
    <t>998765102</t>
  </si>
  <si>
    <t>Přesun hmot tonážní pro krytiny skládané v objektech v do 12 m</t>
  </si>
  <si>
    <t>-639873223</t>
  </si>
  <si>
    <t>97</t>
  </si>
  <si>
    <t>715496849</t>
  </si>
  <si>
    <t>98</t>
  </si>
  <si>
    <t>-1305455681</t>
  </si>
  <si>
    <t>99</t>
  </si>
  <si>
    <t>2143746832</t>
  </si>
  <si>
    <t>100</t>
  </si>
  <si>
    <t>1285672777</t>
  </si>
  <si>
    <t>101</t>
  </si>
  <si>
    <t>611400140R4</t>
  </si>
  <si>
    <t>-1648956663</t>
  </si>
  <si>
    <t>102</t>
  </si>
  <si>
    <t>-38288288</t>
  </si>
  <si>
    <t>103</t>
  </si>
  <si>
    <t>611400140R6</t>
  </si>
  <si>
    <t>-419836821</t>
  </si>
  <si>
    <t>104</t>
  </si>
  <si>
    <t>611400140R7</t>
  </si>
  <si>
    <t>-772438967</t>
  </si>
  <si>
    <t>105</t>
  </si>
  <si>
    <t>611432570R</t>
  </si>
  <si>
    <t>-300314942</t>
  </si>
  <si>
    <t>106</t>
  </si>
  <si>
    <t>2103062432</t>
  </si>
  <si>
    <t>107</t>
  </si>
  <si>
    <t>767651114R</t>
  </si>
  <si>
    <t>D+M vrat sekčních zajížděcích pod strop 3875 x 3950 mm, el. pohon, RAL standard, U=1,4</t>
  </si>
  <si>
    <t>962756944</t>
  </si>
  <si>
    <t>108</t>
  </si>
  <si>
    <t>-1713233240</t>
  </si>
  <si>
    <t>109</t>
  </si>
  <si>
    <t>767651805R</t>
  </si>
  <si>
    <t>Demontáž zárubní vrat odřezáním plochy přes 10,0 m2</t>
  </si>
  <si>
    <t>-1965876755</t>
  </si>
  <si>
    <t>110</t>
  </si>
  <si>
    <t>-1970738957</t>
  </si>
  <si>
    <t>741810002</t>
  </si>
  <si>
    <t>Celková prohlídka elektrického rozvodu a zařízení do 500 000,- Kč</t>
  </si>
  <si>
    <t>2073125462</t>
  </si>
  <si>
    <t>-923526507</t>
  </si>
  <si>
    <t>86751067</t>
  </si>
  <si>
    <t>-1632673034</t>
  </si>
  <si>
    <t>354410770</t>
  </si>
  <si>
    <t>Vodič AlMgSi - 8</t>
  </si>
  <si>
    <t>1001331346</t>
  </si>
  <si>
    <t>354 R1</t>
  </si>
  <si>
    <t>podpěra vedení PV23 FeZn upravena pro plech.krytinu vč.nýtů</t>
  </si>
  <si>
    <t>128</t>
  </si>
  <si>
    <t>-130543955</t>
  </si>
  <si>
    <t>354 R2</t>
  </si>
  <si>
    <t>podpěra vedení PV 1 pro zateplení tl.14cm</t>
  </si>
  <si>
    <t>1362705542</t>
  </si>
  <si>
    <t>1872615331</t>
  </si>
  <si>
    <t>354418850</t>
  </si>
  <si>
    <t>svorka spojovací SS pro lano D8-10 mm</t>
  </si>
  <si>
    <t>-1990485005</t>
  </si>
  <si>
    <t>1711588343</t>
  </si>
  <si>
    <t>354418600</t>
  </si>
  <si>
    <t>svorka SJ 1 k jímací tyči-4 šrouby</t>
  </si>
  <si>
    <t>-1649250789</t>
  </si>
  <si>
    <t>354418950</t>
  </si>
  <si>
    <t>svorka připojovací SP1 k připojení kovových částí</t>
  </si>
  <si>
    <t>-39239997</t>
  </si>
  <si>
    <t>354418750</t>
  </si>
  <si>
    <t>svorka křížová SK pro vodič D6-10 mm</t>
  </si>
  <si>
    <t>1659628201</t>
  </si>
  <si>
    <t>354419250</t>
  </si>
  <si>
    <t>svorka zkušební SZ pro lano D6-12 mm   FeZn</t>
  </si>
  <si>
    <t>475275424</t>
  </si>
  <si>
    <t>354419050</t>
  </si>
  <si>
    <t>svorka připojovací SOc k připojení okapových žlabů</t>
  </si>
  <si>
    <t>1173669815</t>
  </si>
  <si>
    <t>131901411</t>
  </si>
  <si>
    <t>354418300</t>
  </si>
  <si>
    <t>úhelník ochranný OU 1.7 na ochranu svodu 1,7 m</t>
  </si>
  <si>
    <t>1538237900</t>
  </si>
  <si>
    <t>354418360</t>
  </si>
  <si>
    <t>držák ochranného úhelníku do zdiva DOU FeZn</t>
  </si>
  <si>
    <t>1737874186</t>
  </si>
  <si>
    <t>741430004</t>
  </si>
  <si>
    <t>Montáž tyč jímací délky do 3 m na střešní hřeben</t>
  </si>
  <si>
    <t>-1756711979</t>
  </si>
  <si>
    <t>354410700</t>
  </si>
  <si>
    <t>tyč jímací s rovným koncem JR 2,0  2000 mm FeZn</t>
  </si>
  <si>
    <t>1813304410</t>
  </si>
  <si>
    <t>354418490</t>
  </si>
  <si>
    <t>držák jímače a ochranné trubky DJT FeZn</t>
  </si>
  <si>
    <t>-1956805013</t>
  </si>
  <si>
    <t>354421030</t>
  </si>
  <si>
    <t>stříška ochranná horní OSH Cu</t>
  </si>
  <si>
    <t>-806483595</t>
  </si>
  <si>
    <t>741440031</t>
  </si>
  <si>
    <t>Montáž tyč zemnicí délky do 2 m</t>
  </si>
  <si>
    <t>-1347320468</t>
  </si>
  <si>
    <t>354420920</t>
  </si>
  <si>
    <t>tyč zemnící ZT 1.5 1,5 m  FeZn</t>
  </si>
  <si>
    <t>1577283919</t>
  </si>
  <si>
    <t>743621210R</t>
  </si>
  <si>
    <t>Montáž drát nebo lano hromosvodné svodové D do 10 mm bez podpěry</t>
  </si>
  <si>
    <t>726472005</t>
  </si>
  <si>
    <t>354410730</t>
  </si>
  <si>
    <t>drát průměr 10 mm FeZn</t>
  </si>
  <si>
    <t>2118862277</t>
  </si>
  <si>
    <t>872933392</t>
  </si>
  <si>
    <t>354421100R</t>
  </si>
  <si>
    <t>-509946205</t>
  </si>
  <si>
    <t>246170260R</t>
  </si>
  <si>
    <t xml:space="preserve">lak asfaltový </t>
  </si>
  <si>
    <t>-1086269009</t>
  </si>
  <si>
    <t>003 - Objekt E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</si>
  <si>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</si>
  <si>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</si>
  <si>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</si>
  <si>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</si>
  <si>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711 - Izolace proti vodě, vlhkosti a plynům</t>
  </si>
  <si>
    <t xml:space="preserve">    784 - Dokončovací práce - malby a tapety</t>
  </si>
  <si>
    <t>113106151</t>
  </si>
  <si>
    <t>Rozebrání dlažeb vozovek pl do 50 m2 z velkých kostek s ložem z kameniva</t>
  </si>
  <si>
    <t>-672042494</t>
  </si>
  <si>
    <t>113107122</t>
  </si>
  <si>
    <t>Odstranění podkladu pl do 50 m2 z kameniva drceného tl 200 mm</t>
  </si>
  <si>
    <t>211015628</t>
  </si>
  <si>
    <t>113107137</t>
  </si>
  <si>
    <t>Odstranění podkladu pl do 50 m2 z betonu vyztuženého sítěmi tl 300 mm</t>
  </si>
  <si>
    <t>540351185</t>
  </si>
  <si>
    <t>132201201</t>
  </si>
  <si>
    <t>Hloubení rýh š do 2000 mm v hornině tř. 3 objemu do 100 m3</t>
  </si>
  <si>
    <t>578768137</t>
  </si>
  <si>
    <t>162701105</t>
  </si>
  <si>
    <t>Vodorovné přemístění do 10000 m výkopku/sypaniny z horniny tř. 1 až 4</t>
  </si>
  <si>
    <t>-940228964</t>
  </si>
  <si>
    <t>167101101</t>
  </si>
  <si>
    <t>Nakládání výkopku z hornin tř. 1 až 4 do 100 m3</t>
  </si>
  <si>
    <t>-1112981023</t>
  </si>
  <si>
    <t>171201201</t>
  </si>
  <si>
    <t>Uložení sypaniny na skládky</t>
  </si>
  <si>
    <t>1732777161</t>
  </si>
  <si>
    <t>171201211</t>
  </si>
  <si>
    <t>Poplatek za uložení odpadu ze sypaniny na skládce (skládkovné)</t>
  </si>
  <si>
    <t>-784650143</t>
  </si>
  <si>
    <t>174101101</t>
  </si>
  <si>
    <t>Zásyp jam, šachet rýh nebo kolem objektů sypaninou se zhutněním</t>
  </si>
  <si>
    <t>1834006169</t>
  </si>
  <si>
    <t>310239211</t>
  </si>
  <si>
    <t>Zazdívka otvorů pl do 4 m2 ve zdivu nadzákladovém cihlami pálenými na MVC</t>
  </si>
  <si>
    <t>1492706874</t>
  </si>
  <si>
    <t>311231126</t>
  </si>
  <si>
    <t>Zdivo nosné z cihel dl 290 mm pevnosti P 20 až 25 na MC 10</t>
  </si>
  <si>
    <t>2051551090</t>
  </si>
  <si>
    <t>317121101</t>
  </si>
  <si>
    <t>Montáž prefabrikovaných překladů pro světlost otvoru do 1050 mm</t>
  </si>
  <si>
    <t>-629777125</t>
  </si>
  <si>
    <t>317121102</t>
  </si>
  <si>
    <t>Montáž prefabrikovaných překladů pro světlost otvoru do 1800 mm</t>
  </si>
  <si>
    <t>1944352794</t>
  </si>
  <si>
    <t>593210720</t>
  </si>
  <si>
    <t>překlad železobetonový RZP 3/10-R3 179x14x14 cm</t>
  </si>
  <si>
    <t>-745189168</t>
  </si>
  <si>
    <t>417321515</t>
  </si>
  <si>
    <t>Ztužující pásy a věnce ze ŽB tř. C 25/30</t>
  </si>
  <si>
    <t>810713234</t>
  </si>
  <si>
    <t>417351115</t>
  </si>
  <si>
    <t>Zřízení bednění ztužujících věnců</t>
  </si>
  <si>
    <t>240017685</t>
  </si>
  <si>
    <t>417351116</t>
  </si>
  <si>
    <t>Odstranění bednění ztužujících věnců</t>
  </si>
  <si>
    <t>-1197972946</t>
  </si>
  <si>
    <t>417361221</t>
  </si>
  <si>
    <t>Výztuž ztužujících pásů a věnců betonářskou ocelí 10 216</t>
  </si>
  <si>
    <t>343647239</t>
  </si>
  <si>
    <t>417361821</t>
  </si>
  <si>
    <t>Výztuž ztužujících pásů a věnců betonářskou ocelí 10 505</t>
  </si>
  <si>
    <t>-1065206074</t>
  </si>
  <si>
    <t>444151111</t>
  </si>
  <si>
    <t>Montáž krytiny ocelových střech ze sendvičových panelů šroubovaných budov v do 6 m</t>
  </si>
  <si>
    <t>-642267450</t>
  </si>
  <si>
    <t>553246100R1</t>
  </si>
  <si>
    <t>panel sendvičový stěnový izolace PUR tl. 40 mm</t>
  </si>
  <si>
    <t>-421519324</t>
  </si>
  <si>
    <t>444151112</t>
  </si>
  <si>
    <t>Montáž krytiny ocelových střech ze sendvičových panelů šroubovaných budov v do 12 m</t>
  </si>
  <si>
    <t>456863293</t>
  </si>
  <si>
    <t>553246100R2</t>
  </si>
  <si>
    <t>-53177454</t>
  </si>
  <si>
    <t>564831111</t>
  </si>
  <si>
    <t>Podklad ze štěrkodrtě ŠD tl 100 mm</t>
  </si>
  <si>
    <t>-1554329547</t>
  </si>
  <si>
    <t>596811220R</t>
  </si>
  <si>
    <t>Kladení betonové dlažby komunikací pro pěší do lože z kameniva vel do 0,36 m2 plochy do 50 m2</t>
  </si>
  <si>
    <t>1871547010</t>
  </si>
  <si>
    <t>592457390</t>
  </si>
  <si>
    <t>dlažba betonová na terasy STANDARD BEST-PLATEN 60x60x5 cm</t>
  </si>
  <si>
    <t>324682525</t>
  </si>
  <si>
    <t>612321141</t>
  </si>
  <si>
    <t>Vápenocementová omítka štuková dvouvrstvá vnitřních stěn nanášená ručně</t>
  </si>
  <si>
    <t>-465000549</t>
  </si>
  <si>
    <t>612325302</t>
  </si>
  <si>
    <t>Vápenocementová štuková omítka ostění nebo nadpraží</t>
  </si>
  <si>
    <t>-1696636536</t>
  </si>
  <si>
    <t>-1964252992</t>
  </si>
  <si>
    <t>-1189150169</t>
  </si>
  <si>
    <t>134815865</t>
  </si>
  <si>
    <t>-1511641152</t>
  </si>
  <si>
    <t>686598374</t>
  </si>
  <si>
    <t>622211011</t>
  </si>
  <si>
    <t>Montáž kontaktního zateplení vnějších stěn z polystyrénových desek tl do 80 mm</t>
  </si>
  <si>
    <t>1331306985</t>
  </si>
  <si>
    <t>283763800</t>
  </si>
  <si>
    <t>deska z extrudovaného polystyrénu URSA XPS N-V-L - 1250 x 600 x 60 mm</t>
  </si>
  <si>
    <t>1101444562</t>
  </si>
  <si>
    <t>283763790</t>
  </si>
  <si>
    <t>deska z extrudovaného polystyrénu URSA XPS N-V-L - 1250 x 600 x 50 mm</t>
  </si>
  <si>
    <t>-291661500</t>
  </si>
  <si>
    <t>1850187614</t>
  </si>
  <si>
    <t>264143290</t>
  </si>
  <si>
    <t>-1901602981</t>
  </si>
  <si>
    <t>1303395334</t>
  </si>
  <si>
    <t>771075172</t>
  </si>
  <si>
    <t>-171960152</t>
  </si>
  <si>
    <t>1245974662</t>
  </si>
  <si>
    <t>-1511716010</t>
  </si>
  <si>
    <t>1086036186</t>
  </si>
  <si>
    <t>-155415523</t>
  </si>
  <si>
    <t>622321111</t>
  </si>
  <si>
    <t>Vápenocementová omítka hrubá jednovrstvá zatřená vnějších stěn nanášená ručně</t>
  </si>
  <si>
    <t>-588730752</t>
  </si>
  <si>
    <t>-1859259943</t>
  </si>
  <si>
    <t>2021625884</t>
  </si>
  <si>
    <t>1698744648</t>
  </si>
  <si>
    <t>-281357362</t>
  </si>
  <si>
    <t>69637800</t>
  </si>
  <si>
    <t>38530056</t>
  </si>
  <si>
    <t>1802286483</t>
  </si>
  <si>
    <t>1107083936</t>
  </si>
  <si>
    <t>728469590</t>
  </si>
  <si>
    <t>-1293393964</t>
  </si>
  <si>
    <t>503645700</t>
  </si>
  <si>
    <t>945412111</t>
  </si>
  <si>
    <t>Teleskopická hydraulická montážní plošina výška zdvihu do 8 m</t>
  </si>
  <si>
    <t>den</t>
  </si>
  <si>
    <t>1932286580</t>
  </si>
  <si>
    <t>949101112</t>
  </si>
  <si>
    <t>Lešení pomocné pro objekty pozemních staveb s lešeňovou podlahou v do 3,5 m zatížení do 150 kg/m2</t>
  </si>
  <si>
    <t>2048397875</t>
  </si>
  <si>
    <t>952901221</t>
  </si>
  <si>
    <t>Vyčištění budov průmyslových objektů při jakékoliv výšce podlaží</t>
  </si>
  <si>
    <t>-1221869978</t>
  </si>
  <si>
    <t>962031133</t>
  </si>
  <si>
    <t>Bourání příček z cihel pálených na MVC tl do 150 mm</t>
  </si>
  <si>
    <t>967771188</t>
  </si>
  <si>
    <t>962032231</t>
  </si>
  <si>
    <t>Bourání zdiva z cihel pálených nebo vápenopískových na MV nebo MVC přes 1 m3</t>
  </si>
  <si>
    <t>-114008928</t>
  </si>
  <si>
    <t>962032631</t>
  </si>
  <si>
    <t>Bourání zdiva komínového nad střechou z cihel na MV nebo MVC</t>
  </si>
  <si>
    <t>-1029227551</t>
  </si>
  <si>
    <t>-1642888080</t>
  </si>
  <si>
    <t>967031132</t>
  </si>
  <si>
    <t>Přisekání rovných ostění v cihelném zdivu na MV nebo MVC</t>
  </si>
  <si>
    <t>1866298567</t>
  </si>
  <si>
    <t>968062244</t>
  </si>
  <si>
    <t>Vybourání dřevěných rámů oken jednoduchých včetně křídel pl do 1 m2</t>
  </si>
  <si>
    <t>998614478</t>
  </si>
  <si>
    <t>968062245</t>
  </si>
  <si>
    <t>Vybourání dřevěných rámů oken jednoduchých včetně křídel pl do 2 m2</t>
  </si>
  <si>
    <t>543443205</t>
  </si>
  <si>
    <t>968062246</t>
  </si>
  <si>
    <t>Vybourání dřevěných rámů oken jednoduchých včetně křídel pl do 4 m2</t>
  </si>
  <si>
    <t>2039730108</t>
  </si>
  <si>
    <t>968062377</t>
  </si>
  <si>
    <t>Vybourání dřevěných rámů oken zdvojených včetně křídel pl přes 4 m2</t>
  </si>
  <si>
    <t>2145238223</t>
  </si>
  <si>
    <t>968062456</t>
  </si>
  <si>
    <t>Vybourání dřevěných dveřních zárubní pl přes 2 m2</t>
  </si>
  <si>
    <t>-424585401</t>
  </si>
  <si>
    <t>968072244</t>
  </si>
  <si>
    <t>Vybourání kovových rámů oken jednoduchých včetně křídel pl do 1 m2</t>
  </si>
  <si>
    <t>1207251502</t>
  </si>
  <si>
    <t>968072245</t>
  </si>
  <si>
    <t>Vybourání kovových rámů oken jednoduchých včetně křídel pl do 2 m2</t>
  </si>
  <si>
    <t>-2142692937</t>
  </si>
  <si>
    <t>1466687765</t>
  </si>
  <si>
    <t>299383489</t>
  </si>
  <si>
    <t>971033641</t>
  </si>
  <si>
    <t>Vybourání otvorů ve zdivu cihelném pl do 4 m2 na MVC nebo MV tl do 300 mm</t>
  </si>
  <si>
    <t>294131352</t>
  </si>
  <si>
    <t>971033651</t>
  </si>
  <si>
    <t>Vybourání otvorů ve zdivu cihelném pl do 4 m2 na MVC nebo MV tl do 600 mm</t>
  </si>
  <si>
    <t>-1265467216</t>
  </si>
  <si>
    <t>974031666</t>
  </si>
  <si>
    <t>Vysekání rýh ve zdivu cihelném pro vtahování nosníků hl do 150 mm v do 250 mm</t>
  </si>
  <si>
    <t>-220232175</t>
  </si>
  <si>
    <t>-1872135050</t>
  </si>
  <si>
    <t>981011313</t>
  </si>
  <si>
    <t>Demolice budov zděných na MVC podíl konstrukcí do 20 % postupným rozebíráním</t>
  </si>
  <si>
    <t>367009023</t>
  </si>
  <si>
    <t>-2146794845</t>
  </si>
  <si>
    <t>-650493155</t>
  </si>
  <si>
    <t>-598960806</t>
  </si>
  <si>
    <t>-158796873</t>
  </si>
  <si>
    <t>997013814</t>
  </si>
  <si>
    <t>Poplatek za uložení stavebního odpadu z izolačních hmot na skládce (skládkovné)</t>
  </si>
  <si>
    <t>309946492</t>
  </si>
  <si>
    <t>1160459607</t>
  </si>
  <si>
    <t>-494375694</t>
  </si>
  <si>
    <t>711161306</t>
  </si>
  <si>
    <t>Izolace proti zemní vlhkosti stěn foliemi nopovými pro běžné podmínky tl. 0,5 mm šířky 1,0 m</t>
  </si>
  <si>
    <t>1951272752</t>
  </si>
  <si>
    <t>998711102</t>
  </si>
  <si>
    <t>Přesun hmot tonážní pro izolace proti vodě, vlhkosti a plynům v objektech výšky do 12 m</t>
  </si>
  <si>
    <t>-1639562193</t>
  </si>
  <si>
    <t>712400832</t>
  </si>
  <si>
    <t>Odstranění povlakové krytiny střech do 30° dvouvrstvé</t>
  </si>
  <si>
    <t>-1753903693</t>
  </si>
  <si>
    <t>712400845R</t>
  </si>
  <si>
    <t>Demontáž ventilační hlavice na ploché střeše sklonu do 30°</t>
  </si>
  <si>
    <t>-994966553</t>
  </si>
  <si>
    <t>713110811</t>
  </si>
  <si>
    <t>Odstranění tepelné izolace stropů volně kladené z vláknitých materiálů tl do 100 mm</t>
  </si>
  <si>
    <t>-747013362</t>
  </si>
  <si>
    <t>713131121</t>
  </si>
  <si>
    <t>Montáž izolace tepelné stěn přichycením dráty rohoží, pásů, dílců, desek</t>
  </si>
  <si>
    <t>-574106376</t>
  </si>
  <si>
    <t>1904114034</t>
  </si>
  <si>
    <t>-417851413</t>
  </si>
  <si>
    <t>763131411</t>
  </si>
  <si>
    <t>SDK podhled desky 1xA 12,5 bez TI dvouvrstvá spodní kce profil CD+UD</t>
  </si>
  <si>
    <t>-1703652848</t>
  </si>
  <si>
    <t>763131713</t>
  </si>
  <si>
    <t>SDK podhled napojení na obvodové konstrukce profilem</t>
  </si>
  <si>
    <t>-939156642</t>
  </si>
  <si>
    <t>-380778336</t>
  </si>
  <si>
    <t>871801788</t>
  </si>
  <si>
    <t>1364944839</t>
  </si>
  <si>
    <t>285298505</t>
  </si>
  <si>
    <t>763131765</t>
  </si>
  <si>
    <t>Příplatek k SDK podhledu za výšku zavěšení přes 0,5 do 1,0 m</t>
  </si>
  <si>
    <t>1056544353</t>
  </si>
  <si>
    <t>763131767</t>
  </si>
  <si>
    <t>Příplatek k SDK podhledu za výšku zavěšení přes 1,5 m</t>
  </si>
  <si>
    <t>626512451</t>
  </si>
  <si>
    <t>763135101</t>
  </si>
  <si>
    <t>Montáž SDK kazetového podhledu z kazet 600x600 mm na zavěšenou viditelnou nosnou konstrukci</t>
  </si>
  <si>
    <t>-970843444</t>
  </si>
  <si>
    <t>590305730</t>
  </si>
  <si>
    <t>podhled kazetový GYPTONE Line 4, hrana E15, tl. 10 mm, 600 x 600 mm</t>
  </si>
  <si>
    <t>841764819</t>
  </si>
  <si>
    <t>281536102</t>
  </si>
  <si>
    <t>1478589420</t>
  </si>
  <si>
    <t>-467821860</t>
  </si>
  <si>
    <t>953331818</t>
  </si>
  <si>
    <t>764002871</t>
  </si>
  <si>
    <t>Demontáž lemování zdí do suti</t>
  </si>
  <si>
    <t>-1659920431</t>
  </si>
  <si>
    <t>111</t>
  </si>
  <si>
    <t>815297855</t>
  </si>
  <si>
    <t>112</t>
  </si>
  <si>
    <t>438114380</t>
  </si>
  <si>
    <t>113</t>
  </si>
  <si>
    <t>764212634</t>
  </si>
  <si>
    <t>Oplechování štítu závětrnou lištou z Pz s povrchovou úpravou rš 330 mm</t>
  </si>
  <si>
    <t>-130381542</t>
  </si>
  <si>
    <t>114</t>
  </si>
  <si>
    <t>633965048</t>
  </si>
  <si>
    <t>115</t>
  </si>
  <si>
    <t>764214606</t>
  </si>
  <si>
    <t>Oplechování horních ploch a atik bez rohů z Pz s povrch úpravou mechanicky kotvené rš 500 mm</t>
  </si>
  <si>
    <t>-1780370814</t>
  </si>
  <si>
    <t>116</t>
  </si>
  <si>
    <t>525685349</t>
  </si>
  <si>
    <t>117</t>
  </si>
  <si>
    <t>568334882</t>
  </si>
  <si>
    <t>118</t>
  </si>
  <si>
    <t>764311615</t>
  </si>
  <si>
    <t>Lemování rovných zdí střech s krytinou skládanou z Pz s povrchovou úpravou rš 400 mm</t>
  </si>
  <si>
    <t>-822558344</t>
  </si>
  <si>
    <t>119</t>
  </si>
  <si>
    <t>-1347818293</t>
  </si>
  <si>
    <t>120</t>
  </si>
  <si>
    <t>1065566552</t>
  </si>
  <si>
    <t>121</t>
  </si>
  <si>
    <t>575556254</t>
  </si>
  <si>
    <t>122</t>
  </si>
  <si>
    <t>1670498258</t>
  </si>
  <si>
    <t>123</t>
  </si>
  <si>
    <t>-324871420</t>
  </si>
  <si>
    <t>124</t>
  </si>
  <si>
    <t>1970200243</t>
  </si>
  <si>
    <t>125</t>
  </si>
  <si>
    <t>-2106565748</t>
  </si>
  <si>
    <t>126</t>
  </si>
  <si>
    <t>-1084460219</t>
  </si>
  <si>
    <t>127</t>
  </si>
  <si>
    <t>-2045051678</t>
  </si>
  <si>
    <t>470580912</t>
  </si>
  <si>
    <t>129</t>
  </si>
  <si>
    <t>1643306135</t>
  </si>
  <si>
    <t>130</t>
  </si>
  <si>
    <t>-816809715</t>
  </si>
  <si>
    <t>131</t>
  </si>
  <si>
    <t>-840698083</t>
  </si>
  <si>
    <t>132</t>
  </si>
  <si>
    <t>2143667553</t>
  </si>
  <si>
    <t>133</t>
  </si>
  <si>
    <t>1678845277</t>
  </si>
  <si>
    <t>134</t>
  </si>
  <si>
    <t>-1036831279</t>
  </si>
  <si>
    <t>135</t>
  </si>
  <si>
    <t>-942298864</t>
  </si>
  <si>
    <t>136</t>
  </si>
  <si>
    <t>-736188400</t>
  </si>
  <si>
    <t>137</t>
  </si>
  <si>
    <t>1685769193</t>
  </si>
  <si>
    <t>138</t>
  </si>
  <si>
    <t>-713264228</t>
  </si>
  <si>
    <t>139</t>
  </si>
  <si>
    <t>1755532262</t>
  </si>
  <si>
    <t>140</t>
  </si>
  <si>
    <t>2120631639</t>
  </si>
  <si>
    <t>141</t>
  </si>
  <si>
    <t>-183846231</t>
  </si>
  <si>
    <t>142</t>
  </si>
  <si>
    <t>Montáž plastových oken s rámem do zdiva</t>
  </si>
  <si>
    <t>1013421572</t>
  </si>
  <si>
    <t>143</t>
  </si>
  <si>
    <t>okno plastové bílé jednokřídlé otvíravé a vyklápěcí 55 x 115 cm</t>
  </si>
  <si>
    <t>-1806608223</t>
  </si>
  <si>
    <t>144</t>
  </si>
  <si>
    <t>okno plastové bílé jednokřídlé otvíravé a vyklápěcí 125 x 180 cm</t>
  </si>
  <si>
    <t>-2007060833</t>
  </si>
  <si>
    <t>145</t>
  </si>
  <si>
    <t>489880997</t>
  </si>
  <si>
    <t>146</t>
  </si>
  <si>
    <t>okno plastové bílé dvoukřídlé otvíravé + otvíravé a vyklápěcí 180 x 140 cm</t>
  </si>
  <si>
    <t>244933182</t>
  </si>
  <si>
    <t>147</t>
  </si>
  <si>
    <t>-1728983549</t>
  </si>
  <si>
    <t>148</t>
  </si>
  <si>
    <t>dveře plastové bílé dvoukřídlé otvíravé 140 x 200 cm</t>
  </si>
  <si>
    <t>472419562</t>
  </si>
  <si>
    <t>149</t>
  </si>
  <si>
    <t>-708975022</t>
  </si>
  <si>
    <t>150</t>
  </si>
  <si>
    <t>611432570R3</t>
  </si>
  <si>
    <t>-418326364</t>
  </si>
  <si>
    <t>151</t>
  </si>
  <si>
    <t>611432570R4</t>
  </si>
  <si>
    <t>1167367339</t>
  </si>
  <si>
    <t>152</t>
  </si>
  <si>
    <t>766691915</t>
  </si>
  <si>
    <t>Vyvěšení nebo zavěšení dřevěných křídel dveří pl přes 2 m2</t>
  </si>
  <si>
    <t>564045665</t>
  </si>
  <si>
    <t>153</t>
  </si>
  <si>
    <t>-31511720</t>
  </si>
  <si>
    <t>154</t>
  </si>
  <si>
    <t>1658423585</t>
  </si>
  <si>
    <t>155</t>
  </si>
  <si>
    <t>767995114R</t>
  </si>
  <si>
    <t>Dodávka a montáž pomocných ocel. profilů IPE 140, 3x nátěr</t>
  </si>
  <si>
    <t>-883421060</t>
  </si>
  <si>
    <t>156</t>
  </si>
  <si>
    <t>767995115R</t>
  </si>
  <si>
    <t>Montáž střešních vaznic systém METSEC</t>
  </si>
  <si>
    <t>-744199496</t>
  </si>
  <si>
    <t>157</t>
  </si>
  <si>
    <t>154315200R</t>
  </si>
  <si>
    <t>vaznice ZED systém METSEC, vč. příslušenství, vč. dopravy</t>
  </si>
  <si>
    <t>-2074963051</t>
  </si>
  <si>
    <t>158</t>
  </si>
  <si>
    <t>767995116R</t>
  </si>
  <si>
    <t>D+M nosná ocelová konstrukce objektu, bez vaznic Z</t>
  </si>
  <si>
    <t>708640648</t>
  </si>
  <si>
    <t>159</t>
  </si>
  <si>
    <t>998767102</t>
  </si>
  <si>
    <t>Přesun hmot tonážní pro zámečnické konstrukce v objektech v do 12 m</t>
  </si>
  <si>
    <t>858588479</t>
  </si>
  <si>
    <t>160</t>
  </si>
  <si>
    <t>783314101R</t>
  </si>
  <si>
    <t>Nátěr nosné ocelové konstrukce objektu, bez vaznic Z - 3x nátěr</t>
  </si>
  <si>
    <t>-2043231605</t>
  </si>
  <si>
    <t>161</t>
  </si>
  <si>
    <t>1693456262</t>
  </si>
  <si>
    <t>162</t>
  </si>
  <si>
    <t>784181101</t>
  </si>
  <si>
    <t>Základní akrylátová jednonásobná penetrace podkladu v místnostech výšky do 3,80m</t>
  </si>
  <si>
    <t>1958015766</t>
  </si>
  <si>
    <t>163</t>
  </si>
  <si>
    <t>784211111</t>
  </si>
  <si>
    <t>Dvojnásobné  bílé malby ze směsí za mokra velmi dobře otěruvzdorných v místnostech výšky do 3,80 m</t>
  </si>
  <si>
    <t>483409164</t>
  </si>
  <si>
    <t>-34526450</t>
  </si>
  <si>
    <t>771791385</t>
  </si>
  <si>
    <t>-964744032</t>
  </si>
  <si>
    <t>1607134996</t>
  </si>
  <si>
    <t>-2109890066</t>
  </si>
  <si>
    <t>podpěra vedení PV23 FeZn upravena pro krytinu vč.nýtů</t>
  </si>
  <si>
    <t>1129056791</t>
  </si>
  <si>
    <t>R2</t>
  </si>
  <si>
    <t>podpěra vedení PV pro zateplení tl.14cm</t>
  </si>
  <si>
    <t>1206587534</t>
  </si>
  <si>
    <t>1194535651</t>
  </si>
  <si>
    <t>339868068</t>
  </si>
  <si>
    <t>855826132</t>
  </si>
  <si>
    <t>-1161679384</t>
  </si>
  <si>
    <t>-1930768998</t>
  </si>
  <si>
    <t>864960021</t>
  </si>
  <si>
    <t>1802970049</t>
  </si>
  <si>
    <t>-1964153678</t>
  </si>
  <si>
    <t>-1019397341</t>
  </si>
  <si>
    <t>-694290560</t>
  </si>
  <si>
    <t>641136839</t>
  </si>
  <si>
    <t>-1423712335</t>
  </si>
  <si>
    <t>2035623837</t>
  </si>
  <si>
    <t>1829765738</t>
  </si>
  <si>
    <t>-1667843107</t>
  </si>
  <si>
    <t>1957249612</t>
  </si>
  <si>
    <t>-174440167</t>
  </si>
  <si>
    <t>913773309</t>
  </si>
  <si>
    <t>-986193700</t>
  </si>
  <si>
    <t>R3</t>
  </si>
  <si>
    <t>-1086976300</t>
  </si>
  <si>
    <t>-1311895816</t>
  </si>
  <si>
    <t>lak asfaltový RENOLAK</t>
  </si>
  <si>
    <t>-820313683</t>
  </si>
  <si>
    <t>03 - Vzduchotechnika</t>
  </si>
  <si>
    <t>D1 - Zařízení č. 1.01-Objekt E</t>
  </si>
  <si>
    <t>1,01</t>
  </si>
  <si>
    <t>Sestava VZT jednotka, Qp=825m3/h;Pd=200Pa,Qo=825m3/h;Pd=200Pa, vodní ohřev Qt=5 kW, filtrace P/O G4, deskový rekuperátor min. učinnost 80%, dodávka a montáž</t>
  </si>
  <si>
    <t>ks</t>
  </si>
  <si>
    <t>1772697563</t>
  </si>
  <si>
    <t>1,02</t>
  </si>
  <si>
    <t>MaR VZT, dodávka a montáž</t>
  </si>
  <si>
    <t>kpl</t>
  </si>
  <si>
    <t>1275364718</t>
  </si>
  <si>
    <t>1,03</t>
  </si>
  <si>
    <t>MaR VZT montáž+kabeláž</t>
  </si>
  <si>
    <t>hod</t>
  </si>
  <si>
    <t>1229407477</t>
  </si>
  <si>
    <t>1,04</t>
  </si>
  <si>
    <t>čtyřhranné plechové potrubí, dodávka a montáž</t>
  </si>
  <si>
    <t>-1436574771</t>
  </si>
  <si>
    <t>1,05</t>
  </si>
  <si>
    <t>čtyřhranné plechové potrubí izolované, dodávka a montáž</t>
  </si>
  <si>
    <t>55561435</t>
  </si>
  <si>
    <t>1,06</t>
  </si>
  <si>
    <t>Výustka komfortní dvouřadá VKE-H-2.0 300x100, dodávka a montáž</t>
  </si>
  <si>
    <t>-810444957</t>
  </si>
  <si>
    <t>1,07</t>
  </si>
  <si>
    <t>Regulační klapka VKE-R1 300x100, dodávka a montáž</t>
  </si>
  <si>
    <t>755473216</t>
  </si>
  <si>
    <t>1,08</t>
  </si>
  <si>
    <t>Výustka komfortní jednořadá VKE-H-1.0 300x100, dodávka a montáž</t>
  </si>
  <si>
    <t>1365571294</t>
  </si>
  <si>
    <t>1,09</t>
  </si>
  <si>
    <t>1533765540</t>
  </si>
  <si>
    <t>1,1</t>
  </si>
  <si>
    <t>Spiro potrubí průměr 100 mm, dodávka a montáž</t>
  </si>
  <si>
    <t>bm</t>
  </si>
  <si>
    <t>806357577</t>
  </si>
  <si>
    <t>1,11</t>
  </si>
  <si>
    <t>Spiro potrubí průměr 100 mm T kus 100 mm, dodávka a montáž</t>
  </si>
  <si>
    <t>-923401436</t>
  </si>
  <si>
    <t>1,12</t>
  </si>
  <si>
    <t>Spiro potrubí průměr 100 mm koleno 90° , dodávka a montáž</t>
  </si>
  <si>
    <t>475962618</t>
  </si>
  <si>
    <t>1,13</t>
  </si>
  <si>
    <t>Talířový ventil přívodní 100, dodávka a montáž</t>
  </si>
  <si>
    <t>-1674379790</t>
  </si>
  <si>
    <t>1,14</t>
  </si>
  <si>
    <t>Talířový ventil odvodní 100, dodávka a montáž</t>
  </si>
  <si>
    <t>1580029804</t>
  </si>
  <si>
    <t>1,15</t>
  </si>
  <si>
    <t>Kulisový tlumič hluku š 821, v 315, d 1000, dodávka a montáž</t>
  </si>
  <si>
    <t>-898136815</t>
  </si>
  <si>
    <t>1,16</t>
  </si>
  <si>
    <t>Jemné síto na výfukkový a nasávací díl, dodávka a montáž</t>
  </si>
  <si>
    <t>831809647</t>
  </si>
  <si>
    <t>3,01</t>
  </si>
  <si>
    <t>Pomocné konstrukce, objímky, konzlole, chráničky potrubí, hydroizolační zatmelení</t>
  </si>
  <si>
    <t>-1711708104</t>
  </si>
  <si>
    <t>3,02</t>
  </si>
  <si>
    <t>Drobný a pomocný materiál</t>
  </si>
  <si>
    <t>-1292495160</t>
  </si>
  <si>
    <t>3,03</t>
  </si>
  <si>
    <t>Přesun hmot</t>
  </si>
  <si>
    <t>-1797107814</t>
  </si>
  <si>
    <t>3,04</t>
  </si>
  <si>
    <t>Vyregulování a uvedení do provozu (5 hod práce)</t>
  </si>
  <si>
    <t>-1812276592</t>
  </si>
  <si>
    <t>3,05</t>
  </si>
  <si>
    <t>Provozní zkoušky (10 hod práce)</t>
  </si>
  <si>
    <t>1591937938</t>
  </si>
  <si>
    <t>3,06</t>
  </si>
  <si>
    <t>Revize</t>
  </si>
  <si>
    <t>322751478</t>
  </si>
  <si>
    <t>3,07</t>
  </si>
  <si>
    <t>Lešení a pomocné plošiny</t>
  </si>
  <si>
    <t>783908325</t>
  </si>
  <si>
    <t>3,08</t>
  </si>
  <si>
    <t>stavební úpravy</t>
  </si>
  <si>
    <t>-1624142923</t>
  </si>
  <si>
    <t>004 - Objekt F</t>
  </si>
  <si>
    <t>-86571760</t>
  </si>
  <si>
    <t>113106171</t>
  </si>
  <si>
    <t>Rozebrání dlažeb vozovek pl do 50 m2 ze zámkové dlažby s ložem z kameniva</t>
  </si>
  <si>
    <t>-177523742</t>
  </si>
  <si>
    <t>520350932</t>
  </si>
  <si>
    <t>-1406301037</t>
  </si>
  <si>
    <t>113107162</t>
  </si>
  <si>
    <t>Odstranění podkladu pl přes 50 do 200 m2 z kameniva drceného tl 200 mm</t>
  </si>
  <si>
    <t>-1247429846</t>
  </si>
  <si>
    <t>113151111</t>
  </si>
  <si>
    <t>Rozebrání zpevněných ploch ze silničních dílců</t>
  </si>
  <si>
    <t>597994442</t>
  </si>
  <si>
    <t>132201101</t>
  </si>
  <si>
    <t>Hloubení rýh š do 600 mm v hornině tř. 3 objemu do 100 m3</t>
  </si>
  <si>
    <t>-851043245</t>
  </si>
  <si>
    <t>-785314165</t>
  </si>
  <si>
    <t>1488177354</t>
  </si>
  <si>
    <t>-336162634</t>
  </si>
  <si>
    <t>-1172621001</t>
  </si>
  <si>
    <t>155097066</t>
  </si>
  <si>
    <t>345613503</t>
  </si>
  <si>
    <t>-852961158</t>
  </si>
  <si>
    <t>450781726</t>
  </si>
  <si>
    <t>921746317</t>
  </si>
  <si>
    <t>593210710</t>
  </si>
  <si>
    <t>překlad železobetonový RZP 2/10-R2 149x14x14 cm</t>
  </si>
  <si>
    <t>-2119816731</t>
  </si>
  <si>
    <t>317941123</t>
  </si>
  <si>
    <t>Osazování ocelových válcovaných nosníků na zdivu I, IE, U, UE nebo L do č 22</t>
  </si>
  <si>
    <t>-2050779810</t>
  </si>
  <si>
    <t>130107520</t>
  </si>
  <si>
    <t>ocel profilová IPE, v jakosti 11 375, h=200 mm</t>
  </si>
  <si>
    <t>-2109781289</t>
  </si>
  <si>
    <t>413321515</t>
  </si>
  <si>
    <t>Nosníky ze ŽB tř. C 20/25</t>
  </si>
  <si>
    <t>1314098059</t>
  </si>
  <si>
    <t>413351107</t>
  </si>
  <si>
    <t>Zřízení bednění nosníků bez podpěrné konstrukce</t>
  </si>
  <si>
    <t>1890370511</t>
  </si>
  <si>
    <t>413351108</t>
  </si>
  <si>
    <t>Odstranění bednění nosníků bez podpěrné konstrukce</t>
  </si>
  <si>
    <t>536264719</t>
  </si>
  <si>
    <t>413351211</t>
  </si>
  <si>
    <t>Zřízení podpěrné konstrukce nosníků v do 4 m pro zatížení do 5 kPa</t>
  </si>
  <si>
    <t>-899061641</t>
  </si>
  <si>
    <t>413351212</t>
  </si>
  <si>
    <t>Odstranění podpěrné konstrukce nosníků v do 4 m pro zatížení do 5 kPa</t>
  </si>
  <si>
    <t>1362676654</t>
  </si>
  <si>
    <t>-189020986</t>
  </si>
  <si>
    <t>1989558354</t>
  </si>
  <si>
    <t>-745763185</t>
  </si>
  <si>
    <t>-1378572067</t>
  </si>
  <si>
    <t>-929610505</t>
  </si>
  <si>
    <t>-1905260834</t>
  </si>
  <si>
    <t>553246100R</t>
  </si>
  <si>
    <t>571062136</t>
  </si>
  <si>
    <t>1677146077</t>
  </si>
  <si>
    <t>564861111</t>
  </si>
  <si>
    <t>Podklad ze štěrkodrtě ŠD tl 200 mm</t>
  </si>
  <si>
    <t>975940391</t>
  </si>
  <si>
    <t>584121111</t>
  </si>
  <si>
    <t>Osazení silničních dílců z ŽB do lože z kameniva těženého tl 40 mm</t>
  </si>
  <si>
    <t>1112131452</t>
  </si>
  <si>
    <t>-674471185</t>
  </si>
  <si>
    <t>1161002268</t>
  </si>
  <si>
    <t>2070737144</t>
  </si>
  <si>
    <t>-719347970</t>
  </si>
  <si>
    <t>621131121</t>
  </si>
  <si>
    <t>Penetrace akrylát-silikon vnějších podhledů nanášená ručně</t>
  </si>
  <si>
    <t>182805947</t>
  </si>
  <si>
    <t>621211031</t>
  </si>
  <si>
    <t>Montáž kontaktního zateplení vnějších podhledů z polystyrénových desek tl do 160 mm</t>
  </si>
  <si>
    <t>-899913434</t>
  </si>
  <si>
    <t>734262627</t>
  </si>
  <si>
    <t>329748922</t>
  </si>
  <si>
    <t>780991718</t>
  </si>
  <si>
    <t>-1828189963</t>
  </si>
  <si>
    <t>123337066</t>
  </si>
  <si>
    <t>-2033841012</t>
  </si>
  <si>
    <t>1319589996</t>
  </si>
  <si>
    <t>-1660950791</t>
  </si>
  <si>
    <t>-1319499173</t>
  </si>
  <si>
    <t>-1864520829</t>
  </si>
  <si>
    <t>1911759985</t>
  </si>
  <si>
    <t>-1169551251</t>
  </si>
  <si>
    <t>-633937087</t>
  </si>
  <si>
    <t>278619774</t>
  </si>
  <si>
    <t>-1650819455</t>
  </si>
  <si>
    <t>-1786141022</t>
  </si>
  <si>
    <t>605775179</t>
  </si>
  <si>
    <t>695943752</t>
  </si>
  <si>
    <t>1135678616</t>
  </si>
  <si>
    <t>-603434268</t>
  </si>
  <si>
    <t>-94991916</t>
  </si>
  <si>
    <t>-1815165708</t>
  </si>
  <si>
    <t>919735124</t>
  </si>
  <si>
    <t>Řezání stávajícího betonového krytu hl do 200 mm</t>
  </si>
  <si>
    <t>507491484</t>
  </si>
  <si>
    <t>2049651967</t>
  </si>
  <si>
    <t>-1843680618</t>
  </si>
  <si>
    <t>-1625225171</t>
  </si>
  <si>
    <t>-304285541</t>
  </si>
  <si>
    <t>-916507513</t>
  </si>
  <si>
    <t>-398099210</t>
  </si>
  <si>
    <t>1619824719</t>
  </si>
  <si>
    <t>-1675998782</t>
  </si>
  <si>
    <t>952901111</t>
  </si>
  <si>
    <t>Vyčištění budov bytové a občanské výstavby při výšce podlaží do 4 m</t>
  </si>
  <si>
    <t>543631572</t>
  </si>
  <si>
    <t>962031132</t>
  </si>
  <si>
    <t>Bourání příček z cihel pálených na MVC tl do 100 mm</t>
  </si>
  <si>
    <t>2089135739</t>
  </si>
  <si>
    <t>1733879380</t>
  </si>
  <si>
    <t>-384541470</t>
  </si>
  <si>
    <t>1166339597</t>
  </si>
  <si>
    <t>968062374</t>
  </si>
  <si>
    <t>Vybourání dřevěných rámů oken zdvojených včetně křídel pl do 1 m2</t>
  </si>
  <si>
    <t>1048349799</t>
  </si>
  <si>
    <t>968062375</t>
  </si>
  <si>
    <t>Vybourání dřevěných rámů oken zdvojených včetně křídel pl do 2 m2</t>
  </si>
  <si>
    <t>-1610315426</t>
  </si>
  <si>
    <t>582016933</t>
  </si>
  <si>
    <t>968072455</t>
  </si>
  <si>
    <t>Vybourání kovových dveřních zárubní pl do 2 m2</t>
  </si>
  <si>
    <t>1849318457</t>
  </si>
  <si>
    <t>968072456</t>
  </si>
  <si>
    <t>Vybourání kovových dveřních zárubní pl přes 2 m2</t>
  </si>
  <si>
    <t>232572587</t>
  </si>
  <si>
    <t>-646377528</t>
  </si>
  <si>
    <t>972955699</t>
  </si>
  <si>
    <t>968082018</t>
  </si>
  <si>
    <t>Vybourání plastových rámů oken zdvojených včetně křídel plochy přes 4 m2</t>
  </si>
  <si>
    <t>-1678066762</t>
  </si>
  <si>
    <t>968082022</t>
  </si>
  <si>
    <t>Vybourání plastových zárubní dveří plochy do 4 m2</t>
  </si>
  <si>
    <t>1009394997</t>
  </si>
  <si>
    <t>1553112679</t>
  </si>
  <si>
    <t>63465552</t>
  </si>
  <si>
    <t>-2143304576</t>
  </si>
  <si>
    <t>-1456576672</t>
  </si>
  <si>
    <t>997013151</t>
  </si>
  <si>
    <t>Vnitrostaveništní doprava suti a vybouraných hmot pro budovy v do 6 m s omezením mechanizace</t>
  </si>
  <si>
    <t>-137587776</t>
  </si>
  <si>
    <t>-1038128177</t>
  </si>
  <si>
    <t>-722323481</t>
  </si>
  <si>
    <t>997013801</t>
  </si>
  <si>
    <t>Poplatek za uložení stavebního betonového odpadu na skládce (skládkovné)</t>
  </si>
  <si>
    <t>937674015</t>
  </si>
  <si>
    <t>997013802</t>
  </si>
  <si>
    <t>Poplatek za uložení stavebního železobetonového odpadu na skládce (skládkovné)</t>
  </si>
  <si>
    <t>-776857506</t>
  </si>
  <si>
    <t>600193647</t>
  </si>
  <si>
    <t>1682570162</t>
  </si>
  <si>
    <t>997013821</t>
  </si>
  <si>
    <t>Poplatek za uložení stavebního odpadu s azbestem na skládce (skládkovné)</t>
  </si>
  <si>
    <t>-1155761259</t>
  </si>
  <si>
    <t>844286449</t>
  </si>
  <si>
    <t>997221855</t>
  </si>
  <si>
    <t>Poplatek za uložení odpadu z kameniva na skládce (skládkovné)</t>
  </si>
  <si>
    <t>-889548442</t>
  </si>
  <si>
    <t>997221855R</t>
  </si>
  <si>
    <t>1032624473</t>
  </si>
  <si>
    <t>998011001</t>
  </si>
  <si>
    <t>Přesun hmot pro budovy zděné v do 6 m</t>
  </si>
  <si>
    <t>-2078668561</t>
  </si>
  <si>
    <t>71536429</t>
  </si>
  <si>
    <t>998711101</t>
  </si>
  <si>
    <t>Přesun hmot tonážní pro izolace proti vodě, vlhkosti a plynům v objektech výšky do 6 m</t>
  </si>
  <si>
    <t>1680580407</t>
  </si>
  <si>
    <t>-1152921536</t>
  </si>
  <si>
    <t>1445443462</t>
  </si>
  <si>
    <t>-1544277650</t>
  </si>
  <si>
    <t>1369825606</t>
  </si>
  <si>
    <t>-799144693</t>
  </si>
  <si>
    <t>10992494</t>
  </si>
  <si>
    <t>763131821</t>
  </si>
  <si>
    <t>Demontáž SDK podhledu s dvouvrstvou nosnou kcí z ocelových profilů opláštění jednoduché</t>
  </si>
  <si>
    <t>1625240872</t>
  </si>
  <si>
    <t>-1426676654</t>
  </si>
  <si>
    <t>1719583214</t>
  </si>
  <si>
    <t>998763100</t>
  </si>
  <si>
    <t>Přesun hmot tonážní pro dřevostavby v objektech v do 6 m</t>
  </si>
  <si>
    <t>-78111242</t>
  </si>
  <si>
    <t>764001821</t>
  </si>
  <si>
    <t>Demontáž krytiny ze svitků nebo tabulí do suti</t>
  </si>
  <si>
    <t>1779768399</t>
  </si>
  <si>
    <t>546085567</t>
  </si>
  <si>
    <t>1493846960</t>
  </si>
  <si>
    <t>808930745</t>
  </si>
  <si>
    <t>1003255455</t>
  </si>
  <si>
    <t>791528595</t>
  </si>
  <si>
    <t>1328127911</t>
  </si>
  <si>
    <t>764101186</t>
  </si>
  <si>
    <t>Montáž krytiny střechy oblé drážkováním ze svitků rš 500 mm</t>
  </si>
  <si>
    <t>-1681535573</t>
  </si>
  <si>
    <t>553502630</t>
  </si>
  <si>
    <t>plechová tabule tvrdá FOP/PLX- plastizol, 670x2000x0,6 mm</t>
  </si>
  <si>
    <t>-993944755</t>
  </si>
  <si>
    <t>-1902527130</t>
  </si>
  <si>
    <t>-1409303429</t>
  </si>
  <si>
    <t>764214604</t>
  </si>
  <si>
    <t>Oplechování horních ploch a atik bez rohů z Pz s povrch úpravou mechanicky kotvené rš 330 mm</t>
  </si>
  <si>
    <t>-1976176992</t>
  </si>
  <si>
    <t>-1236389772</t>
  </si>
  <si>
    <t>-1296621512</t>
  </si>
  <si>
    <t>-117202145</t>
  </si>
  <si>
    <t>877601853</t>
  </si>
  <si>
    <t>-1364848668</t>
  </si>
  <si>
    <t>2093082829</t>
  </si>
  <si>
    <t>-1328770751</t>
  </si>
  <si>
    <t>-890568827</t>
  </si>
  <si>
    <t>146214494</t>
  </si>
  <si>
    <t>-1405538268</t>
  </si>
  <si>
    <t>986121737</t>
  </si>
  <si>
    <t>-1453733446</t>
  </si>
  <si>
    <t>-1799463030</t>
  </si>
  <si>
    <t>1655864530</t>
  </si>
  <si>
    <t>922289973</t>
  </si>
  <si>
    <t>518628118</t>
  </si>
  <si>
    <t>-1790623956</t>
  </si>
  <si>
    <t>129194510</t>
  </si>
  <si>
    <t>1963953689</t>
  </si>
  <si>
    <t>1982273505</t>
  </si>
  <si>
    <t>737089809</t>
  </si>
  <si>
    <t>2094064999</t>
  </si>
  <si>
    <t>998764101</t>
  </si>
  <si>
    <t>Přesun hmot tonážní pro konstrukce klempířské v objektech v do 6 m</t>
  </si>
  <si>
    <t>-1517162664</t>
  </si>
  <si>
    <t>765131851</t>
  </si>
  <si>
    <t>Demontáž vlnité vláknocementové krytiny sklonu do 30° do suti</t>
  </si>
  <si>
    <t>-1435299847</t>
  </si>
  <si>
    <t>765131871</t>
  </si>
  <si>
    <t>Demontáž hřebene nebo nároží vlnité vláknocementové krytiny sklonu do 30° do suti</t>
  </si>
  <si>
    <t>1141502901</t>
  </si>
  <si>
    <t>-654213370</t>
  </si>
  <si>
    <t>1442520468</t>
  </si>
  <si>
    <t>998765101</t>
  </si>
  <si>
    <t>Přesun hmot tonážní pro krytiny skládané v objektech v do 6 m</t>
  </si>
  <si>
    <t>-1279793243</t>
  </si>
  <si>
    <t>766421812R</t>
  </si>
  <si>
    <t>Demontáž truhlářského obložení podhledů z panelů plochy přes 1,5 m2</t>
  </si>
  <si>
    <t>-802945810</t>
  </si>
  <si>
    <t>766421821</t>
  </si>
  <si>
    <t>Demontáž truhlářského obložení podhledů z palubek</t>
  </si>
  <si>
    <t>1613437536</t>
  </si>
  <si>
    <t>766421822</t>
  </si>
  <si>
    <t>Demontáž truhlářského obložení podhledů podkladových roštů</t>
  </si>
  <si>
    <t>942190662</t>
  </si>
  <si>
    <t>267160508</t>
  </si>
  <si>
    <t>1411893960</t>
  </si>
  <si>
    <t>666034272</t>
  </si>
  <si>
    <t>-1805155475</t>
  </si>
  <si>
    <t>-2059251428</t>
  </si>
  <si>
    <t>-1672361106</t>
  </si>
  <si>
    <t>1252713849</t>
  </si>
  <si>
    <t>164</t>
  </si>
  <si>
    <t>-1519872600</t>
  </si>
  <si>
    <t>165</t>
  </si>
  <si>
    <t>611400140R8</t>
  </si>
  <si>
    <t>1273942104</t>
  </si>
  <si>
    <t>166</t>
  </si>
  <si>
    <t>611400140R9</t>
  </si>
  <si>
    <t>214319592</t>
  </si>
  <si>
    <t>167</t>
  </si>
  <si>
    <t>611400140R10</t>
  </si>
  <si>
    <t>502852061</t>
  </si>
  <si>
    <t>168</t>
  </si>
  <si>
    <t>611400140R11</t>
  </si>
  <si>
    <t>1509070334</t>
  </si>
  <si>
    <t>169</t>
  </si>
  <si>
    <t>-1678959048</t>
  </si>
  <si>
    <t>170</t>
  </si>
  <si>
    <t>-1876404978</t>
  </si>
  <si>
    <t>171</t>
  </si>
  <si>
    <t>-1828700871</t>
  </si>
  <si>
    <t>172</t>
  </si>
  <si>
    <t>611432570R5</t>
  </si>
  <si>
    <t>-1565155704</t>
  </si>
  <si>
    <t>173</t>
  </si>
  <si>
    <t>766691914</t>
  </si>
  <si>
    <t>Vyvěšení nebo zavěšení dřevěných křídel dveří pl do 2 m2</t>
  </si>
  <si>
    <t>-470257327</t>
  </si>
  <si>
    <t>174</t>
  </si>
  <si>
    <t>-204961990</t>
  </si>
  <si>
    <t>175</t>
  </si>
  <si>
    <t>998766101</t>
  </si>
  <si>
    <t>Přesun hmot tonážní pro konstrukce truhlářské v objektech v do 6 m</t>
  </si>
  <si>
    <t>856531988</t>
  </si>
  <si>
    <t>176</t>
  </si>
  <si>
    <t>1971064955</t>
  </si>
  <si>
    <t>177</t>
  </si>
  <si>
    <t>-789292371</t>
  </si>
  <si>
    <t>178</t>
  </si>
  <si>
    <t>767651220R1</t>
  </si>
  <si>
    <t>263415616</t>
  </si>
  <si>
    <t>179</t>
  </si>
  <si>
    <t>767651220R2</t>
  </si>
  <si>
    <t>1529642027</t>
  </si>
  <si>
    <t>180</t>
  </si>
  <si>
    <t>-61623787</t>
  </si>
  <si>
    <t>181</t>
  </si>
  <si>
    <t>1574205678</t>
  </si>
  <si>
    <t>182</t>
  </si>
  <si>
    <t>1672377247</t>
  </si>
  <si>
    <t>183</t>
  </si>
  <si>
    <t>998767101</t>
  </si>
  <si>
    <t>Přesun hmot tonážní pro zámečnické konstrukce v objektech v do 6 m</t>
  </si>
  <si>
    <t>-881752432</t>
  </si>
  <si>
    <t>184</t>
  </si>
  <si>
    <t>-364752183</t>
  </si>
  <si>
    <t>185</t>
  </si>
  <si>
    <t>-706647753</t>
  </si>
  <si>
    <t>186</t>
  </si>
  <si>
    <t>-778212234</t>
  </si>
  <si>
    <t>187</t>
  </si>
  <si>
    <t>1058527646</t>
  </si>
  <si>
    <t>-1690693454</t>
  </si>
  <si>
    <t>1392153440</t>
  </si>
  <si>
    <t>1584204884</t>
  </si>
  <si>
    <t>-1586665486</t>
  </si>
  <si>
    <t>-1490219114</t>
  </si>
  <si>
    <t>1564733109</t>
  </si>
  <si>
    <t>-637868709</t>
  </si>
  <si>
    <t>1172657444</t>
  </si>
  <si>
    <t>915186414</t>
  </si>
  <si>
    <t>-1722573664</t>
  </si>
  <si>
    <t>-1726536849</t>
  </si>
  <si>
    <t>-1097893155</t>
  </si>
  <si>
    <t>1317328673</t>
  </si>
  <si>
    <t>1381779673</t>
  </si>
  <si>
    <t>-1939603421</t>
  </si>
  <si>
    <t>1966580261</t>
  </si>
  <si>
    <t>-1074908901</t>
  </si>
  <si>
    <t>44301652</t>
  </si>
  <si>
    <t>-108599246</t>
  </si>
  <si>
    <t>-557180621</t>
  </si>
  <si>
    <t>185073667</t>
  </si>
  <si>
    <t>-326458559</t>
  </si>
  <si>
    <t>-1452771835</t>
  </si>
  <si>
    <t>-1009269856</t>
  </si>
  <si>
    <t>603444058</t>
  </si>
  <si>
    <t>404929037</t>
  </si>
  <si>
    <t>1030110399</t>
  </si>
  <si>
    <t>-625559274</t>
  </si>
  <si>
    <t>1712526243</t>
  </si>
  <si>
    <t>D1 - Zařízení č. 1.01-Objekt F</t>
  </si>
  <si>
    <t>740535405</t>
  </si>
  <si>
    <t>-272267568</t>
  </si>
  <si>
    <t>1078788224</t>
  </si>
  <si>
    <t>542839212</t>
  </si>
  <si>
    <t>-1621647198</t>
  </si>
  <si>
    <t>-1963659674</t>
  </si>
  <si>
    <t>1970623883</t>
  </si>
  <si>
    <t>-169108136</t>
  </si>
  <si>
    <t>132666802</t>
  </si>
  <si>
    <t>Spiro potrubí průměr 200 mm, dodávka a montáž</t>
  </si>
  <si>
    <t>549930136</t>
  </si>
  <si>
    <t>Spiro potrubí průměr 200 mm koleno 90° , dodávka a montáž</t>
  </si>
  <si>
    <t>978227344</t>
  </si>
  <si>
    <t>Spiro potrubí průměr 200 mm T kus 160 mm, dodávka a montáž</t>
  </si>
  <si>
    <t>-899214330</t>
  </si>
  <si>
    <t>Spiro potrubí průměr 160 mm, dodávka a montáž</t>
  </si>
  <si>
    <t>2114219191</t>
  </si>
  <si>
    <t>Spiro potrubí průměr 160 mm koleno 90° , dodávka a montáž</t>
  </si>
  <si>
    <t>-1985979970</t>
  </si>
  <si>
    <t>Spiro potrubí průměr 200 mm T kus 100 mm, dodávka a montáž</t>
  </si>
  <si>
    <t>971349148</t>
  </si>
  <si>
    <t>2103958215</t>
  </si>
  <si>
    <t>1,17</t>
  </si>
  <si>
    <t>-1045358319</t>
  </si>
  <si>
    <t>1,18</t>
  </si>
  <si>
    <t>1286423690</t>
  </si>
  <si>
    <t>1,19</t>
  </si>
  <si>
    <t>-1978399167</t>
  </si>
  <si>
    <t>1,2</t>
  </si>
  <si>
    <t>-298854873</t>
  </si>
  <si>
    <t>1,21</t>
  </si>
  <si>
    <t>Kruhový anemostat s výřivým efektem 160 mm, dodávka a montáž</t>
  </si>
  <si>
    <t>-711646913</t>
  </si>
  <si>
    <t>1,22</t>
  </si>
  <si>
    <t>Regulační kalpka 160 mm, dodávka a montáž</t>
  </si>
  <si>
    <t>-591594998</t>
  </si>
  <si>
    <t>1,23</t>
  </si>
  <si>
    <t>Požární klapka 250 x 250</t>
  </si>
  <si>
    <t>-1869745921</t>
  </si>
  <si>
    <t>1,24</t>
  </si>
  <si>
    <t>920585459</t>
  </si>
  <si>
    <t>1,25</t>
  </si>
  <si>
    <t>1655356263</t>
  </si>
  <si>
    <t>1132859798</t>
  </si>
  <si>
    <t>-41260791</t>
  </si>
  <si>
    <t>-889024220</t>
  </si>
  <si>
    <t>186114141</t>
  </si>
  <si>
    <t>-1327582816</t>
  </si>
  <si>
    <t>391585048</t>
  </si>
  <si>
    <t>-917290018</t>
  </si>
  <si>
    <t>-661394125</t>
  </si>
  <si>
    <t>005 - Objekt G</t>
  </si>
  <si>
    <t>-1473168465</t>
  </si>
  <si>
    <t>623428808</t>
  </si>
  <si>
    <t>84504337</t>
  </si>
  <si>
    <t>569945822</t>
  </si>
  <si>
    <t>profil okenní začišťovací s tkaninou - APU lišta</t>
  </si>
  <si>
    <t>-803024907</t>
  </si>
  <si>
    <t>-836674151</t>
  </si>
  <si>
    <t>-1853080628</t>
  </si>
  <si>
    <t>1692654888</t>
  </si>
  <si>
    <t>1578508773</t>
  </si>
  <si>
    <t>-1704530741</t>
  </si>
  <si>
    <t>885175927</t>
  </si>
  <si>
    <t>1511812740</t>
  </si>
  <si>
    <t>872478078</t>
  </si>
  <si>
    <t>-659523874</t>
  </si>
  <si>
    <t>-683422397</t>
  </si>
  <si>
    <t>-1442432978</t>
  </si>
  <si>
    <t>470513325</t>
  </si>
  <si>
    <t>-83160161</t>
  </si>
  <si>
    <t>450530856</t>
  </si>
  <si>
    <t>-267407184</t>
  </si>
  <si>
    <t>-279376266</t>
  </si>
  <si>
    <t>2114019083</t>
  </si>
  <si>
    <t>-2000989611</t>
  </si>
  <si>
    <t>-1746995766</t>
  </si>
  <si>
    <t>-1665482794</t>
  </si>
  <si>
    <t>189051654</t>
  </si>
  <si>
    <t>1044191582</t>
  </si>
  <si>
    <t>-1123668019</t>
  </si>
  <si>
    <t>967031142</t>
  </si>
  <si>
    <t>Přisekání rovných ostění v cihelném zdivu na MC</t>
  </si>
  <si>
    <t>1521028005</t>
  </si>
  <si>
    <t>967041112</t>
  </si>
  <si>
    <t>Přisekání rovných ostění v betonu</t>
  </si>
  <si>
    <t>-753232837</t>
  </si>
  <si>
    <t>791261664</t>
  </si>
  <si>
    <t>968072246</t>
  </si>
  <si>
    <t>Vybourání kovových rámů oken jednoduchých včetně křídel pl do 4 m2</t>
  </si>
  <si>
    <t>-1618053390</t>
  </si>
  <si>
    <t>-1460501892</t>
  </si>
  <si>
    <t>-1739058390</t>
  </si>
  <si>
    <t>-17233547</t>
  </si>
  <si>
    <t>-1787974760</t>
  </si>
  <si>
    <t>1207707324</t>
  </si>
  <si>
    <t>1775693917</t>
  </si>
  <si>
    <t>1648837066</t>
  </si>
  <si>
    <t>-1348950737</t>
  </si>
  <si>
    <t>-784147389</t>
  </si>
  <si>
    <t>-1969048211</t>
  </si>
  <si>
    <t>6315098R001</t>
  </si>
  <si>
    <t>rohož lamelová ISOVER ML3 600x12000 tl.20 mm</t>
  </si>
  <si>
    <t>-785907708</t>
  </si>
  <si>
    <t>-1240733444</t>
  </si>
  <si>
    <t>764001801</t>
  </si>
  <si>
    <t>Demontáž podkladního plechu do suti</t>
  </si>
  <si>
    <t>-679292720</t>
  </si>
  <si>
    <t>764001891</t>
  </si>
  <si>
    <t>Demontáž úžlabí do suti</t>
  </si>
  <si>
    <t>1053066941</t>
  </si>
  <si>
    <t>764002811</t>
  </si>
  <si>
    <t>Demontáž okapového plechu do suti v krytině povlakové</t>
  </si>
  <si>
    <t>1416488389</t>
  </si>
  <si>
    <t>-503497871</t>
  </si>
  <si>
    <t>1153416970</t>
  </si>
  <si>
    <t>95736226</t>
  </si>
  <si>
    <t>-2089453898</t>
  </si>
  <si>
    <t>-1372978461</t>
  </si>
  <si>
    <t>764171471</t>
  </si>
  <si>
    <t>Krytiny kovové s upraveným povrchem lemování světlíků</t>
  </si>
  <si>
    <t>1469458015</t>
  </si>
  <si>
    <t>764212666</t>
  </si>
  <si>
    <t>Oplechování rovné okapové hrany z Pz s povrchovou úpravou rš 500 mm</t>
  </si>
  <si>
    <t>-1618731985</t>
  </si>
  <si>
    <t>764214605</t>
  </si>
  <si>
    <t>Oplechování horních ploch a atik bez rohů z Pz s povrch úpravou mechanicky kotvené rš 400 mm</t>
  </si>
  <si>
    <t>244529830</t>
  </si>
  <si>
    <t>764214608</t>
  </si>
  <si>
    <t>Oplechování horních ploch a atik bez rohů z Pz s povrch úpravou mechanicky kotvené rš 750 mm</t>
  </si>
  <si>
    <t>1391293510</t>
  </si>
  <si>
    <t>112713703</t>
  </si>
  <si>
    <t>1314064503</t>
  </si>
  <si>
    <t>-1969817973</t>
  </si>
  <si>
    <t>1119069226</t>
  </si>
  <si>
    <t>2015766778</t>
  </si>
  <si>
    <t>382183878</t>
  </si>
  <si>
    <t>503583999</t>
  </si>
  <si>
    <t>-615650297</t>
  </si>
  <si>
    <t>-1884705327</t>
  </si>
  <si>
    <t>-445791934</t>
  </si>
  <si>
    <t>2047596629</t>
  </si>
  <si>
    <t>173030479</t>
  </si>
  <si>
    <t>-2116953662</t>
  </si>
  <si>
    <t>-538880657</t>
  </si>
  <si>
    <t>-461180047</t>
  </si>
  <si>
    <t>-1722396557</t>
  </si>
  <si>
    <t>-1648710357</t>
  </si>
  <si>
    <t>-635598971</t>
  </si>
  <si>
    <t>-435450463</t>
  </si>
  <si>
    <t>76662R001</t>
  </si>
  <si>
    <t>Montáž plastových výplní otvorů plochy přes 1 m2 otevíravých výšky do 2,5 m s rámem do zdiva</t>
  </si>
  <si>
    <t>486613813</t>
  </si>
  <si>
    <t>61130R001</t>
  </si>
  <si>
    <t>101 - okno venkovní plastové,1800 x 1800 mm (dle výpisu)</t>
  </si>
  <si>
    <t>855289152</t>
  </si>
  <si>
    <t>61130R002</t>
  </si>
  <si>
    <t>102 - okno venkovní plastové,2700 x 1800 mm (dle výpisu)</t>
  </si>
  <si>
    <t>-7244661</t>
  </si>
  <si>
    <t>61130R003</t>
  </si>
  <si>
    <t>103 - okno venkovní plastové, 1200 x 1800 mm (dle výpisu)</t>
  </si>
  <si>
    <t>860265828</t>
  </si>
  <si>
    <t>61130R004</t>
  </si>
  <si>
    <t>104 - okno venkovní plastové, 1000 x 1800 mm (dle výpisu)</t>
  </si>
  <si>
    <t>-1545076840</t>
  </si>
  <si>
    <t>61130R005</t>
  </si>
  <si>
    <t>105 - okno venkovní plastové, 1800 x 900 mm (dle výpisu)</t>
  </si>
  <si>
    <t>-779137030</t>
  </si>
  <si>
    <t>61130R010</t>
  </si>
  <si>
    <t>110 - dveře venkovní plastové, otevíravé, 1/3 prosklené, 1000 x 2250 mm (dle výpisu)</t>
  </si>
  <si>
    <t>-1047978761</t>
  </si>
  <si>
    <t>61130R013</t>
  </si>
  <si>
    <t>113 - okno venkovní plastové, 1200 x 900 mm (dle výpisu)</t>
  </si>
  <si>
    <t>-1769422447</t>
  </si>
  <si>
    <t>1392859298</t>
  </si>
  <si>
    <t>767311821</t>
  </si>
  <si>
    <t>Demontáž střešního bodového světlíku přes 1 do 1,5 m2</t>
  </si>
  <si>
    <t>774155720</t>
  </si>
  <si>
    <t>767316R00</t>
  </si>
  <si>
    <t>Montáž střešního bodového světlíku přes 1 do 1,5 m2</t>
  </si>
  <si>
    <t>732567868</t>
  </si>
  <si>
    <t>56245R001</t>
  </si>
  <si>
    <t>111 - 112 světlík bodový essertop 4000 thermoplan kopule 100 x 150 mm,  opal + 1 deska PC 3,2 cm čirá U = 1,0 W/m2</t>
  </si>
  <si>
    <t>1065540441</t>
  </si>
  <si>
    <t>56245R002</t>
  </si>
  <si>
    <t>laminátová manžeta 100 x 150 mm v = 50 cm šikmá</t>
  </si>
  <si>
    <t>1671205427</t>
  </si>
  <si>
    <t>56245R003</t>
  </si>
  <si>
    <t>motor JIMAB 300 mm FUM</t>
  </si>
  <si>
    <t>-645082418</t>
  </si>
  <si>
    <t>56245R004</t>
  </si>
  <si>
    <t>tlačítko denní větrání bez kontrolky pod omítku</t>
  </si>
  <si>
    <t>-956830578</t>
  </si>
  <si>
    <t>767321810</t>
  </si>
  <si>
    <t>Demontáž podsvětlíků a zasklení</t>
  </si>
  <si>
    <t>-1464453022</t>
  </si>
  <si>
    <t>767631800</t>
  </si>
  <si>
    <t>Demontáž oken pro beztmelé zasklení se zasklením</t>
  </si>
  <si>
    <t>112733867</t>
  </si>
  <si>
    <t>767641800</t>
  </si>
  <si>
    <t>Demontáž zárubní dveří odřezáním plochy do 2,5 m2</t>
  </si>
  <si>
    <t>318528579</t>
  </si>
  <si>
    <t>767642815</t>
  </si>
  <si>
    <t>Demontáž automatických dveří lineárních nebo teleskopických v do 3,0 m š do 4,0 m</t>
  </si>
  <si>
    <t>-1619566837</t>
  </si>
  <si>
    <t>767651113</t>
  </si>
  <si>
    <t>Montáž vrat garážových sekčních zajížděcích pod strop plochy do 13 m2</t>
  </si>
  <si>
    <t>1101576958</t>
  </si>
  <si>
    <t>55345R001</t>
  </si>
  <si>
    <t>106 - vrata sekční 3400 x 3000 mm, tl. lamely 40 mm, žárově pozinkovaný plech včetně prosvětlení, RAL 9002, U = 1,4 Wm2</t>
  </si>
  <si>
    <t>-50879759</t>
  </si>
  <si>
    <t>55345R002</t>
  </si>
  <si>
    <t>107 - vrata sekční 3600 x 3000 mm, tl. lamely 40 mm, žárově pozinkovaný plech včetně prosvětlení, RAL 9002, U = 1,4 Wm2</t>
  </si>
  <si>
    <t>-469946902</t>
  </si>
  <si>
    <t>55345R003</t>
  </si>
  <si>
    <t>108 - vrata sekční 3850 x 3000 mm, tl. lamely 40 mm, žárově pozinkovaný plech včetně prosvětlení, RAL 9002, U = 1,4 Wm2</t>
  </si>
  <si>
    <t>288041822</t>
  </si>
  <si>
    <t>55345R004</t>
  </si>
  <si>
    <t>109 - vrata sekční 3750 x 3600 mm, tl. lamely 40 mm, žárově pozinkovaný plech včetně prosvětlení, RAL 9002, U = 1,4 Wm2</t>
  </si>
  <si>
    <t>1638583289</t>
  </si>
  <si>
    <t>767651126</t>
  </si>
  <si>
    <t>Montáž vrat garážových sekčních elektrického stropního pohonu</t>
  </si>
  <si>
    <t>-1340821556</t>
  </si>
  <si>
    <t>767651800</t>
  </si>
  <si>
    <t>Demontáž zárubní vrat odřezáním plochy přes 4,5 do 10,0 m2</t>
  </si>
  <si>
    <t>123603826</t>
  </si>
  <si>
    <t>767651805</t>
  </si>
  <si>
    <t>-2067136417</t>
  </si>
  <si>
    <t>767691813</t>
  </si>
  <si>
    <t>Vyvěšení nebo zavěšení kovových křídel oken přes 1,5 m2</t>
  </si>
  <si>
    <t>-826150901</t>
  </si>
  <si>
    <t>767691822</t>
  </si>
  <si>
    <t>Vyvěšení nebo zavěšení kovových křídel dveří do 2 m2</t>
  </si>
  <si>
    <t>-159833594</t>
  </si>
  <si>
    <t>767691833</t>
  </si>
  <si>
    <t>Vyvěšení nebo zavěšení kovových křídel vrat přes 4 m2</t>
  </si>
  <si>
    <t>-696776973</t>
  </si>
  <si>
    <t>-796399909</t>
  </si>
  <si>
    <t>1747601228</t>
  </si>
  <si>
    <t>2126451443</t>
  </si>
  <si>
    <t>-1284269740</t>
  </si>
  <si>
    <t>-875437294</t>
  </si>
  <si>
    <t>1508717098</t>
  </si>
  <si>
    <t>336400368</t>
  </si>
  <si>
    <t>-2079982660</t>
  </si>
  <si>
    <t>2008861184</t>
  </si>
  <si>
    <t>1240281356</t>
  </si>
  <si>
    <t>1747182878</t>
  </si>
  <si>
    <t>980743644</t>
  </si>
  <si>
    <t>-762914932</t>
  </si>
  <si>
    <t>-1584044145</t>
  </si>
  <si>
    <t>1810302768</t>
  </si>
  <si>
    <t>1255203318</t>
  </si>
  <si>
    <t>-2001330291</t>
  </si>
  <si>
    <t>-1531342977</t>
  </si>
  <si>
    <t>654983231</t>
  </si>
  <si>
    <t>006 - Ostatní a vedlejší náklady</t>
  </si>
  <si>
    <t>01 - Ostatní a vedlejší náklady</t>
  </si>
  <si>
    <t xml:space="preserve">    VN - Vedlejší náklady</t>
  </si>
  <si>
    <t xml:space="preserve">      D1 - 005121 Zařízení staveniště</t>
  </si>
  <si>
    <t xml:space="preserve">    ON - Ostatní náklady</t>
  </si>
  <si>
    <t xml:space="preserve">      D3 - 00521 Staveniště</t>
  </si>
  <si>
    <t xml:space="preserve">      D4 - 00524 Předání a převzetí díla</t>
  </si>
  <si>
    <t xml:space="preserve">      D5 - 00526 Finanční náklady</t>
  </si>
  <si>
    <t xml:space="preserve">      D6 - 00528 Podmínky dotačních programů</t>
  </si>
  <si>
    <t>005121011R</t>
  </si>
  <si>
    <t>Vybudování zařízení staveniště</t>
  </si>
  <si>
    <t>Soubor</t>
  </si>
  <si>
    <t>262144</t>
  </si>
  <si>
    <t>-460789470</t>
  </si>
  <si>
    <t>005121021R</t>
  </si>
  <si>
    <t>Provoz zařízení staveniště pro JKSO 801 až 803</t>
  </si>
  <si>
    <t>468106638</t>
  </si>
  <si>
    <t>005121031R</t>
  </si>
  <si>
    <t>Odstranění zařízení staveniště pro JKSO 801 až 803</t>
  </si>
  <si>
    <t>-1101819427</t>
  </si>
  <si>
    <t>005211010R</t>
  </si>
  <si>
    <t>Předání a převzetí staveniště</t>
  </si>
  <si>
    <t>625162442</t>
  </si>
  <si>
    <t>005211020R</t>
  </si>
  <si>
    <t>Ochrana stávajících inženýrských sítí na staveništ</t>
  </si>
  <si>
    <t>90400122</t>
  </si>
  <si>
    <t>00524 R</t>
  </si>
  <si>
    <t>Předání a převzetí díla</t>
  </si>
  <si>
    <t>1748883718</t>
  </si>
  <si>
    <t>005241010R</t>
  </si>
  <si>
    <t>Dokumentace skutečného provedení</t>
  </si>
  <si>
    <t>1286581426</t>
  </si>
  <si>
    <t>005261010R</t>
  </si>
  <si>
    <t>Pojištění dodavatele a pojištění díla</t>
  </si>
  <si>
    <t>-2008024286</t>
  </si>
  <si>
    <t>005261021R</t>
  </si>
  <si>
    <t>Bankovní záruky za řádné provedení díla</t>
  </si>
  <si>
    <t>1914145255</t>
  </si>
  <si>
    <t>005261022R</t>
  </si>
  <si>
    <t>Bankovní záruky za splnění záručních podmínek</t>
  </si>
  <si>
    <t>-463750238</t>
  </si>
  <si>
    <t>00528101 R</t>
  </si>
  <si>
    <t>Dodávka a montáž celobarevného informačního panelu k označení staveniště po celou dobu stavby</t>
  </si>
  <si>
    <t>-1016895649</t>
  </si>
  <si>
    <t>00528102 R</t>
  </si>
  <si>
    <t>Dodávka a montáž stálé informační tabule pro venkovní prostředí - pamětní deska</t>
  </si>
  <si>
    <t>1894670222</t>
  </si>
  <si>
    <t>005211080R</t>
  </si>
  <si>
    <t>Bezpečnostní a hygienická opatření na staveništi</t>
  </si>
  <si>
    <t>54893840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</si>
</sst>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1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8" fillId="0" borderId="13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6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4" fontId="21" fillId="0" borderId="13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4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5" xfId="0" applyNumberFormat="1" applyFont="1" applyBorder="1" applyAlignment="1" applyProtection="1">
      <alignment vertical="center"/>
      <protection/>
    </xf>
    <xf numFmtId="4" fontId="28" fillId="0" borderId="16" xfId="0" applyNumberFormat="1" applyFont="1" applyBorder="1" applyAlignment="1" applyProtection="1">
      <alignment vertical="center"/>
      <protection/>
    </xf>
    <xf numFmtId="166" fontId="28" fillId="0" borderId="16" xfId="0" applyNumberFormat="1" applyFont="1" applyBorder="1" applyAlignment="1" applyProtection="1">
      <alignment vertical="center"/>
      <protection/>
    </xf>
    <xf numFmtId="4" fontId="28" fillId="0" borderId="1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4" fontId="21" fillId="3" borderId="10" xfId="0" applyNumberFormat="1" applyFont="1" applyFill="1" applyBorder="1" applyAlignment="1" applyProtection="1">
      <alignment horizontal="center" vertic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4" fontId="21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1" fillId="3" borderId="13" xfId="0" applyNumberFormat="1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164" fontId="21" fillId="3" borderId="15" xfId="0" applyNumberFormat="1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4" fontId="21" fillId="0" borderId="17" xfId="0" applyNumberFormat="1" applyFont="1" applyBorder="1" applyAlignment="1" applyProtection="1">
      <alignment vertical="center"/>
      <protection/>
    </xf>
    <xf numFmtId="0" fontId="24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6" fillId="0" borderId="2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4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8" fillId="3" borderId="0" xfId="0" applyNumberFormat="1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horizontal="righ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5" borderId="0" xfId="0" applyNumberFormat="1" applyFont="1" applyFill="1" applyBorder="1" applyAlignment="1" applyProtection="1">
      <alignment vertical="center"/>
      <protection/>
    </xf>
    <xf numFmtId="0" fontId="13" fillId="6" borderId="0" xfId="0" applyFont="1" applyFill="1" applyAlignment="1">
      <alignment horizontal="center" vertical="center"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4" fontId="2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/>
      <protection/>
    </xf>
    <xf numFmtId="4" fontId="8" fillId="0" borderId="16" xfId="0" applyNumberFormat="1" applyFont="1" applyBorder="1" applyAlignment="1" applyProtection="1">
      <alignment vertical="center"/>
      <protection/>
    </xf>
    <xf numFmtId="4" fontId="8" fillId="0" borderId="22" xfId="0" applyNumberFormat="1" applyFont="1" applyBorder="1" applyAlignment="1" applyProtection="1">
      <alignment/>
      <protection/>
    </xf>
    <xf numFmtId="4" fontId="8" fillId="0" borderId="22" xfId="0" applyNumberFormat="1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8" fillId="0" borderId="0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234" t="s">
        <v>8</v>
      </c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S2" s="19" t="s">
        <v>9</v>
      </c>
      <c r="BT2" s="19" t="s">
        <v>10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" customHeight="1">
      <c r="B4" s="23"/>
      <c r="C4" s="188" t="s">
        <v>12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4"/>
      <c r="AS4" s="18" t="s">
        <v>13</v>
      </c>
      <c r="BE4" s="25" t="s">
        <v>14</v>
      </c>
      <c r="BS4" s="19" t="s">
        <v>15</v>
      </c>
    </row>
    <row r="5" spans="2:71" ht="14.4" customHeight="1">
      <c r="B5" s="23"/>
      <c r="C5" s="26"/>
      <c r="D5" s="27" t="s">
        <v>16</v>
      </c>
      <c r="E5" s="26"/>
      <c r="F5" s="26"/>
      <c r="G5" s="26"/>
      <c r="H5" s="26"/>
      <c r="I5" s="26"/>
      <c r="J5" s="26"/>
      <c r="K5" s="192" t="s">
        <v>17</v>
      </c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26"/>
      <c r="AQ5" s="24"/>
      <c r="BE5" s="190" t="s">
        <v>18</v>
      </c>
      <c r="BS5" s="19" t="s">
        <v>9</v>
      </c>
    </row>
    <row r="6" spans="2:71" ht="36.9" customHeight="1">
      <c r="B6" s="23"/>
      <c r="C6" s="26"/>
      <c r="D6" s="29" t="s">
        <v>19</v>
      </c>
      <c r="E6" s="26"/>
      <c r="F6" s="26"/>
      <c r="G6" s="26"/>
      <c r="H6" s="26"/>
      <c r="I6" s="26"/>
      <c r="J6" s="26"/>
      <c r="K6" s="194" t="s">
        <v>20</v>
      </c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26"/>
      <c r="AQ6" s="24"/>
      <c r="BE6" s="191"/>
      <c r="BS6" s="19" t="s">
        <v>9</v>
      </c>
    </row>
    <row r="7" spans="2:71" ht="14.4" customHeight="1">
      <c r="B7" s="23"/>
      <c r="C7" s="26"/>
      <c r="D7" s="30" t="s">
        <v>21</v>
      </c>
      <c r="E7" s="26"/>
      <c r="F7" s="26"/>
      <c r="G7" s="26"/>
      <c r="H7" s="26"/>
      <c r="I7" s="26"/>
      <c r="J7" s="26"/>
      <c r="K7" s="28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23</v>
      </c>
      <c r="AL7" s="26"/>
      <c r="AM7" s="26"/>
      <c r="AN7" s="28" t="s">
        <v>22</v>
      </c>
      <c r="AO7" s="26"/>
      <c r="AP7" s="26"/>
      <c r="AQ7" s="24"/>
      <c r="BE7" s="191"/>
      <c r="BS7" s="19" t="s">
        <v>9</v>
      </c>
    </row>
    <row r="8" spans="2:71" ht="14.4" customHeight="1">
      <c r="B8" s="23"/>
      <c r="C8" s="26"/>
      <c r="D8" s="30" t="s">
        <v>24</v>
      </c>
      <c r="E8" s="26"/>
      <c r="F8" s="26"/>
      <c r="G8" s="26"/>
      <c r="H8" s="26"/>
      <c r="I8" s="26"/>
      <c r="J8" s="26"/>
      <c r="K8" s="28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26</v>
      </c>
      <c r="AL8" s="26"/>
      <c r="AM8" s="26"/>
      <c r="AN8" s="31" t="s">
        <v>27</v>
      </c>
      <c r="AO8" s="26"/>
      <c r="AP8" s="26"/>
      <c r="AQ8" s="24"/>
      <c r="BE8" s="191"/>
      <c r="BS8" s="19" t="s">
        <v>9</v>
      </c>
    </row>
    <row r="9" spans="2:71" ht="14.4" customHeight="1"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4"/>
      <c r="BE9" s="191"/>
      <c r="BS9" s="19" t="s">
        <v>9</v>
      </c>
    </row>
    <row r="10" spans="2:71" ht="14.4" customHeight="1">
      <c r="B10" s="23"/>
      <c r="C10" s="26"/>
      <c r="D10" s="30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29</v>
      </c>
      <c r="AL10" s="26"/>
      <c r="AM10" s="26"/>
      <c r="AN10" s="28" t="s">
        <v>30</v>
      </c>
      <c r="AO10" s="26"/>
      <c r="AP10" s="26"/>
      <c r="AQ10" s="24"/>
      <c r="BE10" s="191"/>
      <c r="BS10" s="19" t="s">
        <v>9</v>
      </c>
    </row>
    <row r="11" spans="2:71" ht="18.45" customHeight="1">
      <c r="B11" s="23"/>
      <c r="C11" s="26"/>
      <c r="D11" s="26"/>
      <c r="E11" s="28" t="s">
        <v>31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32</v>
      </c>
      <c r="AL11" s="26"/>
      <c r="AM11" s="26"/>
      <c r="AN11" s="28" t="s">
        <v>33</v>
      </c>
      <c r="AO11" s="26"/>
      <c r="AP11" s="26"/>
      <c r="AQ11" s="24"/>
      <c r="BE11" s="191"/>
      <c r="BS11" s="19" t="s">
        <v>9</v>
      </c>
    </row>
    <row r="12" spans="2:71" ht="6.9" customHeight="1">
      <c r="B12" s="23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4"/>
      <c r="BE12" s="191"/>
      <c r="BS12" s="19" t="s">
        <v>9</v>
      </c>
    </row>
    <row r="13" spans="2:71" ht="14.4" customHeight="1">
      <c r="B13" s="23"/>
      <c r="C13" s="26"/>
      <c r="D13" s="30" t="s">
        <v>34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29</v>
      </c>
      <c r="AL13" s="26"/>
      <c r="AM13" s="26"/>
      <c r="AN13" s="32" t="s">
        <v>35</v>
      </c>
      <c r="AO13" s="26"/>
      <c r="AP13" s="26"/>
      <c r="AQ13" s="24"/>
      <c r="BE13" s="191"/>
      <c r="BS13" s="19" t="s">
        <v>9</v>
      </c>
    </row>
    <row r="14" spans="2:71" ht="13.2">
      <c r="B14" s="23"/>
      <c r="C14" s="26"/>
      <c r="D14" s="26"/>
      <c r="E14" s="195" t="s">
        <v>35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30" t="s">
        <v>32</v>
      </c>
      <c r="AL14" s="26"/>
      <c r="AM14" s="26"/>
      <c r="AN14" s="32" t="s">
        <v>35</v>
      </c>
      <c r="AO14" s="26"/>
      <c r="AP14" s="26"/>
      <c r="AQ14" s="24"/>
      <c r="BE14" s="191"/>
      <c r="BS14" s="19" t="s">
        <v>9</v>
      </c>
    </row>
    <row r="15" spans="2:71" ht="6.9" customHeight="1">
      <c r="B15" s="2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4"/>
      <c r="BE15" s="191"/>
      <c r="BS15" s="19" t="s">
        <v>6</v>
      </c>
    </row>
    <row r="16" spans="2:71" ht="14.4" customHeight="1">
      <c r="B16" s="23"/>
      <c r="C16" s="26"/>
      <c r="D16" s="30" t="s">
        <v>36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29</v>
      </c>
      <c r="AL16" s="26"/>
      <c r="AM16" s="26"/>
      <c r="AN16" s="28" t="s">
        <v>37</v>
      </c>
      <c r="AO16" s="26"/>
      <c r="AP16" s="26"/>
      <c r="AQ16" s="24"/>
      <c r="BE16" s="191"/>
      <c r="BS16" s="19" t="s">
        <v>6</v>
      </c>
    </row>
    <row r="17" spans="2:71" ht="18.45" customHeight="1">
      <c r="B17" s="23"/>
      <c r="C17" s="26"/>
      <c r="D17" s="26"/>
      <c r="E17" s="28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32</v>
      </c>
      <c r="AL17" s="26"/>
      <c r="AM17" s="26"/>
      <c r="AN17" s="28" t="s">
        <v>39</v>
      </c>
      <c r="AO17" s="26"/>
      <c r="AP17" s="26"/>
      <c r="AQ17" s="24"/>
      <c r="BE17" s="191"/>
      <c r="BS17" s="19" t="s">
        <v>40</v>
      </c>
    </row>
    <row r="18" spans="2:71" ht="6.9" customHeight="1">
      <c r="B18" s="2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4"/>
      <c r="BE18" s="191"/>
      <c r="BS18" s="19" t="s">
        <v>41</v>
      </c>
    </row>
    <row r="19" spans="2:71" ht="14.4" customHeight="1">
      <c r="B19" s="23"/>
      <c r="C19" s="26"/>
      <c r="D19" s="30" t="s">
        <v>42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29</v>
      </c>
      <c r="AL19" s="26"/>
      <c r="AM19" s="26"/>
      <c r="AN19" s="28" t="s">
        <v>22</v>
      </c>
      <c r="AO19" s="26"/>
      <c r="AP19" s="26"/>
      <c r="AQ19" s="24"/>
      <c r="BE19" s="191"/>
      <c r="BS19" s="19" t="s">
        <v>43</v>
      </c>
    </row>
    <row r="20" spans="2:57" ht="18.45" customHeight="1">
      <c r="B20" s="23"/>
      <c r="C20" s="26"/>
      <c r="D20" s="26"/>
      <c r="E20" s="28" t="s">
        <v>44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32</v>
      </c>
      <c r="AL20" s="26"/>
      <c r="AM20" s="26"/>
      <c r="AN20" s="28" t="s">
        <v>22</v>
      </c>
      <c r="AO20" s="26"/>
      <c r="AP20" s="26"/>
      <c r="AQ20" s="24"/>
      <c r="BE20" s="191"/>
    </row>
    <row r="21" spans="2:57" ht="6.9" customHeight="1"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4"/>
      <c r="BE21" s="191"/>
    </row>
    <row r="22" spans="2:57" ht="13.2">
      <c r="B22" s="23"/>
      <c r="C22" s="26"/>
      <c r="D22" s="30" t="s">
        <v>45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4"/>
      <c r="BE22" s="191"/>
    </row>
    <row r="23" spans="2:57" ht="71.25" customHeight="1">
      <c r="B23" s="23"/>
      <c r="C23" s="26"/>
      <c r="D23" s="26"/>
      <c r="E23" s="197" t="s">
        <v>46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26"/>
      <c r="AP23" s="26"/>
      <c r="AQ23" s="24"/>
      <c r="BE23" s="191"/>
    </row>
    <row r="24" spans="2:57" ht="6.9" customHeight="1">
      <c r="B24" s="23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4"/>
      <c r="BE24" s="191"/>
    </row>
    <row r="25" spans="2:57" ht="6.9" customHeight="1">
      <c r="B25" s="23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4"/>
      <c r="BE25" s="191"/>
    </row>
    <row r="26" spans="2:57" ht="14.4" customHeight="1">
      <c r="B26" s="23"/>
      <c r="C26" s="26"/>
      <c r="D26" s="34" t="s">
        <v>47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98">
        <f>ROUND(AG87,0)</f>
        <v>0</v>
      </c>
      <c r="AL26" s="193"/>
      <c r="AM26" s="193"/>
      <c r="AN26" s="193"/>
      <c r="AO26" s="193"/>
      <c r="AP26" s="26"/>
      <c r="AQ26" s="24"/>
      <c r="BE26" s="191"/>
    </row>
    <row r="27" spans="2:57" ht="14.4" customHeight="1">
      <c r="B27" s="23"/>
      <c r="C27" s="26"/>
      <c r="D27" s="34" t="s">
        <v>48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98">
        <f>ROUND(AG107,0)</f>
        <v>0</v>
      </c>
      <c r="AL27" s="198"/>
      <c r="AM27" s="198"/>
      <c r="AN27" s="198"/>
      <c r="AO27" s="198"/>
      <c r="AP27" s="26"/>
      <c r="AQ27" s="24"/>
      <c r="BE27" s="191"/>
    </row>
    <row r="28" spans="2:57" s="1" customFormat="1" ht="6.9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91"/>
    </row>
    <row r="29" spans="2:57" s="1" customFormat="1" ht="25.95" customHeight="1">
      <c r="B29" s="35"/>
      <c r="C29" s="36"/>
      <c r="D29" s="38" t="s">
        <v>49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99">
        <f>ROUND(AK26+AK27,0)</f>
        <v>0</v>
      </c>
      <c r="AL29" s="200"/>
      <c r="AM29" s="200"/>
      <c r="AN29" s="200"/>
      <c r="AO29" s="200"/>
      <c r="AP29" s="36"/>
      <c r="AQ29" s="37"/>
      <c r="BE29" s="191"/>
    </row>
    <row r="30" spans="2:57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91"/>
    </row>
    <row r="31" spans="2:57" s="2" customFormat="1" ht="14.4" customHeight="1">
      <c r="B31" s="40"/>
      <c r="C31" s="41"/>
      <c r="D31" s="42" t="s">
        <v>50</v>
      </c>
      <c r="E31" s="41"/>
      <c r="F31" s="42" t="s">
        <v>51</v>
      </c>
      <c r="G31" s="41"/>
      <c r="H31" s="41"/>
      <c r="I31" s="41"/>
      <c r="J31" s="41"/>
      <c r="K31" s="41"/>
      <c r="L31" s="201">
        <v>0.21</v>
      </c>
      <c r="M31" s="202"/>
      <c r="N31" s="202"/>
      <c r="O31" s="202"/>
      <c r="P31" s="41"/>
      <c r="Q31" s="41"/>
      <c r="R31" s="41"/>
      <c r="S31" s="41"/>
      <c r="T31" s="44" t="s">
        <v>52</v>
      </c>
      <c r="U31" s="41"/>
      <c r="V31" s="41"/>
      <c r="W31" s="203">
        <f>ROUND(AZ87+SUM(CD108:CD112),0)</f>
        <v>0</v>
      </c>
      <c r="X31" s="202"/>
      <c r="Y31" s="202"/>
      <c r="Z31" s="202"/>
      <c r="AA31" s="202"/>
      <c r="AB31" s="202"/>
      <c r="AC31" s="202"/>
      <c r="AD31" s="202"/>
      <c r="AE31" s="202"/>
      <c r="AF31" s="41"/>
      <c r="AG31" s="41"/>
      <c r="AH31" s="41"/>
      <c r="AI31" s="41"/>
      <c r="AJ31" s="41"/>
      <c r="AK31" s="203">
        <f>ROUND(AV87+SUM(BY108:BY112),1)</f>
        <v>0</v>
      </c>
      <c r="AL31" s="202"/>
      <c r="AM31" s="202"/>
      <c r="AN31" s="202"/>
      <c r="AO31" s="202"/>
      <c r="AP31" s="41"/>
      <c r="AQ31" s="45"/>
      <c r="BE31" s="191"/>
    </row>
    <row r="32" spans="2:57" s="2" customFormat="1" ht="14.4" customHeight="1">
      <c r="B32" s="40"/>
      <c r="C32" s="41"/>
      <c r="D32" s="41"/>
      <c r="E32" s="41"/>
      <c r="F32" s="42" t="s">
        <v>53</v>
      </c>
      <c r="G32" s="41"/>
      <c r="H32" s="41"/>
      <c r="I32" s="41"/>
      <c r="J32" s="41"/>
      <c r="K32" s="41"/>
      <c r="L32" s="201">
        <v>0.15</v>
      </c>
      <c r="M32" s="202"/>
      <c r="N32" s="202"/>
      <c r="O32" s="202"/>
      <c r="P32" s="41"/>
      <c r="Q32" s="41"/>
      <c r="R32" s="41"/>
      <c r="S32" s="41"/>
      <c r="T32" s="44" t="s">
        <v>52</v>
      </c>
      <c r="U32" s="41"/>
      <c r="V32" s="41"/>
      <c r="W32" s="203">
        <f>ROUND(BA87+SUM(CE108:CE112),0)</f>
        <v>0</v>
      </c>
      <c r="X32" s="202"/>
      <c r="Y32" s="202"/>
      <c r="Z32" s="202"/>
      <c r="AA32" s="202"/>
      <c r="AB32" s="202"/>
      <c r="AC32" s="202"/>
      <c r="AD32" s="202"/>
      <c r="AE32" s="202"/>
      <c r="AF32" s="41"/>
      <c r="AG32" s="41"/>
      <c r="AH32" s="41"/>
      <c r="AI32" s="41"/>
      <c r="AJ32" s="41"/>
      <c r="AK32" s="203">
        <f>ROUND(AW87+SUM(BZ108:BZ112),1)</f>
        <v>0</v>
      </c>
      <c r="AL32" s="202"/>
      <c r="AM32" s="202"/>
      <c r="AN32" s="202"/>
      <c r="AO32" s="202"/>
      <c r="AP32" s="41"/>
      <c r="AQ32" s="45"/>
      <c r="BE32" s="191"/>
    </row>
    <row r="33" spans="2:57" s="2" customFormat="1" ht="14.4" customHeight="1" hidden="1">
      <c r="B33" s="40"/>
      <c r="C33" s="41"/>
      <c r="D33" s="41"/>
      <c r="E33" s="41"/>
      <c r="F33" s="42" t="s">
        <v>54</v>
      </c>
      <c r="G33" s="41"/>
      <c r="H33" s="41"/>
      <c r="I33" s="41"/>
      <c r="J33" s="41"/>
      <c r="K33" s="41"/>
      <c r="L33" s="201">
        <v>0.21</v>
      </c>
      <c r="M33" s="202"/>
      <c r="N33" s="202"/>
      <c r="O33" s="202"/>
      <c r="P33" s="41"/>
      <c r="Q33" s="41"/>
      <c r="R33" s="41"/>
      <c r="S33" s="41"/>
      <c r="T33" s="44" t="s">
        <v>52</v>
      </c>
      <c r="U33" s="41"/>
      <c r="V33" s="41"/>
      <c r="W33" s="203">
        <f>ROUND(BB87+SUM(CF108:CF112),0)</f>
        <v>0</v>
      </c>
      <c r="X33" s="202"/>
      <c r="Y33" s="202"/>
      <c r="Z33" s="202"/>
      <c r="AA33" s="202"/>
      <c r="AB33" s="202"/>
      <c r="AC33" s="202"/>
      <c r="AD33" s="202"/>
      <c r="AE33" s="202"/>
      <c r="AF33" s="41"/>
      <c r="AG33" s="41"/>
      <c r="AH33" s="41"/>
      <c r="AI33" s="41"/>
      <c r="AJ33" s="41"/>
      <c r="AK33" s="203">
        <v>0</v>
      </c>
      <c r="AL33" s="202"/>
      <c r="AM33" s="202"/>
      <c r="AN33" s="202"/>
      <c r="AO33" s="202"/>
      <c r="AP33" s="41"/>
      <c r="AQ33" s="45"/>
      <c r="BE33" s="191"/>
    </row>
    <row r="34" spans="2:57" s="2" customFormat="1" ht="14.4" customHeight="1" hidden="1">
      <c r="B34" s="40"/>
      <c r="C34" s="41"/>
      <c r="D34" s="41"/>
      <c r="E34" s="41"/>
      <c r="F34" s="42" t="s">
        <v>55</v>
      </c>
      <c r="G34" s="41"/>
      <c r="H34" s="41"/>
      <c r="I34" s="41"/>
      <c r="J34" s="41"/>
      <c r="K34" s="41"/>
      <c r="L34" s="201">
        <v>0.15</v>
      </c>
      <c r="M34" s="202"/>
      <c r="N34" s="202"/>
      <c r="O34" s="202"/>
      <c r="P34" s="41"/>
      <c r="Q34" s="41"/>
      <c r="R34" s="41"/>
      <c r="S34" s="41"/>
      <c r="T34" s="44" t="s">
        <v>52</v>
      </c>
      <c r="U34" s="41"/>
      <c r="V34" s="41"/>
      <c r="W34" s="203">
        <f>ROUND(BC87+SUM(CG108:CG112),0)</f>
        <v>0</v>
      </c>
      <c r="X34" s="202"/>
      <c r="Y34" s="202"/>
      <c r="Z34" s="202"/>
      <c r="AA34" s="202"/>
      <c r="AB34" s="202"/>
      <c r="AC34" s="202"/>
      <c r="AD34" s="202"/>
      <c r="AE34" s="202"/>
      <c r="AF34" s="41"/>
      <c r="AG34" s="41"/>
      <c r="AH34" s="41"/>
      <c r="AI34" s="41"/>
      <c r="AJ34" s="41"/>
      <c r="AK34" s="203">
        <v>0</v>
      </c>
      <c r="AL34" s="202"/>
      <c r="AM34" s="202"/>
      <c r="AN34" s="202"/>
      <c r="AO34" s="202"/>
      <c r="AP34" s="41"/>
      <c r="AQ34" s="45"/>
      <c r="BE34" s="191"/>
    </row>
    <row r="35" spans="2:43" s="2" customFormat="1" ht="14.4" customHeight="1" hidden="1">
      <c r="B35" s="40"/>
      <c r="C35" s="41"/>
      <c r="D35" s="41"/>
      <c r="E35" s="41"/>
      <c r="F35" s="42" t="s">
        <v>56</v>
      </c>
      <c r="G35" s="41"/>
      <c r="H35" s="41"/>
      <c r="I35" s="41"/>
      <c r="J35" s="41"/>
      <c r="K35" s="41"/>
      <c r="L35" s="201">
        <v>0</v>
      </c>
      <c r="M35" s="202"/>
      <c r="N35" s="202"/>
      <c r="O35" s="202"/>
      <c r="P35" s="41"/>
      <c r="Q35" s="41"/>
      <c r="R35" s="41"/>
      <c r="S35" s="41"/>
      <c r="T35" s="44" t="s">
        <v>52</v>
      </c>
      <c r="U35" s="41"/>
      <c r="V35" s="41"/>
      <c r="W35" s="203">
        <f>ROUND(BD87+SUM(CH108:CH112),0)</f>
        <v>0</v>
      </c>
      <c r="X35" s="202"/>
      <c r="Y35" s="202"/>
      <c r="Z35" s="202"/>
      <c r="AA35" s="202"/>
      <c r="AB35" s="202"/>
      <c r="AC35" s="202"/>
      <c r="AD35" s="202"/>
      <c r="AE35" s="202"/>
      <c r="AF35" s="41"/>
      <c r="AG35" s="41"/>
      <c r="AH35" s="41"/>
      <c r="AI35" s="41"/>
      <c r="AJ35" s="41"/>
      <c r="AK35" s="203">
        <v>0</v>
      </c>
      <c r="AL35" s="202"/>
      <c r="AM35" s="202"/>
      <c r="AN35" s="202"/>
      <c r="AO35" s="202"/>
      <c r="AP35" s="41"/>
      <c r="AQ35" s="45"/>
    </row>
    <row r="36" spans="2:43" s="1" customFormat="1" ht="6.9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5" customHeight="1">
      <c r="B37" s="35"/>
      <c r="C37" s="46"/>
      <c r="D37" s="47" t="s">
        <v>57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58</v>
      </c>
      <c r="U37" s="48"/>
      <c r="V37" s="48"/>
      <c r="W37" s="48"/>
      <c r="X37" s="204" t="s">
        <v>59</v>
      </c>
      <c r="Y37" s="205"/>
      <c r="Z37" s="205"/>
      <c r="AA37" s="205"/>
      <c r="AB37" s="205"/>
      <c r="AC37" s="48"/>
      <c r="AD37" s="48"/>
      <c r="AE37" s="48"/>
      <c r="AF37" s="48"/>
      <c r="AG37" s="48"/>
      <c r="AH37" s="48"/>
      <c r="AI37" s="48"/>
      <c r="AJ37" s="48"/>
      <c r="AK37" s="206">
        <f>SUM(AK29:AK35)</f>
        <v>0</v>
      </c>
      <c r="AL37" s="205"/>
      <c r="AM37" s="205"/>
      <c r="AN37" s="205"/>
      <c r="AO37" s="207"/>
      <c r="AP37" s="46"/>
      <c r="AQ37" s="37"/>
    </row>
    <row r="38" spans="2:43" s="1" customFormat="1" ht="14.4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2">
      <c r="B39" s="23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4"/>
    </row>
    <row r="40" spans="2:43" ht="12">
      <c r="B40" s="23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4"/>
    </row>
    <row r="41" spans="2:43" ht="12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4"/>
    </row>
    <row r="42" spans="2:43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4"/>
    </row>
    <row r="43" spans="2:43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4"/>
    </row>
    <row r="44" spans="2:43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4"/>
    </row>
    <row r="45" spans="2:43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4"/>
    </row>
    <row r="46" spans="2:43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4"/>
    </row>
    <row r="47" spans="2:43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4"/>
    </row>
    <row r="48" spans="2:43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4"/>
    </row>
    <row r="49" spans="2:43" s="1" customFormat="1" ht="13.5">
      <c r="B49" s="35"/>
      <c r="C49" s="36"/>
      <c r="D49" s="50" t="s">
        <v>60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61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2">
      <c r="B50" s="23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4"/>
    </row>
    <row r="51" spans="2:43" ht="12">
      <c r="B51" s="23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4"/>
    </row>
    <row r="52" spans="2:43" ht="12">
      <c r="B52" s="23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4"/>
    </row>
    <row r="53" spans="2:43" ht="12">
      <c r="B53" s="23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4"/>
    </row>
    <row r="54" spans="2:43" ht="12">
      <c r="B54" s="23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4"/>
    </row>
    <row r="55" spans="2:43" ht="12">
      <c r="B55" s="23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4"/>
    </row>
    <row r="56" spans="2:43" ht="12">
      <c r="B56" s="23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4"/>
    </row>
    <row r="57" spans="2:43" ht="12">
      <c r="B57" s="23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4"/>
    </row>
    <row r="58" spans="2:43" s="1" customFormat="1" ht="13.5">
      <c r="B58" s="35"/>
      <c r="C58" s="36"/>
      <c r="D58" s="55" t="s">
        <v>62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63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62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63</v>
      </c>
      <c r="AN58" s="56"/>
      <c r="AO58" s="58"/>
      <c r="AP58" s="36"/>
      <c r="AQ58" s="37"/>
    </row>
    <row r="59" spans="2:43" ht="12">
      <c r="B59" s="2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4"/>
    </row>
    <row r="60" spans="2:43" s="1" customFormat="1" ht="13.5">
      <c r="B60" s="35"/>
      <c r="C60" s="36"/>
      <c r="D60" s="50" t="s">
        <v>64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65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2">
      <c r="B61" s="23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4"/>
    </row>
    <row r="62" spans="2:43" ht="12">
      <c r="B62" s="23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4"/>
    </row>
    <row r="63" spans="2:43" ht="12">
      <c r="B63" s="23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4"/>
    </row>
    <row r="64" spans="2:43" ht="12">
      <c r="B64" s="23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4"/>
    </row>
    <row r="65" spans="2:43" ht="12">
      <c r="B65" s="23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4"/>
    </row>
    <row r="66" spans="2:43" ht="12">
      <c r="B66" s="23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4"/>
    </row>
    <row r="67" spans="2:43" ht="12">
      <c r="B67" s="23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4"/>
    </row>
    <row r="68" spans="2:43" ht="12">
      <c r="B68" s="23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4"/>
    </row>
    <row r="69" spans="2:43" s="1" customFormat="1" ht="13.5">
      <c r="B69" s="35"/>
      <c r="C69" s="36"/>
      <c r="D69" s="55" t="s">
        <v>62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63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62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63</v>
      </c>
      <c r="AN69" s="56"/>
      <c r="AO69" s="58"/>
      <c r="AP69" s="36"/>
      <c r="AQ69" s="37"/>
    </row>
    <row r="70" spans="2:43" s="1" customFormat="1" ht="6.9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" customHeight="1">
      <c r="B76" s="35"/>
      <c r="C76" s="188" t="s">
        <v>66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189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89"/>
      <c r="AN76" s="189"/>
      <c r="AO76" s="189"/>
      <c r="AP76" s="189"/>
      <c r="AQ76" s="37"/>
    </row>
    <row r="77" spans="2:43" s="3" customFormat="1" ht="14.4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150201705A2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208" t="str">
        <f>K6</f>
        <v>Sš aut. - realizace úspor energie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70"/>
      <c r="AQ78" s="71"/>
    </row>
    <row r="79" spans="2:43" s="1" customFormat="1" ht="6.9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3.2">
      <c r="B80" s="35"/>
      <c r="C80" s="30" t="s">
        <v>24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Holice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26</v>
      </c>
      <c r="AJ80" s="36"/>
      <c r="AK80" s="36"/>
      <c r="AL80" s="36"/>
      <c r="AM80" s="73" t="str">
        <f>IF(AN8="","",AN8)</f>
        <v>16. 1. 2018</v>
      </c>
      <c r="AN80" s="36"/>
      <c r="AO80" s="36"/>
      <c r="AP80" s="36"/>
      <c r="AQ80" s="37"/>
    </row>
    <row r="81" spans="2:43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3.2">
      <c r="B82" s="35"/>
      <c r="C82" s="30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Pardubický kraj, Komenského nám. 125, Pardubice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36</v>
      </c>
      <c r="AJ82" s="36"/>
      <c r="AK82" s="36"/>
      <c r="AL82" s="36"/>
      <c r="AM82" s="210" t="str">
        <f>IF(E17="","",E17)</f>
        <v>ApA Architektonicko-projekt.ateliér Vamberk s.r.o.</v>
      </c>
      <c r="AN82" s="210"/>
      <c r="AO82" s="210"/>
      <c r="AP82" s="210"/>
      <c r="AQ82" s="37"/>
      <c r="AS82" s="211" t="s">
        <v>67</v>
      </c>
      <c r="AT82" s="212"/>
      <c r="AU82" s="74"/>
      <c r="AV82" s="74"/>
      <c r="AW82" s="74"/>
      <c r="AX82" s="74"/>
      <c r="AY82" s="74"/>
      <c r="AZ82" s="74"/>
      <c r="BA82" s="74"/>
      <c r="BB82" s="74"/>
      <c r="BC82" s="74"/>
      <c r="BD82" s="75"/>
    </row>
    <row r="83" spans="2:56" s="1" customFormat="1" ht="13.2">
      <c r="B83" s="35"/>
      <c r="C83" s="30" t="s">
        <v>34</v>
      </c>
      <c r="D83" s="36"/>
      <c r="E83" s="36"/>
      <c r="F83" s="36"/>
      <c r="G83" s="36"/>
      <c r="H83" s="36"/>
      <c r="I83" s="36"/>
      <c r="J83" s="36"/>
      <c r="K83" s="36"/>
      <c r="L83" s="66" t="str">
        <f>IF(E14="Vyplň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42</v>
      </c>
      <c r="AJ83" s="36"/>
      <c r="AK83" s="36"/>
      <c r="AL83" s="36"/>
      <c r="AM83" s="210" t="str">
        <f>IF(E20="","",E20)</f>
        <v>Ing. I. Černá</v>
      </c>
      <c r="AN83" s="210"/>
      <c r="AO83" s="210"/>
      <c r="AP83" s="210"/>
      <c r="AQ83" s="37"/>
      <c r="AS83" s="213"/>
      <c r="AT83" s="214"/>
      <c r="AU83" s="76"/>
      <c r="AV83" s="76"/>
      <c r="AW83" s="76"/>
      <c r="AX83" s="76"/>
      <c r="AY83" s="76"/>
      <c r="AZ83" s="76"/>
      <c r="BA83" s="76"/>
      <c r="BB83" s="76"/>
      <c r="BC83" s="76"/>
      <c r="BD83" s="77"/>
    </row>
    <row r="84" spans="2:56" s="1" customFormat="1" ht="10.8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15"/>
      <c r="AT84" s="216"/>
      <c r="AU84" s="36"/>
      <c r="AV84" s="36"/>
      <c r="AW84" s="36"/>
      <c r="AX84" s="36"/>
      <c r="AY84" s="36"/>
      <c r="AZ84" s="36"/>
      <c r="BA84" s="36"/>
      <c r="BB84" s="36"/>
      <c r="BC84" s="36"/>
      <c r="BD84" s="78"/>
    </row>
    <row r="85" spans="2:56" s="1" customFormat="1" ht="29.25" customHeight="1">
      <c r="B85" s="35"/>
      <c r="C85" s="217" t="s">
        <v>68</v>
      </c>
      <c r="D85" s="218"/>
      <c r="E85" s="218"/>
      <c r="F85" s="218"/>
      <c r="G85" s="218"/>
      <c r="H85" s="79"/>
      <c r="I85" s="219" t="s">
        <v>69</v>
      </c>
      <c r="J85" s="218"/>
      <c r="K85" s="218"/>
      <c r="L85" s="218"/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9" t="s">
        <v>70</v>
      </c>
      <c r="AH85" s="218"/>
      <c r="AI85" s="218"/>
      <c r="AJ85" s="218"/>
      <c r="AK85" s="218"/>
      <c r="AL85" s="218"/>
      <c r="AM85" s="218"/>
      <c r="AN85" s="219" t="s">
        <v>71</v>
      </c>
      <c r="AO85" s="218"/>
      <c r="AP85" s="220"/>
      <c r="AQ85" s="37"/>
      <c r="AS85" s="80" t="s">
        <v>72</v>
      </c>
      <c r="AT85" s="81" t="s">
        <v>73</v>
      </c>
      <c r="AU85" s="81" t="s">
        <v>74</v>
      </c>
      <c r="AV85" s="81" t="s">
        <v>75</v>
      </c>
      <c r="AW85" s="81" t="s">
        <v>76</v>
      </c>
      <c r="AX85" s="81" t="s">
        <v>77</v>
      </c>
      <c r="AY85" s="81" t="s">
        <v>78</v>
      </c>
      <c r="AZ85" s="81" t="s">
        <v>79</v>
      </c>
      <c r="BA85" s="81" t="s">
        <v>80</v>
      </c>
      <c r="BB85" s="81" t="s">
        <v>81</v>
      </c>
      <c r="BC85" s="81" t="s">
        <v>82</v>
      </c>
      <c r="BD85" s="82" t="s">
        <v>83</v>
      </c>
    </row>
    <row r="86" spans="2:56" s="1" customFormat="1" ht="10.8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83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" customHeight="1">
      <c r="B87" s="68"/>
      <c r="C87" s="84" t="s">
        <v>84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31">
        <f>ROUND(AG88+AG91+AG94+AG98+AG102+AG105,0)</f>
        <v>0</v>
      </c>
      <c r="AH87" s="231"/>
      <c r="AI87" s="231"/>
      <c r="AJ87" s="231"/>
      <c r="AK87" s="231"/>
      <c r="AL87" s="231"/>
      <c r="AM87" s="231"/>
      <c r="AN87" s="232">
        <f aca="true" t="shared" si="0" ref="AN87:AN105">SUM(AG87,AT87)</f>
        <v>0</v>
      </c>
      <c r="AO87" s="232"/>
      <c r="AP87" s="232"/>
      <c r="AQ87" s="71"/>
      <c r="AS87" s="86">
        <f>ROUND(AS88+AS91+AS94+AS98+AS102+AS105,0)</f>
        <v>0</v>
      </c>
      <c r="AT87" s="87">
        <f aca="true" t="shared" si="1" ref="AT87:AT105">ROUND(SUM(AV87:AW87),1)</f>
        <v>0</v>
      </c>
      <c r="AU87" s="88">
        <f>ROUND(AU88+AU91+AU94+AU98+AU102+AU105,5)</f>
        <v>0</v>
      </c>
      <c r="AV87" s="87">
        <f>ROUND(AZ87*L31,1)</f>
        <v>0</v>
      </c>
      <c r="AW87" s="87">
        <f>ROUND(BA87*L32,1)</f>
        <v>0</v>
      </c>
      <c r="AX87" s="87">
        <f>ROUND(BB87*L31,1)</f>
        <v>0</v>
      </c>
      <c r="AY87" s="87">
        <f>ROUND(BC87*L32,1)</f>
        <v>0</v>
      </c>
      <c r="AZ87" s="87">
        <f>ROUND(AZ88+AZ91+AZ94+AZ98+AZ102+AZ105,0)</f>
        <v>0</v>
      </c>
      <c r="BA87" s="87">
        <f>ROUND(BA88+BA91+BA94+BA98+BA102+BA105,0)</f>
        <v>0</v>
      </c>
      <c r="BB87" s="87">
        <f>ROUND(BB88+BB91+BB94+BB98+BB102+BB105,0)</f>
        <v>0</v>
      </c>
      <c r="BC87" s="87">
        <f>ROUND(BC88+BC91+BC94+BC98+BC102+BC105,0)</f>
        <v>0</v>
      </c>
      <c r="BD87" s="89">
        <f>ROUND(BD88+BD91+BD94+BD98+BD102+BD105,0)</f>
        <v>0</v>
      </c>
      <c r="BS87" s="90" t="s">
        <v>85</v>
      </c>
      <c r="BT87" s="90" t="s">
        <v>86</v>
      </c>
      <c r="BU87" s="91" t="s">
        <v>87</v>
      </c>
      <c r="BV87" s="90" t="s">
        <v>88</v>
      </c>
      <c r="BW87" s="90" t="s">
        <v>89</v>
      </c>
      <c r="BX87" s="90" t="s">
        <v>90</v>
      </c>
    </row>
    <row r="88" spans="2:76" s="5" customFormat="1" ht="16.5" customHeight="1">
      <c r="B88" s="92"/>
      <c r="C88" s="93"/>
      <c r="D88" s="224" t="s">
        <v>91</v>
      </c>
      <c r="E88" s="224"/>
      <c r="F88" s="224"/>
      <c r="G88" s="224"/>
      <c r="H88" s="224"/>
      <c r="I88" s="94"/>
      <c r="J88" s="224" t="s">
        <v>92</v>
      </c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3">
        <f>ROUND(SUM(AG89:AG90),0)</f>
        <v>0</v>
      </c>
      <c r="AH88" s="222"/>
      <c r="AI88" s="222"/>
      <c r="AJ88" s="222"/>
      <c r="AK88" s="222"/>
      <c r="AL88" s="222"/>
      <c r="AM88" s="222"/>
      <c r="AN88" s="221">
        <f t="shared" si="0"/>
        <v>0</v>
      </c>
      <c r="AO88" s="222"/>
      <c r="AP88" s="222"/>
      <c r="AQ88" s="95"/>
      <c r="AS88" s="96">
        <f>ROUND(SUM(AS89:AS90),0)</f>
        <v>0</v>
      </c>
      <c r="AT88" s="97">
        <f t="shared" si="1"/>
        <v>0</v>
      </c>
      <c r="AU88" s="98">
        <f>ROUND(SUM(AU89:AU90),5)</f>
        <v>0</v>
      </c>
      <c r="AV88" s="97">
        <f>ROUND(AZ88*L31,1)</f>
        <v>0</v>
      </c>
      <c r="AW88" s="97">
        <f>ROUND(BA88*L32,1)</f>
        <v>0</v>
      </c>
      <c r="AX88" s="97">
        <f>ROUND(BB88*L31,1)</f>
        <v>0</v>
      </c>
      <c r="AY88" s="97">
        <f>ROUND(BC88*L32,1)</f>
        <v>0</v>
      </c>
      <c r="AZ88" s="97">
        <f>ROUND(SUM(AZ89:AZ90),0)</f>
        <v>0</v>
      </c>
      <c r="BA88" s="97">
        <f>ROUND(SUM(BA89:BA90),0)</f>
        <v>0</v>
      </c>
      <c r="BB88" s="97">
        <f>ROUND(SUM(BB89:BB90),0)</f>
        <v>0</v>
      </c>
      <c r="BC88" s="97">
        <f>ROUND(SUM(BC89:BC90),0)</f>
        <v>0</v>
      </c>
      <c r="BD88" s="99">
        <f>ROUND(SUM(BD89:BD90),0)</f>
        <v>0</v>
      </c>
      <c r="BS88" s="100" t="s">
        <v>85</v>
      </c>
      <c r="BT88" s="100" t="s">
        <v>41</v>
      </c>
      <c r="BU88" s="100" t="s">
        <v>87</v>
      </c>
      <c r="BV88" s="100" t="s">
        <v>88</v>
      </c>
      <c r="BW88" s="100" t="s">
        <v>93</v>
      </c>
      <c r="BX88" s="100" t="s">
        <v>89</v>
      </c>
    </row>
    <row r="89" spans="1:76" s="6" customFormat="1" ht="16.5" customHeight="1">
      <c r="A89" s="101" t="s">
        <v>94</v>
      </c>
      <c r="B89" s="102"/>
      <c r="C89" s="103"/>
      <c r="D89" s="103"/>
      <c r="E89" s="227" t="s">
        <v>95</v>
      </c>
      <c r="F89" s="227"/>
      <c r="G89" s="227"/>
      <c r="H89" s="227"/>
      <c r="I89" s="227"/>
      <c r="J89" s="103"/>
      <c r="K89" s="227" t="s">
        <v>96</v>
      </c>
      <c r="L89" s="227"/>
      <c r="M89" s="227"/>
      <c r="N89" s="227"/>
      <c r="O89" s="227"/>
      <c r="P89" s="227"/>
      <c r="Q89" s="227"/>
      <c r="R89" s="227"/>
      <c r="S89" s="227"/>
      <c r="T89" s="227"/>
      <c r="U89" s="227"/>
      <c r="V89" s="227"/>
      <c r="W89" s="227"/>
      <c r="X89" s="227"/>
      <c r="Y89" s="227"/>
      <c r="Z89" s="227"/>
      <c r="AA89" s="227"/>
      <c r="AB89" s="227"/>
      <c r="AC89" s="227"/>
      <c r="AD89" s="227"/>
      <c r="AE89" s="227"/>
      <c r="AF89" s="227"/>
      <c r="AG89" s="225">
        <f>'Objekt C - Stavební práce'!M31</f>
        <v>0</v>
      </c>
      <c r="AH89" s="226"/>
      <c r="AI89" s="226"/>
      <c r="AJ89" s="226"/>
      <c r="AK89" s="226"/>
      <c r="AL89" s="226"/>
      <c r="AM89" s="226"/>
      <c r="AN89" s="225">
        <f t="shared" si="0"/>
        <v>0</v>
      </c>
      <c r="AO89" s="226"/>
      <c r="AP89" s="226"/>
      <c r="AQ89" s="104"/>
      <c r="AS89" s="105">
        <f>'Objekt C - Stavební práce'!M29</f>
        <v>0</v>
      </c>
      <c r="AT89" s="106">
        <f t="shared" si="1"/>
        <v>0</v>
      </c>
      <c r="AU89" s="107">
        <f>'Objekt C - Stavební práce'!W129</f>
        <v>0</v>
      </c>
      <c r="AV89" s="106">
        <f>'Objekt C - Stavební práce'!M33</f>
        <v>0</v>
      </c>
      <c r="AW89" s="106">
        <f>'Objekt C - Stavební práce'!M34</f>
        <v>0</v>
      </c>
      <c r="AX89" s="106">
        <f>'Objekt C - Stavební práce'!M35</f>
        <v>0</v>
      </c>
      <c r="AY89" s="106">
        <f>'Objekt C - Stavební práce'!M36</f>
        <v>0</v>
      </c>
      <c r="AZ89" s="106">
        <f>'Objekt C - Stavební práce'!H33</f>
        <v>0</v>
      </c>
      <c r="BA89" s="106">
        <f>'Objekt C - Stavební práce'!H34</f>
        <v>0</v>
      </c>
      <c r="BB89" s="106">
        <f>'Objekt C - Stavební práce'!H35</f>
        <v>0</v>
      </c>
      <c r="BC89" s="106">
        <f>'Objekt C - Stavební práce'!H36</f>
        <v>0</v>
      </c>
      <c r="BD89" s="108">
        <f>'Objekt C - Stavební práce'!H37</f>
        <v>0</v>
      </c>
      <c r="BT89" s="109" t="s">
        <v>97</v>
      </c>
      <c r="BV89" s="109" t="s">
        <v>88</v>
      </c>
      <c r="BW89" s="109" t="s">
        <v>98</v>
      </c>
      <c r="BX89" s="109" t="s">
        <v>93</v>
      </c>
    </row>
    <row r="90" spans="1:76" s="6" customFormat="1" ht="16.5" customHeight="1">
      <c r="A90" s="101" t="s">
        <v>94</v>
      </c>
      <c r="B90" s="102"/>
      <c r="C90" s="103"/>
      <c r="D90" s="103"/>
      <c r="E90" s="227" t="s">
        <v>99</v>
      </c>
      <c r="F90" s="227"/>
      <c r="G90" s="227"/>
      <c r="H90" s="227"/>
      <c r="I90" s="227"/>
      <c r="J90" s="103"/>
      <c r="K90" s="227" t="s">
        <v>100</v>
      </c>
      <c r="L90" s="227"/>
      <c r="M90" s="227"/>
      <c r="N90" s="227"/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5">
        <f>'Objekt C - Ochrana před bleskem'!M31</f>
        <v>0</v>
      </c>
      <c r="AH90" s="226"/>
      <c r="AI90" s="226"/>
      <c r="AJ90" s="226"/>
      <c r="AK90" s="226"/>
      <c r="AL90" s="226"/>
      <c r="AM90" s="226"/>
      <c r="AN90" s="225">
        <f t="shared" si="0"/>
        <v>0</v>
      </c>
      <c r="AO90" s="226"/>
      <c r="AP90" s="226"/>
      <c r="AQ90" s="104"/>
      <c r="AS90" s="105">
        <f>'Objekt C - Ochrana před bleskem'!M29</f>
        <v>0</v>
      </c>
      <c r="AT90" s="106">
        <f t="shared" si="1"/>
        <v>0</v>
      </c>
      <c r="AU90" s="107">
        <f>'Objekt C - Ochrana před bleskem'!W120</f>
        <v>0</v>
      </c>
      <c r="AV90" s="106">
        <f>'Objekt C - Ochrana před bleskem'!M33</f>
        <v>0</v>
      </c>
      <c r="AW90" s="106">
        <f>'Objekt C - Ochrana před bleskem'!M34</f>
        <v>0</v>
      </c>
      <c r="AX90" s="106">
        <f>'Objekt C - Ochrana před bleskem'!M35</f>
        <v>0</v>
      </c>
      <c r="AY90" s="106">
        <f>'Objekt C - Ochrana před bleskem'!M36</f>
        <v>0</v>
      </c>
      <c r="AZ90" s="106">
        <f>'Objekt C - Ochrana před bleskem'!H33</f>
        <v>0</v>
      </c>
      <c r="BA90" s="106">
        <f>'Objekt C - Ochrana před bleskem'!H34</f>
        <v>0</v>
      </c>
      <c r="BB90" s="106">
        <f>'Objekt C - Ochrana před bleskem'!H35</f>
        <v>0</v>
      </c>
      <c r="BC90" s="106">
        <f>'Objekt C - Ochrana před bleskem'!H36</f>
        <v>0</v>
      </c>
      <c r="BD90" s="108">
        <f>'Objekt C - Ochrana před bleskem'!H37</f>
        <v>0</v>
      </c>
      <c r="BT90" s="109" t="s">
        <v>97</v>
      </c>
      <c r="BV90" s="109" t="s">
        <v>88</v>
      </c>
      <c r="BW90" s="109" t="s">
        <v>101</v>
      </c>
      <c r="BX90" s="109" t="s">
        <v>93</v>
      </c>
    </row>
    <row r="91" spans="2:76" s="5" customFormat="1" ht="16.5" customHeight="1">
      <c r="B91" s="92"/>
      <c r="C91" s="93"/>
      <c r="D91" s="224" t="s">
        <v>102</v>
      </c>
      <c r="E91" s="224"/>
      <c r="F91" s="224"/>
      <c r="G91" s="224"/>
      <c r="H91" s="224"/>
      <c r="I91" s="94"/>
      <c r="J91" s="224" t="s">
        <v>103</v>
      </c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3">
        <f>ROUND(SUM(AG92:AG93),0)</f>
        <v>0</v>
      </c>
      <c r="AH91" s="222"/>
      <c r="AI91" s="222"/>
      <c r="AJ91" s="222"/>
      <c r="AK91" s="222"/>
      <c r="AL91" s="222"/>
      <c r="AM91" s="222"/>
      <c r="AN91" s="221">
        <f t="shared" si="0"/>
        <v>0</v>
      </c>
      <c r="AO91" s="222"/>
      <c r="AP91" s="222"/>
      <c r="AQ91" s="95"/>
      <c r="AS91" s="96">
        <f>ROUND(SUM(AS92:AS93),0)</f>
        <v>0</v>
      </c>
      <c r="AT91" s="97">
        <f t="shared" si="1"/>
        <v>0</v>
      </c>
      <c r="AU91" s="98">
        <f>ROUND(SUM(AU92:AU93),5)</f>
        <v>0</v>
      </c>
      <c r="AV91" s="97">
        <f>ROUND(AZ91*L31,1)</f>
        <v>0</v>
      </c>
      <c r="AW91" s="97">
        <f>ROUND(BA91*L32,1)</f>
        <v>0</v>
      </c>
      <c r="AX91" s="97">
        <f>ROUND(BB91*L31,1)</f>
        <v>0</v>
      </c>
      <c r="AY91" s="97">
        <f>ROUND(BC91*L32,1)</f>
        <v>0</v>
      </c>
      <c r="AZ91" s="97">
        <f>ROUND(SUM(AZ92:AZ93),0)</f>
        <v>0</v>
      </c>
      <c r="BA91" s="97">
        <f>ROUND(SUM(BA92:BA93),0)</f>
        <v>0</v>
      </c>
      <c r="BB91" s="97">
        <f>ROUND(SUM(BB92:BB93),0)</f>
        <v>0</v>
      </c>
      <c r="BC91" s="97">
        <f>ROUND(SUM(BC92:BC93),0)</f>
        <v>0</v>
      </c>
      <c r="BD91" s="99">
        <f>ROUND(SUM(BD92:BD93),0)</f>
        <v>0</v>
      </c>
      <c r="BS91" s="100" t="s">
        <v>85</v>
      </c>
      <c r="BT91" s="100" t="s">
        <v>41</v>
      </c>
      <c r="BU91" s="100" t="s">
        <v>87</v>
      </c>
      <c r="BV91" s="100" t="s">
        <v>88</v>
      </c>
      <c r="BW91" s="100" t="s">
        <v>104</v>
      </c>
      <c r="BX91" s="100" t="s">
        <v>89</v>
      </c>
    </row>
    <row r="92" spans="1:76" s="6" customFormat="1" ht="16.5" customHeight="1">
      <c r="A92" s="101" t="s">
        <v>94</v>
      </c>
      <c r="B92" s="102"/>
      <c r="C92" s="103"/>
      <c r="D92" s="103"/>
      <c r="E92" s="227" t="s">
        <v>95</v>
      </c>
      <c r="F92" s="227"/>
      <c r="G92" s="227"/>
      <c r="H92" s="227"/>
      <c r="I92" s="227"/>
      <c r="J92" s="103"/>
      <c r="K92" s="227" t="s">
        <v>96</v>
      </c>
      <c r="L92" s="227"/>
      <c r="M92" s="227"/>
      <c r="N92" s="227"/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5">
        <f>'Objekt D - Stavební práce'!M31</f>
        <v>0</v>
      </c>
      <c r="AH92" s="226"/>
      <c r="AI92" s="226"/>
      <c r="AJ92" s="226"/>
      <c r="AK92" s="226"/>
      <c r="AL92" s="226"/>
      <c r="AM92" s="226"/>
      <c r="AN92" s="225">
        <f t="shared" si="0"/>
        <v>0</v>
      </c>
      <c r="AO92" s="226"/>
      <c r="AP92" s="226"/>
      <c r="AQ92" s="104"/>
      <c r="AS92" s="105">
        <f>'Objekt D - Stavební práce'!M29</f>
        <v>0</v>
      </c>
      <c r="AT92" s="106">
        <f t="shared" si="1"/>
        <v>0</v>
      </c>
      <c r="AU92" s="107">
        <f>'Objekt D - Stavební práce'!W131</f>
        <v>0</v>
      </c>
      <c r="AV92" s="106">
        <f>'Objekt D - Stavební práce'!M33</f>
        <v>0</v>
      </c>
      <c r="AW92" s="106">
        <f>'Objekt D - Stavební práce'!M34</f>
        <v>0</v>
      </c>
      <c r="AX92" s="106">
        <f>'Objekt D - Stavební práce'!M35</f>
        <v>0</v>
      </c>
      <c r="AY92" s="106">
        <f>'Objekt D - Stavební práce'!M36</f>
        <v>0</v>
      </c>
      <c r="AZ92" s="106">
        <f>'Objekt D - Stavební práce'!H33</f>
        <v>0</v>
      </c>
      <c r="BA92" s="106">
        <f>'Objekt D - Stavební práce'!H34</f>
        <v>0</v>
      </c>
      <c r="BB92" s="106">
        <f>'Objekt D - Stavební práce'!H35</f>
        <v>0</v>
      </c>
      <c r="BC92" s="106">
        <f>'Objekt D - Stavební práce'!H36</f>
        <v>0</v>
      </c>
      <c r="BD92" s="108">
        <f>'Objekt D - Stavební práce'!H37</f>
        <v>0</v>
      </c>
      <c r="BT92" s="109" t="s">
        <v>97</v>
      </c>
      <c r="BV92" s="109" t="s">
        <v>88</v>
      </c>
      <c r="BW92" s="109" t="s">
        <v>105</v>
      </c>
      <c r="BX92" s="109" t="s">
        <v>104</v>
      </c>
    </row>
    <row r="93" spans="1:76" s="6" customFormat="1" ht="16.5" customHeight="1">
      <c r="A93" s="101" t="s">
        <v>94</v>
      </c>
      <c r="B93" s="102"/>
      <c r="C93" s="103"/>
      <c r="D93" s="103"/>
      <c r="E93" s="227" t="s">
        <v>99</v>
      </c>
      <c r="F93" s="227"/>
      <c r="G93" s="227"/>
      <c r="H93" s="227"/>
      <c r="I93" s="227"/>
      <c r="J93" s="103"/>
      <c r="K93" s="227" t="s">
        <v>100</v>
      </c>
      <c r="L93" s="227"/>
      <c r="M93" s="227"/>
      <c r="N93" s="227"/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5">
        <f>'Objekt D - Ochrana před bleskem'!M31</f>
        <v>0</v>
      </c>
      <c r="AH93" s="226"/>
      <c r="AI93" s="226"/>
      <c r="AJ93" s="226"/>
      <c r="AK93" s="226"/>
      <c r="AL93" s="226"/>
      <c r="AM93" s="226"/>
      <c r="AN93" s="225">
        <f t="shared" si="0"/>
        <v>0</v>
      </c>
      <c r="AO93" s="226"/>
      <c r="AP93" s="226"/>
      <c r="AQ93" s="104"/>
      <c r="AS93" s="105">
        <f>'Objekt D - Ochrana před bleskem'!M29</f>
        <v>0</v>
      </c>
      <c r="AT93" s="106">
        <f t="shared" si="1"/>
        <v>0</v>
      </c>
      <c r="AU93" s="107">
        <f>'Objekt D - Ochrana před bleskem'!W120</f>
        <v>0</v>
      </c>
      <c r="AV93" s="106">
        <f>'Objekt D - Ochrana před bleskem'!M33</f>
        <v>0</v>
      </c>
      <c r="AW93" s="106">
        <f>'Objekt D - Ochrana před bleskem'!M34</f>
        <v>0</v>
      </c>
      <c r="AX93" s="106">
        <f>'Objekt D - Ochrana před bleskem'!M35</f>
        <v>0</v>
      </c>
      <c r="AY93" s="106">
        <f>'Objekt D - Ochrana před bleskem'!M36</f>
        <v>0</v>
      </c>
      <c r="AZ93" s="106">
        <f>'Objekt D - Ochrana před bleskem'!H33</f>
        <v>0</v>
      </c>
      <c r="BA93" s="106">
        <f>'Objekt D - Ochrana před bleskem'!H34</f>
        <v>0</v>
      </c>
      <c r="BB93" s="106">
        <f>'Objekt D - Ochrana před bleskem'!H35</f>
        <v>0</v>
      </c>
      <c r="BC93" s="106">
        <f>'Objekt D - Ochrana před bleskem'!H36</f>
        <v>0</v>
      </c>
      <c r="BD93" s="108">
        <f>'Objekt D - Ochrana před bleskem'!H37</f>
        <v>0</v>
      </c>
      <c r="BT93" s="109" t="s">
        <v>97</v>
      </c>
      <c r="BV93" s="109" t="s">
        <v>88</v>
      </c>
      <c r="BW93" s="109" t="s">
        <v>106</v>
      </c>
      <c r="BX93" s="109" t="s">
        <v>104</v>
      </c>
    </row>
    <row r="94" spans="2:76" s="5" customFormat="1" ht="16.5" customHeight="1">
      <c r="B94" s="92"/>
      <c r="C94" s="93"/>
      <c r="D94" s="224" t="s">
        <v>107</v>
      </c>
      <c r="E94" s="224"/>
      <c r="F94" s="224"/>
      <c r="G94" s="224"/>
      <c r="H94" s="224"/>
      <c r="I94" s="94"/>
      <c r="J94" s="224" t="s">
        <v>108</v>
      </c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3">
        <f>ROUND(SUM(AG95:AG97),0)</f>
        <v>0</v>
      </c>
      <c r="AH94" s="222"/>
      <c r="AI94" s="222"/>
      <c r="AJ94" s="222"/>
      <c r="AK94" s="222"/>
      <c r="AL94" s="222"/>
      <c r="AM94" s="222"/>
      <c r="AN94" s="221">
        <f t="shared" si="0"/>
        <v>0</v>
      </c>
      <c r="AO94" s="222"/>
      <c r="AP94" s="222"/>
      <c r="AQ94" s="95"/>
      <c r="AS94" s="96">
        <f>ROUND(SUM(AS95:AS97),0)</f>
        <v>0</v>
      </c>
      <c r="AT94" s="97">
        <f t="shared" si="1"/>
        <v>0</v>
      </c>
      <c r="AU94" s="98">
        <f>ROUND(SUM(AU95:AU97),5)</f>
        <v>0</v>
      </c>
      <c r="AV94" s="97">
        <f>ROUND(AZ94*L31,1)</f>
        <v>0</v>
      </c>
      <c r="AW94" s="97">
        <f>ROUND(BA94*L32,1)</f>
        <v>0</v>
      </c>
      <c r="AX94" s="97">
        <f>ROUND(BB94*L31,1)</f>
        <v>0</v>
      </c>
      <c r="AY94" s="97">
        <f>ROUND(BC94*L32,1)</f>
        <v>0</v>
      </c>
      <c r="AZ94" s="97">
        <f>ROUND(SUM(AZ95:AZ97),0)</f>
        <v>0</v>
      </c>
      <c r="BA94" s="97">
        <f>ROUND(SUM(BA95:BA97),0)</f>
        <v>0</v>
      </c>
      <c r="BB94" s="97">
        <f>ROUND(SUM(BB95:BB97),0)</f>
        <v>0</v>
      </c>
      <c r="BC94" s="97">
        <f>ROUND(SUM(BC95:BC97),0)</f>
        <v>0</v>
      </c>
      <c r="BD94" s="99">
        <f>ROUND(SUM(BD95:BD97),0)</f>
        <v>0</v>
      </c>
      <c r="BS94" s="100" t="s">
        <v>85</v>
      </c>
      <c r="BT94" s="100" t="s">
        <v>41</v>
      </c>
      <c r="BU94" s="100" t="s">
        <v>87</v>
      </c>
      <c r="BV94" s="100" t="s">
        <v>88</v>
      </c>
      <c r="BW94" s="100" t="s">
        <v>109</v>
      </c>
      <c r="BX94" s="100" t="s">
        <v>89</v>
      </c>
    </row>
    <row r="95" spans="1:76" s="6" customFormat="1" ht="16.5" customHeight="1">
      <c r="A95" s="101" t="s">
        <v>94</v>
      </c>
      <c r="B95" s="102"/>
      <c r="C95" s="103"/>
      <c r="D95" s="103"/>
      <c r="E95" s="227" t="s">
        <v>95</v>
      </c>
      <c r="F95" s="227"/>
      <c r="G95" s="227"/>
      <c r="H95" s="227"/>
      <c r="I95" s="227"/>
      <c r="J95" s="103"/>
      <c r="K95" s="227" t="s">
        <v>96</v>
      </c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  <c r="AD95" s="227"/>
      <c r="AE95" s="227"/>
      <c r="AF95" s="227"/>
      <c r="AG95" s="225">
        <f>'Objekt E - Stavební práce'!M31</f>
        <v>0</v>
      </c>
      <c r="AH95" s="226"/>
      <c r="AI95" s="226"/>
      <c r="AJ95" s="226"/>
      <c r="AK95" s="226"/>
      <c r="AL95" s="226"/>
      <c r="AM95" s="226"/>
      <c r="AN95" s="225">
        <f t="shared" si="0"/>
        <v>0</v>
      </c>
      <c r="AO95" s="226"/>
      <c r="AP95" s="226"/>
      <c r="AQ95" s="104"/>
      <c r="AS95" s="105">
        <f>'Objekt E - Stavební práce'!M29</f>
        <v>0</v>
      </c>
      <c r="AT95" s="106">
        <f t="shared" si="1"/>
        <v>0</v>
      </c>
      <c r="AU95" s="107">
        <f>'Objekt E - Stavební práce'!W137</f>
        <v>0</v>
      </c>
      <c r="AV95" s="106">
        <f>'Objekt E - Stavební práce'!M33</f>
        <v>0</v>
      </c>
      <c r="AW95" s="106">
        <f>'Objekt E - Stavební práce'!M34</f>
        <v>0</v>
      </c>
      <c r="AX95" s="106">
        <f>'Objekt E - Stavební práce'!M35</f>
        <v>0</v>
      </c>
      <c r="AY95" s="106">
        <f>'Objekt E - Stavební práce'!M36</f>
        <v>0</v>
      </c>
      <c r="AZ95" s="106">
        <f>'Objekt E - Stavební práce'!H33</f>
        <v>0</v>
      </c>
      <c r="BA95" s="106">
        <f>'Objekt E - Stavební práce'!H34</f>
        <v>0</v>
      </c>
      <c r="BB95" s="106">
        <f>'Objekt E - Stavební práce'!H35</f>
        <v>0</v>
      </c>
      <c r="BC95" s="106">
        <f>'Objekt E - Stavební práce'!H36</f>
        <v>0</v>
      </c>
      <c r="BD95" s="108">
        <f>'Objekt E - Stavební práce'!H37</f>
        <v>0</v>
      </c>
      <c r="BT95" s="109" t="s">
        <v>97</v>
      </c>
      <c r="BV95" s="109" t="s">
        <v>88</v>
      </c>
      <c r="BW95" s="109" t="s">
        <v>110</v>
      </c>
      <c r="BX95" s="109" t="s">
        <v>109</v>
      </c>
    </row>
    <row r="96" spans="1:76" s="6" customFormat="1" ht="16.5" customHeight="1">
      <c r="A96" s="101" t="s">
        <v>94</v>
      </c>
      <c r="B96" s="102"/>
      <c r="C96" s="103"/>
      <c r="D96" s="103"/>
      <c r="E96" s="227" t="s">
        <v>99</v>
      </c>
      <c r="F96" s="227"/>
      <c r="G96" s="227"/>
      <c r="H96" s="227"/>
      <c r="I96" s="227"/>
      <c r="J96" s="103"/>
      <c r="K96" s="227" t="s">
        <v>100</v>
      </c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5">
        <f>'Objekt E - Ochrana před bleskem'!M31</f>
        <v>0</v>
      </c>
      <c r="AH96" s="226"/>
      <c r="AI96" s="226"/>
      <c r="AJ96" s="226"/>
      <c r="AK96" s="226"/>
      <c r="AL96" s="226"/>
      <c r="AM96" s="226"/>
      <c r="AN96" s="225">
        <f t="shared" si="0"/>
        <v>0</v>
      </c>
      <c r="AO96" s="226"/>
      <c r="AP96" s="226"/>
      <c r="AQ96" s="104"/>
      <c r="AS96" s="105">
        <f>'Objekt E - Ochrana před bleskem'!M29</f>
        <v>0</v>
      </c>
      <c r="AT96" s="106">
        <f t="shared" si="1"/>
        <v>0</v>
      </c>
      <c r="AU96" s="107">
        <f>'Objekt E - Ochrana před bleskem'!W120</f>
        <v>0</v>
      </c>
      <c r="AV96" s="106">
        <f>'Objekt E - Ochrana před bleskem'!M33</f>
        <v>0</v>
      </c>
      <c r="AW96" s="106">
        <f>'Objekt E - Ochrana před bleskem'!M34</f>
        <v>0</v>
      </c>
      <c r="AX96" s="106">
        <f>'Objekt E - Ochrana před bleskem'!M35</f>
        <v>0</v>
      </c>
      <c r="AY96" s="106">
        <f>'Objekt E - Ochrana před bleskem'!M36</f>
        <v>0</v>
      </c>
      <c r="AZ96" s="106">
        <f>'Objekt E - Ochrana před bleskem'!H33</f>
        <v>0</v>
      </c>
      <c r="BA96" s="106">
        <f>'Objekt E - Ochrana před bleskem'!H34</f>
        <v>0</v>
      </c>
      <c r="BB96" s="106">
        <f>'Objekt E - Ochrana před bleskem'!H35</f>
        <v>0</v>
      </c>
      <c r="BC96" s="106">
        <f>'Objekt E - Ochrana před bleskem'!H36</f>
        <v>0</v>
      </c>
      <c r="BD96" s="108">
        <f>'Objekt E - Ochrana před bleskem'!H37</f>
        <v>0</v>
      </c>
      <c r="BT96" s="109" t="s">
        <v>97</v>
      </c>
      <c r="BV96" s="109" t="s">
        <v>88</v>
      </c>
      <c r="BW96" s="109" t="s">
        <v>111</v>
      </c>
      <c r="BX96" s="109" t="s">
        <v>109</v>
      </c>
    </row>
    <row r="97" spans="1:76" s="6" customFormat="1" ht="16.5" customHeight="1">
      <c r="A97" s="101" t="s">
        <v>94</v>
      </c>
      <c r="B97" s="102"/>
      <c r="C97" s="103"/>
      <c r="D97" s="103"/>
      <c r="E97" s="227" t="s">
        <v>112</v>
      </c>
      <c r="F97" s="227"/>
      <c r="G97" s="227"/>
      <c r="H97" s="227"/>
      <c r="I97" s="227"/>
      <c r="J97" s="103"/>
      <c r="K97" s="227" t="s">
        <v>113</v>
      </c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  <c r="AD97" s="227"/>
      <c r="AE97" s="227"/>
      <c r="AF97" s="227"/>
      <c r="AG97" s="225">
        <f>'Objekt E - Vzduchotechnika'!M31</f>
        <v>0</v>
      </c>
      <c r="AH97" s="226"/>
      <c r="AI97" s="226"/>
      <c r="AJ97" s="226"/>
      <c r="AK97" s="226"/>
      <c r="AL97" s="226"/>
      <c r="AM97" s="226"/>
      <c r="AN97" s="225">
        <f t="shared" si="0"/>
        <v>0</v>
      </c>
      <c r="AO97" s="226"/>
      <c r="AP97" s="226"/>
      <c r="AQ97" s="104"/>
      <c r="AS97" s="105">
        <f>'Objekt E - Vzduchotechnika'!M29</f>
        <v>0</v>
      </c>
      <c r="AT97" s="106">
        <f t="shared" si="1"/>
        <v>0</v>
      </c>
      <c r="AU97" s="107">
        <f>'Objekt E - Vzduchotechnika'!W118</f>
        <v>0</v>
      </c>
      <c r="AV97" s="106">
        <f>'Objekt E - Vzduchotechnika'!M33</f>
        <v>0</v>
      </c>
      <c r="AW97" s="106">
        <f>'Objekt E - Vzduchotechnika'!M34</f>
        <v>0</v>
      </c>
      <c r="AX97" s="106">
        <f>'Objekt E - Vzduchotechnika'!M35</f>
        <v>0</v>
      </c>
      <c r="AY97" s="106">
        <f>'Objekt E - Vzduchotechnika'!M36</f>
        <v>0</v>
      </c>
      <c r="AZ97" s="106">
        <f>'Objekt E - Vzduchotechnika'!H33</f>
        <v>0</v>
      </c>
      <c r="BA97" s="106">
        <f>'Objekt E - Vzduchotechnika'!H34</f>
        <v>0</v>
      </c>
      <c r="BB97" s="106">
        <f>'Objekt E - Vzduchotechnika'!H35</f>
        <v>0</v>
      </c>
      <c r="BC97" s="106">
        <f>'Objekt E - Vzduchotechnika'!H36</f>
        <v>0</v>
      </c>
      <c r="BD97" s="108">
        <f>'Objekt E - Vzduchotechnika'!H37</f>
        <v>0</v>
      </c>
      <c r="BT97" s="109" t="s">
        <v>97</v>
      </c>
      <c r="BV97" s="109" t="s">
        <v>88</v>
      </c>
      <c r="BW97" s="109" t="s">
        <v>114</v>
      </c>
      <c r="BX97" s="109" t="s">
        <v>109</v>
      </c>
    </row>
    <row r="98" spans="2:76" s="5" customFormat="1" ht="16.5" customHeight="1">
      <c r="B98" s="92"/>
      <c r="C98" s="93"/>
      <c r="D98" s="224" t="s">
        <v>115</v>
      </c>
      <c r="E98" s="224"/>
      <c r="F98" s="224"/>
      <c r="G98" s="224"/>
      <c r="H98" s="224"/>
      <c r="I98" s="94"/>
      <c r="J98" s="224" t="s">
        <v>116</v>
      </c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3">
        <f>ROUND(SUM(AG99:AG101),0)</f>
        <v>0</v>
      </c>
      <c r="AH98" s="222"/>
      <c r="AI98" s="222"/>
      <c r="AJ98" s="222"/>
      <c r="AK98" s="222"/>
      <c r="AL98" s="222"/>
      <c r="AM98" s="222"/>
      <c r="AN98" s="221">
        <f t="shared" si="0"/>
        <v>0</v>
      </c>
      <c r="AO98" s="222"/>
      <c r="AP98" s="222"/>
      <c r="AQ98" s="95"/>
      <c r="AS98" s="96">
        <f>ROUND(SUM(AS99:AS101),0)</f>
        <v>0</v>
      </c>
      <c r="AT98" s="97">
        <f t="shared" si="1"/>
        <v>0</v>
      </c>
      <c r="AU98" s="98">
        <f>ROUND(SUM(AU99:AU101),5)</f>
        <v>0</v>
      </c>
      <c r="AV98" s="97">
        <f>ROUND(AZ98*L31,1)</f>
        <v>0</v>
      </c>
      <c r="AW98" s="97">
        <f>ROUND(BA98*L32,1)</f>
        <v>0</v>
      </c>
      <c r="AX98" s="97">
        <f>ROUND(BB98*L31,1)</f>
        <v>0</v>
      </c>
      <c r="AY98" s="97">
        <f>ROUND(BC98*L32,1)</f>
        <v>0</v>
      </c>
      <c r="AZ98" s="97">
        <f>ROUND(SUM(AZ99:AZ101),0)</f>
        <v>0</v>
      </c>
      <c r="BA98" s="97">
        <f>ROUND(SUM(BA99:BA101),0)</f>
        <v>0</v>
      </c>
      <c r="BB98" s="97">
        <f>ROUND(SUM(BB99:BB101),0)</f>
        <v>0</v>
      </c>
      <c r="BC98" s="97">
        <f>ROUND(SUM(BC99:BC101),0)</f>
        <v>0</v>
      </c>
      <c r="BD98" s="99">
        <f>ROUND(SUM(BD99:BD101),0)</f>
        <v>0</v>
      </c>
      <c r="BS98" s="100" t="s">
        <v>85</v>
      </c>
      <c r="BT98" s="100" t="s">
        <v>41</v>
      </c>
      <c r="BU98" s="100" t="s">
        <v>87</v>
      </c>
      <c r="BV98" s="100" t="s">
        <v>88</v>
      </c>
      <c r="BW98" s="100" t="s">
        <v>117</v>
      </c>
      <c r="BX98" s="100" t="s">
        <v>89</v>
      </c>
    </row>
    <row r="99" spans="1:76" s="6" customFormat="1" ht="16.5" customHeight="1">
      <c r="A99" s="101" t="s">
        <v>94</v>
      </c>
      <c r="B99" s="102"/>
      <c r="C99" s="103"/>
      <c r="D99" s="103"/>
      <c r="E99" s="227" t="s">
        <v>95</v>
      </c>
      <c r="F99" s="227"/>
      <c r="G99" s="227"/>
      <c r="H99" s="227"/>
      <c r="I99" s="227"/>
      <c r="J99" s="103"/>
      <c r="K99" s="227" t="s">
        <v>96</v>
      </c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5">
        <f>'Objekt F - Stavební práce'!M31</f>
        <v>0</v>
      </c>
      <c r="AH99" s="226"/>
      <c r="AI99" s="226"/>
      <c r="AJ99" s="226"/>
      <c r="AK99" s="226"/>
      <c r="AL99" s="226"/>
      <c r="AM99" s="226"/>
      <c r="AN99" s="225">
        <f t="shared" si="0"/>
        <v>0</v>
      </c>
      <c r="AO99" s="226"/>
      <c r="AP99" s="226"/>
      <c r="AQ99" s="104"/>
      <c r="AS99" s="105">
        <f>'Objekt F - Stavební práce'!M29</f>
        <v>0</v>
      </c>
      <c r="AT99" s="106">
        <f t="shared" si="1"/>
        <v>0</v>
      </c>
      <c r="AU99" s="107">
        <f>'Objekt F - Stavební práce'!W136</f>
        <v>0</v>
      </c>
      <c r="AV99" s="106">
        <f>'Objekt F - Stavební práce'!M33</f>
        <v>0</v>
      </c>
      <c r="AW99" s="106">
        <f>'Objekt F - Stavební práce'!M34</f>
        <v>0</v>
      </c>
      <c r="AX99" s="106">
        <f>'Objekt F - Stavební práce'!M35</f>
        <v>0</v>
      </c>
      <c r="AY99" s="106">
        <f>'Objekt F - Stavební práce'!M36</f>
        <v>0</v>
      </c>
      <c r="AZ99" s="106">
        <f>'Objekt F - Stavební práce'!H33</f>
        <v>0</v>
      </c>
      <c r="BA99" s="106">
        <f>'Objekt F - Stavební práce'!H34</f>
        <v>0</v>
      </c>
      <c r="BB99" s="106">
        <f>'Objekt F - Stavební práce'!H35</f>
        <v>0</v>
      </c>
      <c r="BC99" s="106">
        <f>'Objekt F - Stavební práce'!H36</f>
        <v>0</v>
      </c>
      <c r="BD99" s="108">
        <f>'Objekt F - Stavební práce'!H37</f>
        <v>0</v>
      </c>
      <c r="BT99" s="109" t="s">
        <v>97</v>
      </c>
      <c r="BV99" s="109" t="s">
        <v>88</v>
      </c>
      <c r="BW99" s="109" t="s">
        <v>118</v>
      </c>
      <c r="BX99" s="109" t="s">
        <v>117</v>
      </c>
    </row>
    <row r="100" spans="1:76" s="6" customFormat="1" ht="16.5" customHeight="1">
      <c r="A100" s="101" t="s">
        <v>94</v>
      </c>
      <c r="B100" s="102"/>
      <c r="C100" s="103"/>
      <c r="D100" s="103"/>
      <c r="E100" s="227" t="s">
        <v>99</v>
      </c>
      <c r="F100" s="227"/>
      <c r="G100" s="227"/>
      <c r="H100" s="227"/>
      <c r="I100" s="227"/>
      <c r="J100" s="103"/>
      <c r="K100" s="227" t="s">
        <v>100</v>
      </c>
      <c r="L100" s="227"/>
      <c r="M100" s="227"/>
      <c r="N100" s="227"/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5">
        <f>'Objekt F - Ochrana před bleskem'!M31</f>
        <v>0</v>
      </c>
      <c r="AH100" s="226"/>
      <c r="AI100" s="226"/>
      <c r="AJ100" s="226"/>
      <c r="AK100" s="226"/>
      <c r="AL100" s="226"/>
      <c r="AM100" s="226"/>
      <c r="AN100" s="225">
        <f t="shared" si="0"/>
        <v>0</v>
      </c>
      <c r="AO100" s="226"/>
      <c r="AP100" s="226"/>
      <c r="AQ100" s="104"/>
      <c r="AS100" s="105">
        <f>'Objekt F - Ochrana před bleskem'!M29</f>
        <v>0</v>
      </c>
      <c r="AT100" s="106">
        <f t="shared" si="1"/>
        <v>0</v>
      </c>
      <c r="AU100" s="107">
        <f>'Objekt F - Ochrana před bleskem'!W120</f>
        <v>0</v>
      </c>
      <c r="AV100" s="106">
        <f>'Objekt F - Ochrana před bleskem'!M33</f>
        <v>0</v>
      </c>
      <c r="AW100" s="106">
        <f>'Objekt F - Ochrana před bleskem'!M34</f>
        <v>0</v>
      </c>
      <c r="AX100" s="106">
        <f>'Objekt F - Ochrana před bleskem'!M35</f>
        <v>0</v>
      </c>
      <c r="AY100" s="106">
        <f>'Objekt F - Ochrana před bleskem'!M36</f>
        <v>0</v>
      </c>
      <c r="AZ100" s="106">
        <f>'Objekt F - Ochrana před bleskem'!H33</f>
        <v>0</v>
      </c>
      <c r="BA100" s="106">
        <f>'Objekt F - Ochrana před bleskem'!H34</f>
        <v>0</v>
      </c>
      <c r="BB100" s="106">
        <f>'Objekt F - Ochrana před bleskem'!H35</f>
        <v>0</v>
      </c>
      <c r="BC100" s="106">
        <f>'Objekt F - Ochrana před bleskem'!H36</f>
        <v>0</v>
      </c>
      <c r="BD100" s="108">
        <f>'Objekt F - Ochrana před bleskem'!H37</f>
        <v>0</v>
      </c>
      <c r="BT100" s="109" t="s">
        <v>97</v>
      </c>
      <c r="BV100" s="109" t="s">
        <v>88</v>
      </c>
      <c r="BW100" s="109" t="s">
        <v>119</v>
      </c>
      <c r="BX100" s="109" t="s">
        <v>117</v>
      </c>
    </row>
    <row r="101" spans="1:76" s="6" customFormat="1" ht="16.5" customHeight="1">
      <c r="A101" s="101" t="s">
        <v>94</v>
      </c>
      <c r="B101" s="102"/>
      <c r="C101" s="103"/>
      <c r="D101" s="103"/>
      <c r="E101" s="227" t="s">
        <v>112</v>
      </c>
      <c r="F101" s="227"/>
      <c r="G101" s="227"/>
      <c r="H101" s="227"/>
      <c r="I101" s="227"/>
      <c r="J101" s="103"/>
      <c r="K101" s="227" t="s">
        <v>113</v>
      </c>
      <c r="L101" s="227"/>
      <c r="M101" s="227"/>
      <c r="N101" s="227"/>
      <c r="O101" s="227"/>
      <c r="P101" s="227"/>
      <c r="Q101" s="227"/>
      <c r="R101" s="227"/>
      <c r="S101" s="227"/>
      <c r="T101" s="227"/>
      <c r="U101" s="227"/>
      <c r="V101" s="227"/>
      <c r="W101" s="227"/>
      <c r="X101" s="227"/>
      <c r="Y101" s="227"/>
      <c r="Z101" s="227"/>
      <c r="AA101" s="227"/>
      <c r="AB101" s="227"/>
      <c r="AC101" s="227"/>
      <c r="AD101" s="227"/>
      <c r="AE101" s="227"/>
      <c r="AF101" s="227"/>
      <c r="AG101" s="225">
        <f>'Objekt F - Vzduchotechnika'!M31</f>
        <v>0</v>
      </c>
      <c r="AH101" s="226"/>
      <c r="AI101" s="226"/>
      <c r="AJ101" s="226"/>
      <c r="AK101" s="226"/>
      <c r="AL101" s="226"/>
      <c r="AM101" s="226"/>
      <c r="AN101" s="225">
        <f t="shared" si="0"/>
        <v>0</v>
      </c>
      <c r="AO101" s="226"/>
      <c r="AP101" s="226"/>
      <c r="AQ101" s="104"/>
      <c r="AS101" s="105">
        <f>'Objekt F - Vzduchotechnika'!M29</f>
        <v>0</v>
      </c>
      <c r="AT101" s="106">
        <f t="shared" si="1"/>
        <v>0</v>
      </c>
      <c r="AU101" s="107">
        <f>'Objekt F - Vzduchotechnika'!W118</f>
        <v>0</v>
      </c>
      <c r="AV101" s="106">
        <f>'Objekt F - Vzduchotechnika'!M33</f>
        <v>0</v>
      </c>
      <c r="AW101" s="106">
        <f>'Objekt F - Vzduchotechnika'!M34</f>
        <v>0</v>
      </c>
      <c r="AX101" s="106">
        <f>'Objekt F - Vzduchotechnika'!M35</f>
        <v>0</v>
      </c>
      <c r="AY101" s="106">
        <f>'Objekt F - Vzduchotechnika'!M36</f>
        <v>0</v>
      </c>
      <c r="AZ101" s="106">
        <f>'Objekt F - Vzduchotechnika'!H33</f>
        <v>0</v>
      </c>
      <c r="BA101" s="106">
        <f>'Objekt F - Vzduchotechnika'!H34</f>
        <v>0</v>
      </c>
      <c r="BB101" s="106">
        <f>'Objekt F - Vzduchotechnika'!H35</f>
        <v>0</v>
      </c>
      <c r="BC101" s="106">
        <f>'Objekt F - Vzduchotechnika'!H36</f>
        <v>0</v>
      </c>
      <c r="BD101" s="108">
        <f>'Objekt F - Vzduchotechnika'!H37</f>
        <v>0</v>
      </c>
      <c r="BT101" s="109" t="s">
        <v>97</v>
      </c>
      <c r="BV101" s="109" t="s">
        <v>88</v>
      </c>
      <c r="BW101" s="109" t="s">
        <v>120</v>
      </c>
      <c r="BX101" s="109" t="s">
        <v>117</v>
      </c>
    </row>
    <row r="102" spans="2:76" s="5" customFormat="1" ht="16.5" customHeight="1">
      <c r="B102" s="92"/>
      <c r="C102" s="93"/>
      <c r="D102" s="224" t="s">
        <v>121</v>
      </c>
      <c r="E102" s="224"/>
      <c r="F102" s="224"/>
      <c r="G102" s="224"/>
      <c r="H102" s="224"/>
      <c r="I102" s="94"/>
      <c r="J102" s="224" t="s">
        <v>122</v>
      </c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3">
        <f>ROUND(SUM(AG103:AG104),0)</f>
        <v>0</v>
      </c>
      <c r="AH102" s="222"/>
      <c r="AI102" s="222"/>
      <c r="AJ102" s="222"/>
      <c r="AK102" s="222"/>
      <c r="AL102" s="222"/>
      <c r="AM102" s="222"/>
      <c r="AN102" s="221">
        <f t="shared" si="0"/>
        <v>0</v>
      </c>
      <c r="AO102" s="222"/>
      <c r="AP102" s="222"/>
      <c r="AQ102" s="95"/>
      <c r="AS102" s="96">
        <f>ROUND(SUM(AS103:AS104),0)</f>
        <v>0</v>
      </c>
      <c r="AT102" s="97">
        <f t="shared" si="1"/>
        <v>0</v>
      </c>
      <c r="AU102" s="98">
        <f>ROUND(SUM(AU103:AU104),5)</f>
        <v>0</v>
      </c>
      <c r="AV102" s="97">
        <f>ROUND(AZ102*L31,1)</f>
        <v>0</v>
      </c>
      <c r="AW102" s="97">
        <f>ROUND(BA102*L32,1)</f>
        <v>0</v>
      </c>
      <c r="AX102" s="97">
        <f>ROUND(BB102*L31,1)</f>
        <v>0</v>
      </c>
      <c r="AY102" s="97">
        <f>ROUND(BC102*L32,1)</f>
        <v>0</v>
      </c>
      <c r="AZ102" s="97">
        <f>ROUND(SUM(AZ103:AZ104),0)</f>
        <v>0</v>
      </c>
      <c r="BA102" s="97">
        <f>ROUND(SUM(BA103:BA104),0)</f>
        <v>0</v>
      </c>
      <c r="BB102" s="97">
        <f>ROUND(SUM(BB103:BB104),0)</f>
        <v>0</v>
      </c>
      <c r="BC102" s="97">
        <f>ROUND(SUM(BC103:BC104),0)</f>
        <v>0</v>
      </c>
      <c r="BD102" s="99">
        <f>ROUND(SUM(BD103:BD104),0)</f>
        <v>0</v>
      </c>
      <c r="BS102" s="100" t="s">
        <v>85</v>
      </c>
      <c r="BT102" s="100" t="s">
        <v>41</v>
      </c>
      <c r="BU102" s="100" t="s">
        <v>87</v>
      </c>
      <c r="BV102" s="100" t="s">
        <v>88</v>
      </c>
      <c r="BW102" s="100" t="s">
        <v>123</v>
      </c>
      <c r="BX102" s="100" t="s">
        <v>89</v>
      </c>
    </row>
    <row r="103" spans="1:76" s="6" customFormat="1" ht="16.5" customHeight="1">
      <c r="A103" s="101" t="s">
        <v>94</v>
      </c>
      <c r="B103" s="102"/>
      <c r="C103" s="103"/>
      <c r="D103" s="103"/>
      <c r="E103" s="227" t="s">
        <v>95</v>
      </c>
      <c r="F103" s="227"/>
      <c r="G103" s="227"/>
      <c r="H103" s="227"/>
      <c r="I103" s="227"/>
      <c r="J103" s="103"/>
      <c r="K103" s="227" t="s">
        <v>96</v>
      </c>
      <c r="L103" s="227"/>
      <c r="M103" s="227"/>
      <c r="N103" s="227"/>
      <c r="O103" s="227"/>
      <c r="P103" s="227"/>
      <c r="Q103" s="227"/>
      <c r="R103" s="227"/>
      <c r="S103" s="227"/>
      <c r="T103" s="22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  <c r="AF103" s="227"/>
      <c r="AG103" s="225">
        <f>'Objekt G - Stavební práce'!M31</f>
        <v>0</v>
      </c>
      <c r="AH103" s="226"/>
      <c r="AI103" s="226"/>
      <c r="AJ103" s="226"/>
      <c r="AK103" s="226"/>
      <c r="AL103" s="226"/>
      <c r="AM103" s="226"/>
      <c r="AN103" s="225">
        <f t="shared" si="0"/>
        <v>0</v>
      </c>
      <c r="AO103" s="226"/>
      <c r="AP103" s="226"/>
      <c r="AQ103" s="104"/>
      <c r="AS103" s="105">
        <f>'Objekt G - Stavební práce'!M29</f>
        <v>0</v>
      </c>
      <c r="AT103" s="106">
        <f t="shared" si="1"/>
        <v>0</v>
      </c>
      <c r="AU103" s="107">
        <f>'Objekt G - Stavební práce'!W128</f>
        <v>0</v>
      </c>
      <c r="AV103" s="106">
        <f>'Objekt G - Stavební práce'!M33</f>
        <v>0</v>
      </c>
      <c r="AW103" s="106">
        <f>'Objekt G - Stavební práce'!M34</f>
        <v>0</v>
      </c>
      <c r="AX103" s="106">
        <f>'Objekt G - Stavební práce'!M35</f>
        <v>0</v>
      </c>
      <c r="AY103" s="106">
        <f>'Objekt G - Stavební práce'!M36</f>
        <v>0</v>
      </c>
      <c r="AZ103" s="106">
        <f>'Objekt G - Stavební práce'!H33</f>
        <v>0</v>
      </c>
      <c r="BA103" s="106">
        <f>'Objekt G - Stavební práce'!H34</f>
        <v>0</v>
      </c>
      <c r="BB103" s="106">
        <f>'Objekt G - Stavební práce'!H35</f>
        <v>0</v>
      </c>
      <c r="BC103" s="106">
        <f>'Objekt G - Stavební práce'!H36</f>
        <v>0</v>
      </c>
      <c r="BD103" s="108">
        <f>'Objekt G - Stavební práce'!H37</f>
        <v>0</v>
      </c>
      <c r="BT103" s="109" t="s">
        <v>97</v>
      </c>
      <c r="BV103" s="109" t="s">
        <v>88</v>
      </c>
      <c r="BW103" s="109" t="s">
        <v>124</v>
      </c>
      <c r="BX103" s="109" t="s">
        <v>123</v>
      </c>
    </row>
    <row r="104" spans="1:76" s="6" customFormat="1" ht="16.5" customHeight="1">
      <c r="A104" s="101" t="s">
        <v>94</v>
      </c>
      <c r="B104" s="102"/>
      <c r="C104" s="103"/>
      <c r="D104" s="103"/>
      <c r="E104" s="227" t="s">
        <v>99</v>
      </c>
      <c r="F104" s="227"/>
      <c r="G104" s="227"/>
      <c r="H104" s="227"/>
      <c r="I104" s="227"/>
      <c r="J104" s="103"/>
      <c r="K104" s="227" t="s">
        <v>100</v>
      </c>
      <c r="L104" s="227"/>
      <c r="M104" s="227"/>
      <c r="N104" s="227"/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5">
        <f>'Objekt G - Ochrana před bleskem'!M31</f>
        <v>0</v>
      </c>
      <c r="AH104" s="226"/>
      <c r="AI104" s="226"/>
      <c r="AJ104" s="226"/>
      <c r="AK104" s="226"/>
      <c r="AL104" s="226"/>
      <c r="AM104" s="226"/>
      <c r="AN104" s="225">
        <f t="shared" si="0"/>
        <v>0</v>
      </c>
      <c r="AO104" s="226"/>
      <c r="AP104" s="226"/>
      <c r="AQ104" s="104"/>
      <c r="AS104" s="105">
        <f>'Objekt G - Ochrana před bleskem'!M29</f>
        <v>0</v>
      </c>
      <c r="AT104" s="106">
        <f t="shared" si="1"/>
        <v>0</v>
      </c>
      <c r="AU104" s="107">
        <f>'Objekt G - Ochrana před bleskem'!W120</f>
        <v>0</v>
      </c>
      <c r="AV104" s="106">
        <f>'Objekt G - Ochrana před bleskem'!M33</f>
        <v>0</v>
      </c>
      <c r="AW104" s="106">
        <f>'Objekt G - Ochrana před bleskem'!M34</f>
        <v>0</v>
      </c>
      <c r="AX104" s="106">
        <f>'Objekt G - Ochrana před bleskem'!M35</f>
        <v>0</v>
      </c>
      <c r="AY104" s="106">
        <f>'Objekt G - Ochrana před bleskem'!M36</f>
        <v>0</v>
      </c>
      <c r="AZ104" s="106">
        <f>'Objekt G - Ochrana před bleskem'!H33</f>
        <v>0</v>
      </c>
      <c r="BA104" s="106">
        <f>'Objekt G - Ochrana před bleskem'!H34</f>
        <v>0</v>
      </c>
      <c r="BB104" s="106">
        <f>'Objekt G - Ochrana před bleskem'!H35</f>
        <v>0</v>
      </c>
      <c r="BC104" s="106">
        <f>'Objekt G - Ochrana před bleskem'!H36</f>
        <v>0</v>
      </c>
      <c r="BD104" s="108">
        <f>'Objekt G - Ochrana před bleskem'!H37</f>
        <v>0</v>
      </c>
      <c r="BT104" s="109" t="s">
        <v>97</v>
      </c>
      <c r="BV104" s="109" t="s">
        <v>88</v>
      </c>
      <c r="BW104" s="109" t="s">
        <v>125</v>
      </c>
      <c r="BX104" s="109" t="s">
        <v>123</v>
      </c>
    </row>
    <row r="105" spans="1:76" s="5" customFormat="1" ht="16.5" customHeight="1">
      <c r="A105" s="101" t="s">
        <v>94</v>
      </c>
      <c r="B105" s="92"/>
      <c r="C105" s="93"/>
      <c r="D105" s="224" t="s">
        <v>126</v>
      </c>
      <c r="E105" s="224"/>
      <c r="F105" s="224"/>
      <c r="G105" s="224"/>
      <c r="H105" s="224"/>
      <c r="I105" s="94"/>
      <c r="J105" s="224" t="s">
        <v>127</v>
      </c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1">
        <f>'Ostatní a vedlejší náklady'!M30</f>
        <v>0</v>
      </c>
      <c r="AH105" s="222"/>
      <c r="AI105" s="222"/>
      <c r="AJ105" s="222"/>
      <c r="AK105" s="222"/>
      <c r="AL105" s="222"/>
      <c r="AM105" s="222"/>
      <c r="AN105" s="221">
        <f t="shared" si="0"/>
        <v>0</v>
      </c>
      <c r="AO105" s="222"/>
      <c r="AP105" s="222"/>
      <c r="AQ105" s="95"/>
      <c r="AS105" s="110">
        <f>'Ostatní a vedlejší náklady'!M28</f>
        <v>0</v>
      </c>
      <c r="AT105" s="111">
        <f t="shared" si="1"/>
        <v>0</v>
      </c>
      <c r="AU105" s="112">
        <f>'Ostatní a vedlejší náklady'!W123</f>
        <v>0</v>
      </c>
      <c r="AV105" s="111">
        <f>'Ostatní a vedlejší náklady'!M32</f>
        <v>0</v>
      </c>
      <c r="AW105" s="111">
        <f>'Ostatní a vedlejší náklady'!M33</f>
        <v>0</v>
      </c>
      <c r="AX105" s="111">
        <f>'Ostatní a vedlejší náklady'!M34</f>
        <v>0</v>
      </c>
      <c r="AY105" s="111">
        <f>'Ostatní a vedlejší náklady'!M35</f>
        <v>0</v>
      </c>
      <c r="AZ105" s="111">
        <f>'Ostatní a vedlejší náklady'!H32</f>
        <v>0</v>
      </c>
      <c r="BA105" s="111">
        <f>'Ostatní a vedlejší náklady'!H33</f>
        <v>0</v>
      </c>
      <c r="BB105" s="111">
        <f>'Ostatní a vedlejší náklady'!H34</f>
        <v>0</v>
      </c>
      <c r="BC105" s="111">
        <f>'Ostatní a vedlejší náklady'!H35</f>
        <v>0</v>
      </c>
      <c r="BD105" s="113">
        <f>'Ostatní a vedlejší náklady'!H36</f>
        <v>0</v>
      </c>
      <c r="BT105" s="100" t="s">
        <v>41</v>
      </c>
      <c r="BV105" s="100" t="s">
        <v>88</v>
      </c>
      <c r="BW105" s="100" t="s">
        <v>128</v>
      </c>
      <c r="BX105" s="100" t="s">
        <v>89</v>
      </c>
    </row>
    <row r="106" spans="2:43" ht="12">
      <c r="B106" s="23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4"/>
    </row>
    <row r="107" spans="2:48" s="1" customFormat="1" ht="30" customHeight="1">
      <c r="B107" s="35"/>
      <c r="C107" s="84" t="s">
        <v>129</v>
      </c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232">
        <f>ROUND(SUM(AG108:AG111),0)</f>
        <v>0</v>
      </c>
      <c r="AH107" s="232"/>
      <c r="AI107" s="232"/>
      <c r="AJ107" s="232"/>
      <c r="AK107" s="232"/>
      <c r="AL107" s="232"/>
      <c r="AM107" s="232"/>
      <c r="AN107" s="232">
        <f>ROUND(SUM(AN108:AN111),0)</f>
        <v>0</v>
      </c>
      <c r="AO107" s="232"/>
      <c r="AP107" s="232"/>
      <c r="AQ107" s="37"/>
      <c r="AS107" s="80" t="s">
        <v>130</v>
      </c>
      <c r="AT107" s="81" t="s">
        <v>131</v>
      </c>
      <c r="AU107" s="81" t="s">
        <v>50</v>
      </c>
      <c r="AV107" s="82" t="s">
        <v>73</v>
      </c>
    </row>
    <row r="108" spans="2:89" s="1" customFormat="1" ht="19.95" customHeight="1">
      <c r="B108" s="35"/>
      <c r="C108" s="36"/>
      <c r="D108" s="114" t="s">
        <v>132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228">
        <f>ROUND(AG87*AS108,0)</f>
        <v>0</v>
      </c>
      <c r="AH108" s="225"/>
      <c r="AI108" s="225"/>
      <c r="AJ108" s="225"/>
      <c r="AK108" s="225"/>
      <c r="AL108" s="225"/>
      <c r="AM108" s="225"/>
      <c r="AN108" s="225">
        <f>ROUND(AG108+AV108,0)</f>
        <v>0</v>
      </c>
      <c r="AO108" s="225"/>
      <c r="AP108" s="225"/>
      <c r="AQ108" s="37"/>
      <c r="AS108" s="115">
        <v>0</v>
      </c>
      <c r="AT108" s="116" t="s">
        <v>133</v>
      </c>
      <c r="AU108" s="116" t="s">
        <v>51</v>
      </c>
      <c r="AV108" s="117">
        <f>ROUND(IF(AU108="základní",AG108*L31,IF(AU108="snížená",AG108*L32,0)),0)</f>
        <v>0</v>
      </c>
      <c r="BV108" s="19" t="s">
        <v>134</v>
      </c>
      <c r="BY108" s="118">
        <f>IF(AU108="základní",AV108,0)</f>
        <v>0</v>
      </c>
      <c r="BZ108" s="118">
        <f>IF(AU108="snížená",AV108,0)</f>
        <v>0</v>
      </c>
      <c r="CA108" s="118">
        <v>0</v>
      </c>
      <c r="CB108" s="118">
        <v>0</v>
      </c>
      <c r="CC108" s="118">
        <v>0</v>
      </c>
      <c r="CD108" s="118">
        <f>IF(AU108="základní",AG108,0)</f>
        <v>0</v>
      </c>
      <c r="CE108" s="118">
        <f>IF(AU108="snížená",AG108,0)</f>
        <v>0</v>
      </c>
      <c r="CF108" s="118">
        <f>IF(AU108="zákl. přenesená",AG108,0)</f>
        <v>0</v>
      </c>
      <c r="CG108" s="118">
        <f>IF(AU108="sníž. přenesená",AG108,0)</f>
        <v>0</v>
      </c>
      <c r="CH108" s="118">
        <f>IF(AU108="nulová",AG108,0)</f>
        <v>0</v>
      </c>
      <c r="CI108" s="19">
        <f>IF(AU108="základní",1,IF(AU108="snížená",2,IF(AU108="zákl. přenesená",4,IF(AU108="sníž. přenesená",5,3))))</f>
        <v>1</v>
      </c>
      <c r="CJ108" s="19">
        <f>IF(AT108="stavební čast",1,IF(88108="investiční čast",2,3))</f>
        <v>1</v>
      </c>
      <c r="CK108" s="19" t="str">
        <f>IF(D108="Vyplň vlastní","","x")</f>
        <v>x</v>
      </c>
    </row>
    <row r="109" spans="2:89" s="1" customFormat="1" ht="19.95" customHeight="1">
      <c r="B109" s="35"/>
      <c r="C109" s="36"/>
      <c r="D109" s="229" t="s">
        <v>135</v>
      </c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  <c r="S109" s="230"/>
      <c r="T109" s="230"/>
      <c r="U109" s="230"/>
      <c r="V109" s="230"/>
      <c r="W109" s="230"/>
      <c r="X109" s="230"/>
      <c r="Y109" s="230"/>
      <c r="Z109" s="230"/>
      <c r="AA109" s="230"/>
      <c r="AB109" s="230"/>
      <c r="AC109" s="36"/>
      <c r="AD109" s="36"/>
      <c r="AE109" s="36"/>
      <c r="AF109" s="36"/>
      <c r="AG109" s="228">
        <f>AG87*AS109</f>
        <v>0</v>
      </c>
      <c r="AH109" s="225"/>
      <c r="AI109" s="225"/>
      <c r="AJ109" s="225"/>
      <c r="AK109" s="225"/>
      <c r="AL109" s="225"/>
      <c r="AM109" s="225"/>
      <c r="AN109" s="225">
        <f>AG109+AV109</f>
        <v>0</v>
      </c>
      <c r="AO109" s="225"/>
      <c r="AP109" s="225"/>
      <c r="AQ109" s="37"/>
      <c r="AS109" s="119">
        <v>0</v>
      </c>
      <c r="AT109" s="120" t="s">
        <v>133</v>
      </c>
      <c r="AU109" s="120" t="s">
        <v>51</v>
      </c>
      <c r="AV109" s="108">
        <f>ROUND(IF(AU109="nulová",0,IF(OR(AU109="základní",AU109="zákl. přenesená"),AG109*L31,AG109*L32)),1)</f>
        <v>0</v>
      </c>
      <c r="BV109" s="19" t="s">
        <v>136</v>
      </c>
      <c r="BY109" s="118">
        <f>IF(AU109="základní",AV109,0)</f>
        <v>0</v>
      </c>
      <c r="BZ109" s="118">
        <f>IF(AU109="snížená",AV109,0)</f>
        <v>0</v>
      </c>
      <c r="CA109" s="118">
        <f>IF(AU109="zákl. přenesená",AV109,0)</f>
        <v>0</v>
      </c>
      <c r="CB109" s="118">
        <f>IF(AU109="sníž. přenesená",AV109,0)</f>
        <v>0</v>
      </c>
      <c r="CC109" s="118">
        <f>IF(AU109="nulová",AV109,0)</f>
        <v>0</v>
      </c>
      <c r="CD109" s="118">
        <f>IF(AU109="základní",AG109,0)</f>
        <v>0</v>
      </c>
      <c r="CE109" s="118">
        <f>IF(AU109="snížená",AG109,0)</f>
        <v>0</v>
      </c>
      <c r="CF109" s="118">
        <f>IF(AU109="zákl. přenesená",AG109,0)</f>
        <v>0</v>
      </c>
      <c r="CG109" s="118">
        <f>IF(AU109="sníž. přenesená",AG109,0)</f>
        <v>0</v>
      </c>
      <c r="CH109" s="118">
        <f>IF(AU109="nulová",AG109,0)</f>
        <v>0</v>
      </c>
      <c r="CI109" s="19">
        <f>IF(AU109="základní",1,IF(AU109="snížená",2,IF(AU109="zákl. přenesená",4,IF(AU109="sníž. přenesená",5,3))))</f>
        <v>1</v>
      </c>
      <c r="CJ109" s="19">
        <f>IF(AT109="stavební čast",1,IF(88109="investiční čast",2,3))</f>
        <v>1</v>
      </c>
      <c r="CK109" s="19" t="str">
        <f>IF(D109="Vyplň vlastní","","x")</f>
        <v/>
      </c>
    </row>
    <row r="110" spans="2:89" s="1" customFormat="1" ht="19.95" customHeight="1">
      <c r="B110" s="35"/>
      <c r="C110" s="36"/>
      <c r="D110" s="229" t="s">
        <v>135</v>
      </c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36"/>
      <c r="AD110" s="36"/>
      <c r="AE110" s="36"/>
      <c r="AF110" s="36"/>
      <c r="AG110" s="228">
        <f>AG87*AS110</f>
        <v>0</v>
      </c>
      <c r="AH110" s="225"/>
      <c r="AI110" s="225"/>
      <c r="AJ110" s="225"/>
      <c r="AK110" s="225"/>
      <c r="AL110" s="225"/>
      <c r="AM110" s="225"/>
      <c r="AN110" s="225">
        <f>AG110+AV110</f>
        <v>0</v>
      </c>
      <c r="AO110" s="225"/>
      <c r="AP110" s="225"/>
      <c r="AQ110" s="37"/>
      <c r="AS110" s="119">
        <v>0</v>
      </c>
      <c r="AT110" s="120" t="s">
        <v>133</v>
      </c>
      <c r="AU110" s="120" t="s">
        <v>51</v>
      </c>
      <c r="AV110" s="108">
        <f>ROUND(IF(AU110="nulová",0,IF(OR(AU110="základní",AU110="zákl. přenesená"),AG110*L31,AG110*L32)),1)</f>
        <v>0</v>
      </c>
      <c r="BV110" s="19" t="s">
        <v>136</v>
      </c>
      <c r="BY110" s="118">
        <f>IF(AU110="základní",AV110,0)</f>
        <v>0</v>
      </c>
      <c r="BZ110" s="118">
        <f>IF(AU110="snížená",AV110,0)</f>
        <v>0</v>
      </c>
      <c r="CA110" s="118">
        <f>IF(AU110="zákl. přenesená",AV110,0)</f>
        <v>0</v>
      </c>
      <c r="CB110" s="118">
        <f>IF(AU110="sníž. přenesená",AV110,0)</f>
        <v>0</v>
      </c>
      <c r="CC110" s="118">
        <f>IF(AU110="nulová",AV110,0)</f>
        <v>0</v>
      </c>
      <c r="CD110" s="118">
        <f>IF(AU110="základní",AG110,0)</f>
        <v>0</v>
      </c>
      <c r="CE110" s="118">
        <f>IF(AU110="snížená",AG110,0)</f>
        <v>0</v>
      </c>
      <c r="CF110" s="118">
        <f>IF(AU110="zákl. přenesená",AG110,0)</f>
        <v>0</v>
      </c>
      <c r="CG110" s="118">
        <f>IF(AU110="sníž. přenesená",AG110,0)</f>
        <v>0</v>
      </c>
      <c r="CH110" s="118">
        <f>IF(AU110="nulová",AG110,0)</f>
        <v>0</v>
      </c>
      <c r="CI110" s="19">
        <f>IF(AU110="základní",1,IF(AU110="snížená",2,IF(AU110="zákl. přenesená",4,IF(AU110="sníž. přenesená",5,3))))</f>
        <v>1</v>
      </c>
      <c r="CJ110" s="19">
        <f>IF(AT110="stavební čast",1,IF(88110="investiční čast",2,3))</f>
        <v>1</v>
      </c>
      <c r="CK110" s="19" t="str">
        <f>IF(D110="Vyplň vlastní","","x")</f>
        <v/>
      </c>
    </row>
    <row r="111" spans="2:89" s="1" customFormat="1" ht="19.95" customHeight="1">
      <c r="B111" s="35"/>
      <c r="C111" s="36"/>
      <c r="D111" s="229" t="s">
        <v>135</v>
      </c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30"/>
      <c r="AB111" s="230"/>
      <c r="AC111" s="36"/>
      <c r="AD111" s="36"/>
      <c r="AE111" s="36"/>
      <c r="AF111" s="36"/>
      <c r="AG111" s="228">
        <f>AG87*AS111</f>
        <v>0</v>
      </c>
      <c r="AH111" s="225"/>
      <c r="AI111" s="225"/>
      <c r="AJ111" s="225"/>
      <c r="AK111" s="225"/>
      <c r="AL111" s="225"/>
      <c r="AM111" s="225"/>
      <c r="AN111" s="225">
        <f>AG111+AV111</f>
        <v>0</v>
      </c>
      <c r="AO111" s="225"/>
      <c r="AP111" s="225"/>
      <c r="AQ111" s="37"/>
      <c r="AS111" s="121">
        <v>0</v>
      </c>
      <c r="AT111" s="122" t="s">
        <v>133</v>
      </c>
      <c r="AU111" s="122" t="s">
        <v>51</v>
      </c>
      <c r="AV111" s="123">
        <f>ROUND(IF(AU111="nulová",0,IF(OR(AU111="základní",AU111="zákl. přenesená"),AG111*L31,AG111*L32)),1)</f>
        <v>0</v>
      </c>
      <c r="BV111" s="19" t="s">
        <v>136</v>
      </c>
      <c r="BY111" s="118">
        <f>IF(AU111="základní",AV111,0)</f>
        <v>0</v>
      </c>
      <c r="BZ111" s="118">
        <f>IF(AU111="snížená",AV111,0)</f>
        <v>0</v>
      </c>
      <c r="CA111" s="118">
        <f>IF(AU111="zákl. přenesená",AV111,0)</f>
        <v>0</v>
      </c>
      <c r="CB111" s="118">
        <f>IF(AU111="sníž. přenesená",AV111,0)</f>
        <v>0</v>
      </c>
      <c r="CC111" s="118">
        <f>IF(AU111="nulová",AV111,0)</f>
        <v>0</v>
      </c>
      <c r="CD111" s="118">
        <f>IF(AU111="základní",AG111,0)</f>
        <v>0</v>
      </c>
      <c r="CE111" s="118">
        <f>IF(AU111="snížená",AG111,0)</f>
        <v>0</v>
      </c>
      <c r="CF111" s="118">
        <f>IF(AU111="zákl. přenesená",AG111,0)</f>
        <v>0</v>
      </c>
      <c r="CG111" s="118">
        <f>IF(AU111="sníž. přenesená",AG111,0)</f>
        <v>0</v>
      </c>
      <c r="CH111" s="118">
        <f>IF(AU111="nulová",AG111,0)</f>
        <v>0</v>
      </c>
      <c r="CI111" s="19">
        <f>IF(AU111="základní",1,IF(AU111="snížená",2,IF(AU111="zákl. přenesená",4,IF(AU111="sníž. přenesená",5,3))))</f>
        <v>1</v>
      </c>
      <c r="CJ111" s="19">
        <f>IF(AT111="stavební čast",1,IF(88111="investiční čast",2,3))</f>
        <v>1</v>
      </c>
      <c r="CK111" s="19" t="str">
        <f>IF(D111="Vyplň vlastní","","x")</f>
        <v/>
      </c>
    </row>
    <row r="112" spans="2:43" s="1" customFormat="1" ht="10.8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7"/>
    </row>
    <row r="113" spans="2:43" s="1" customFormat="1" ht="30" customHeight="1">
      <c r="B113" s="35"/>
      <c r="C113" s="124" t="s">
        <v>137</v>
      </c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  <c r="AA113" s="125"/>
      <c r="AB113" s="125"/>
      <c r="AC113" s="125"/>
      <c r="AD113" s="125"/>
      <c r="AE113" s="125"/>
      <c r="AF113" s="125"/>
      <c r="AG113" s="233">
        <f>ROUND(AG87+AG107,0)</f>
        <v>0</v>
      </c>
      <c r="AH113" s="233"/>
      <c r="AI113" s="233"/>
      <c r="AJ113" s="233"/>
      <c r="AK113" s="233"/>
      <c r="AL113" s="233"/>
      <c r="AM113" s="233"/>
      <c r="AN113" s="233">
        <f>AN87+AN107</f>
        <v>0</v>
      </c>
      <c r="AO113" s="233"/>
      <c r="AP113" s="233"/>
      <c r="AQ113" s="37"/>
    </row>
    <row r="114" spans="2:43" s="1" customFormat="1" ht="6.9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1"/>
    </row>
  </sheetData>
  <sheetProtection algorithmName="SHA-512" hashValue="48rZdGTAbcCJH/jLpt47AV9V0/PWq+Z8XIIj6KrWcnnuYAky3kXJ5LKkOCQDoX7kCujoZYJQbPGflbIlp1s3Qw==" saltValue="BoeGenvQsN3ioR38z9iwitg8PcwSJXX611zLrntlEa3qdd3DwVbuJtdHcgb+iePx4yeQX7P5sAuL8Oa1qVwvlw==" spinCount="10" sheet="1" objects="1" scenarios="1" formatColumns="0" formatRows="0"/>
  <mergeCells count="126">
    <mergeCell ref="AG113:AM113"/>
    <mergeCell ref="AN113:AP113"/>
    <mergeCell ref="AR2:BE2"/>
    <mergeCell ref="D110:AB110"/>
    <mergeCell ref="AG110:AM110"/>
    <mergeCell ref="AN110:AP110"/>
    <mergeCell ref="D111:AB111"/>
    <mergeCell ref="AG111:AM111"/>
    <mergeCell ref="AN111:AP111"/>
    <mergeCell ref="AG87:AM87"/>
    <mergeCell ref="AN87:AP87"/>
    <mergeCell ref="AG107:AM107"/>
    <mergeCell ref="AN107:AP107"/>
    <mergeCell ref="AN105:AP105"/>
    <mergeCell ref="AG105:AM105"/>
    <mergeCell ref="D105:H105"/>
    <mergeCell ref="J105:AF105"/>
    <mergeCell ref="AG108:AM108"/>
    <mergeCell ref="AN108:AP108"/>
    <mergeCell ref="D109:AB109"/>
    <mergeCell ref="AG109:AM109"/>
    <mergeCell ref="AN109:AP109"/>
    <mergeCell ref="AN102:AP102"/>
    <mergeCell ref="AG102:AM102"/>
    <mergeCell ref="D102:H102"/>
    <mergeCell ref="J102:AF102"/>
    <mergeCell ref="AN103:AP103"/>
    <mergeCell ref="AG103:AM103"/>
    <mergeCell ref="E103:I103"/>
    <mergeCell ref="K103:AF103"/>
    <mergeCell ref="AN104:AP104"/>
    <mergeCell ref="AG104:AM104"/>
    <mergeCell ref="E104:I104"/>
    <mergeCell ref="K104:AF104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E101:I101"/>
    <mergeCell ref="K101:AF101"/>
    <mergeCell ref="AN96:AP96"/>
    <mergeCell ref="AG96:AM96"/>
    <mergeCell ref="E96:I96"/>
    <mergeCell ref="K96:AF96"/>
    <mergeCell ref="AN97:AP97"/>
    <mergeCell ref="AG97:AM97"/>
    <mergeCell ref="E97:I97"/>
    <mergeCell ref="K97:AF97"/>
    <mergeCell ref="AN98:AP98"/>
    <mergeCell ref="AG98:AM98"/>
    <mergeCell ref="D98:H98"/>
    <mergeCell ref="J98:AF98"/>
    <mergeCell ref="AN93:AP93"/>
    <mergeCell ref="AG93:AM93"/>
    <mergeCell ref="E93:I93"/>
    <mergeCell ref="K93:AF93"/>
    <mergeCell ref="AN94:AP94"/>
    <mergeCell ref="AG94:AM94"/>
    <mergeCell ref="D94:H94"/>
    <mergeCell ref="J94:AF94"/>
    <mergeCell ref="AN95:AP95"/>
    <mergeCell ref="AG95:AM95"/>
    <mergeCell ref="E95:I95"/>
    <mergeCell ref="K95:AF95"/>
    <mergeCell ref="AN90:AP90"/>
    <mergeCell ref="AG90:AM90"/>
    <mergeCell ref="E90:I90"/>
    <mergeCell ref="K90:AF90"/>
    <mergeCell ref="AN91:AP91"/>
    <mergeCell ref="AG91:AM91"/>
    <mergeCell ref="D91:H91"/>
    <mergeCell ref="J91:AF91"/>
    <mergeCell ref="AN92:AP92"/>
    <mergeCell ref="AG92:AM92"/>
    <mergeCell ref="E92:I92"/>
    <mergeCell ref="K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</mergeCells>
  <dataValidations count="2">
    <dataValidation type="list" allowBlank="1" showInputMessage="1" showErrorMessage="1" error="Povoleny jsou hodnoty základní, snížená, zákl. přenesená, sníž. přenesená, nulová." sqref="AU108:AU112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8:AT112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01 - Stavební práce'!C2" display="/"/>
    <hyperlink ref="A90" location="'02 - Ochrana před bleskem'!C2" display="/"/>
    <hyperlink ref="A92" location="'01 - Stavební práce_01'!C2" display="/"/>
    <hyperlink ref="A93" location="'02 - Ochrana před bleskem_01'!C2" display="/"/>
    <hyperlink ref="A95" location="'01 - Stavební práce_02'!C2" display="/"/>
    <hyperlink ref="A96" location="'02 - Ochrana před bleskem_02'!C2" display="/"/>
    <hyperlink ref="A97" location="'03 - Vzduchotechnika'!C2" display="/"/>
    <hyperlink ref="A99" location="'01 - Stavební práce_03'!C2" display="/"/>
    <hyperlink ref="A100" location="'02 - Ochrana před bleskem_03'!C2" display="/"/>
    <hyperlink ref="A101" location="'03 - Vzduchotechnika_01'!C2" display="/"/>
    <hyperlink ref="A103" location="'01 - Stavební práce_04'!C2" display="/"/>
    <hyperlink ref="A104" location="'02 - Ochrana před bleskem_04'!C2" display="/"/>
    <hyperlink ref="A105" location="'006 - Ostatní a vedlejší 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119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1417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557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(SUM(BE94:BE101)+SUM(BE120:BE152))</f>
        <v>0</v>
      </c>
      <c r="I33" s="238"/>
      <c r="J33" s="238"/>
      <c r="K33" s="36"/>
      <c r="L33" s="36"/>
      <c r="M33" s="244">
        <f>ROUND((SUM(BE94:BE101)+SUM(BE120:BE152)),0)*F33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(SUM(BF94:BF101)+SUM(BF120:BF152))</f>
        <v>0</v>
      </c>
      <c r="I34" s="238"/>
      <c r="J34" s="238"/>
      <c r="K34" s="36"/>
      <c r="L34" s="36"/>
      <c r="M34" s="244">
        <f>ROUND((SUM(BF94:BF101)+SUM(BF120:BF152)),0)*F34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1417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558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559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N125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Sš aut. - realizace úspor energie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1417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W121+W153</f>
        <v>0</v>
      </c>
      <c r="X120" s="51"/>
      <c r="Y120" s="160">
        <f>Y121+Y153</f>
        <v>0.29816</v>
      </c>
      <c r="Z120" s="51"/>
      <c r="AA120" s="161">
        <f>AA121+AA153</f>
        <v>0</v>
      </c>
      <c r="AT120" s="19" t="s">
        <v>85</v>
      </c>
      <c r="AU120" s="19" t="s">
        <v>153</v>
      </c>
      <c r="BK120" s="162">
        <f>BK121+BK153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W122+W125</f>
        <v>0</v>
      </c>
      <c r="X121" s="164"/>
      <c r="Y121" s="168">
        <f>Y122+Y125</f>
        <v>0.29816</v>
      </c>
      <c r="Z121" s="164"/>
      <c r="AA121" s="169">
        <f>AA122+AA125</f>
        <v>0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BK122+BK125</f>
        <v>0</v>
      </c>
    </row>
    <row r="122" spans="2:63" s="10" customFormat="1" ht="19.95" customHeight="1">
      <c r="B122" s="163"/>
      <c r="C122" s="164"/>
      <c r="D122" s="173" t="s">
        <v>558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SUM(W123:W124)</f>
        <v>0</v>
      </c>
      <c r="X122" s="164"/>
      <c r="Y122" s="168">
        <f>SUM(Y123:Y124)</f>
        <v>0</v>
      </c>
      <c r="Z122" s="164"/>
      <c r="AA122" s="169">
        <f>SUM(AA123:AA124)</f>
        <v>0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SUM(BK123:BK124)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852</v>
      </c>
      <c r="F123" s="255" t="s">
        <v>853</v>
      </c>
      <c r="G123" s="255"/>
      <c r="H123" s="255"/>
      <c r="I123" s="255"/>
      <c r="J123" s="176" t="s">
        <v>358</v>
      </c>
      <c r="K123" s="177">
        <v>1</v>
      </c>
      <c r="L123" s="256">
        <v>0</v>
      </c>
      <c r="M123" s="257"/>
      <c r="N123" s="258">
        <f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>V123*K123</f>
        <v>0</v>
      </c>
      <c r="X123" s="179">
        <v>0</v>
      </c>
      <c r="Y123" s="179">
        <f>X123*K123</f>
        <v>0</v>
      </c>
      <c r="Z123" s="179">
        <v>0</v>
      </c>
      <c r="AA123" s="180">
        <f>Z123*K123</f>
        <v>0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19" t="s">
        <v>41</v>
      </c>
      <c r="BK123" s="118">
        <f>ROUND(L123*K123,2)</f>
        <v>0</v>
      </c>
      <c r="BL123" s="19" t="s">
        <v>251</v>
      </c>
      <c r="BM123" s="19" t="s">
        <v>1734</v>
      </c>
    </row>
    <row r="124" spans="2:65" s="1" customFormat="1" ht="16.5" customHeight="1">
      <c r="B124" s="35"/>
      <c r="C124" s="174" t="s">
        <v>97</v>
      </c>
      <c r="D124" s="174" t="s">
        <v>190</v>
      </c>
      <c r="E124" s="175" t="s">
        <v>584</v>
      </c>
      <c r="F124" s="255" t="s">
        <v>585</v>
      </c>
      <c r="G124" s="255"/>
      <c r="H124" s="255"/>
      <c r="I124" s="255"/>
      <c r="J124" s="176" t="s">
        <v>358</v>
      </c>
      <c r="K124" s="177">
        <v>22</v>
      </c>
      <c r="L124" s="256">
        <v>0</v>
      </c>
      <c r="M124" s="257"/>
      <c r="N124" s="258">
        <f>ROUND(L124*K124,2)</f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>V124*K124</f>
        <v>0</v>
      </c>
      <c r="X124" s="179">
        <v>0</v>
      </c>
      <c r="Y124" s="179">
        <f>X124*K124</f>
        <v>0</v>
      </c>
      <c r="Z124" s="179">
        <v>0</v>
      </c>
      <c r="AA124" s="180">
        <f>Z124*K124</f>
        <v>0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41</v>
      </c>
      <c r="BK124" s="118">
        <f>ROUND(L124*K124,2)</f>
        <v>0</v>
      </c>
      <c r="BL124" s="19" t="s">
        <v>251</v>
      </c>
      <c r="BM124" s="19" t="s">
        <v>1735</v>
      </c>
    </row>
    <row r="125" spans="2:63" s="10" customFormat="1" ht="29.85" customHeight="1">
      <c r="B125" s="163"/>
      <c r="C125" s="164"/>
      <c r="D125" s="173" t="s">
        <v>559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68">
        <f>BK125</f>
        <v>0</v>
      </c>
      <c r="O125" s="269"/>
      <c r="P125" s="269"/>
      <c r="Q125" s="269"/>
      <c r="R125" s="166"/>
      <c r="T125" s="167"/>
      <c r="U125" s="164"/>
      <c r="V125" s="164"/>
      <c r="W125" s="168">
        <f>SUM(W126:W152)</f>
        <v>0</v>
      </c>
      <c r="X125" s="164"/>
      <c r="Y125" s="168">
        <f>SUM(Y126:Y152)</f>
        <v>0.29816</v>
      </c>
      <c r="Z125" s="164"/>
      <c r="AA125" s="169">
        <f>SUM(AA126:AA152)</f>
        <v>0</v>
      </c>
      <c r="AR125" s="170" t="s">
        <v>97</v>
      </c>
      <c r="AT125" s="171" t="s">
        <v>85</v>
      </c>
      <c r="AU125" s="171" t="s">
        <v>41</v>
      </c>
      <c r="AY125" s="170" t="s">
        <v>189</v>
      </c>
      <c r="BK125" s="172">
        <f>SUM(BK126:BK152)</f>
        <v>0</v>
      </c>
    </row>
    <row r="126" spans="2:65" s="1" customFormat="1" ht="25.5" customHeight="1">
      <c r="B126" s="35"/>
      <c r="C126" s="174" t="s">
        <v>200</v>
      </c>
      <c r="D126" s="174" t="s">
        <v>190</v>
      </c>
      <c r="E126" s="175" t="s">
        <v>587</v>
      </c>
      <c r="F126" s="255" t="s">
        <v>588</v>
      </c>
      <c r="G126" s="255"/>
      <c r="H126" s="255"/>
      <c r="I126" s="255"/>
      <c r="J126" s="176" t="s">
        <v>358</v>
      </c>
      <c r="K126" s="177">
        <v>37</v>
      </c>
      <c r="L126" s="256">
        <v>0</v>
      </c>
      <c r="M126" s="257"/>
      <c r="N126" s="258">
        <f aca="true" t="shared" si="5" ref="N126:N152">ROUND(L126*K126,2)</f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aca="true" t="shared" si="6" ref="W126:W152">V126*K126</f>
        <v>0</v>
      </c>
      <c r="X126" s="179">
        <v>0</v>
      </c>
      <c r="Y126" s="179">
        <f aca="true" t="shared" si="7" ref="Y126:Y152">X126*K126</f>
        <v>0</v>
      </c>
      <c r="Z126" s="179">
        <v>0</v>
      </c>
      <c r="AA126" s="180">
        <f aca="true" t="shared" si="8" ref="AA126:AA152">Z126*K126</f>
        <v>0</v>
      </c>
      <c r="AR126" s="19" t="s">
        <v>446</v>
      </c>
      <c r="AT126" s="19" t="s">
        <v>190</v>
      </c>
      <c r="AU126" s="19" t="s">
        <v>97</v>
      </c>
      <c r="AY126" s="19" t="s">
        <v>189</v>
      </c>
      <c r="BE126" s="118">
        <f aca="true" t="shared" si="9" ref="BE126:BE152">IF(U126="základní",N126,0)</f>
        <v>0</v>
      </c>
      <c r="BF126" s="118">
        <f aca="true" t="shared" si="10" ref="BF126:BF152">IF(U126="snížená",N126,0)</f>
        <v>0</v>
      </c>
      <c r="BG126" s="118">
        <f aca="true" t="shared" si="11" ref="BG126:BG152">IF(U126="zákl. přenesená",N126,0)</f>
        <v>0</v>
      </c>
      <c r="BH126" s="118">
        <f aca="true" t="shared" si="12" ref="BH126:BH152">IF(U126="sníž. přenesená",N126,0)</f>
        <v>0</v>
      </c>
      <c r="BI126" s="118">
        <f aca="true" t="shared" si="13" ref="BI126:BI152">IF(U126="nulová",N126,0)</f>
        <v>0</v>
      </c>
      <c r="BJ126" s="19" t="s">
        <v>41</v>
      </c>
      <c r="BK126" s="118">
        <f aca="true" t="shared" si="14" ref="BK126:BK152">ROUND(L126*K126,2)</f>
        <v>0</v>
      </c>
      <c r="BL126" s="19" t="s">
        <v>446</v>
      </c>
      <c r="BM126" s="19" t="s">
        <v>1736</v>
      </c>
    </row>
    <row r="127" spans="2:65" s="1" customFormat="1" ht="25.5" customHeight="1">
      <c r="B127" s="35"/>
      <c r="C127" s="174" t="s">
        <v>194</v>
      </c>
      <c r="D127" s="174" t="s">
        <v>190</v>
      </c>
      <c r="E127" s="175" t="s">
        <v>590</v>
      </c>
      <c r="F127" s="255" t="s">
        <v>591</v>
      </c>
      <c r="G127" s="255"/>
      <c r="H127" s="255"/>
      <c r="I127" s="255"/>
      <c r="J127" s="176" t="s">
        <v>198</v>
      </c>
      <c r="K127" s="177">
        <v>140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1737</v>
      </c>
    </row>
    <row r="128" spans="2:65" s="1" customFormat="1" ht="16.5" customHeight="1">
      <c r="B128" s="35"/>
      <c r="C128" s="181" t="s">
        <v>209</v>
      </c>
      <c r="D128" s="181" t="s">
        <v>201</v>
      </c>
      <c r="E128" s="182" t="s">
        <v>858</v>
      </c>
      <c r="F128" s="259" t="s">
        <v>859</v>
      </c>
      <c r="G128" s="259"/>
      <c r="H128" s="259"/>
      <c r="I128" s="259"/>
      <c r="J128" s="183" t="s">
        <v>529</v>
      </c>
      <c r="K128" s="184">
        <v>23.8</v>
      </c>
      <c r="L128" s="260">
        <v>0</v>
      </c>
      <c r="M128" s="261"/>
      <c r="N128" s="262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0.001</v>
      </c>
      <c r="Y128" s="179">
        <f t="shared" si="7"/>
        <v>0.0238</v>
      </c>
      <c r="Z128" s="179">
        <v>0</v>
      </c>
      <c r="AA128" s="180">
        <f t="shared" si="8"/>
        <v>0</v>
      </c>
      <c r="AR128" s="19" t="s">
        <v>314</v>
      </c>
      <c r="AT128" s="19" t="s">
        <v>201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1738</v>
      </c>
    </row>
    <row r="129" spans="2:65" s="1" customFormat="1" ht="25.5" customHeight="1">
      <c r="B129" s="35"/>
      <c r="C129" s="181" t="s">
        <v>213</v>
      </c>
      <c r="D129" s="181" t="s">
        <v>201</v>
      </c>
      <c r="E129" s="182" t="s">
        <v>861</v>
      </c>
      <c r="F129" s="259" t="s">
        <v>862</v>
      </c>
      <c r="G129" s="259"/>
      <c r="H129" s="259"/>
      <c r="I129" s="259"/>
      <c r="J129" s="183" t="s">
        <v>358</v>
      </c>
      <c r="K129" s="184">
        <v>98</v>
      </c>
      <c r="L129" s="260">
        <v>0</v>
      </c>
      <c r="M129" s="261"/>
      <c r="N129" s="262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0.00021</v>
      </c>
      <c r="Y129" s="179">
        <f t="shared" si="7"/>
        <v>0.02058</v>
      </c>
      <c r="Z129" s="179">
        <v>0</v>
      </c>
      <c r="AA129" s="180">
        <f t="shared" si="8"/>
        <v>0</v>
      </c>
      <c r="AR129" s="19" t="s">
        <v>863</v>
      </c>
      <c r="AT129" s="19" t="s">
        <v>201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863</v>
      </c>
      <c r="BM129" s="19" t="s">
        <v>1739</v>
      </c>
    </row>
    <row r="130" spans="2:65" s="1" customFormat="1" ht="25.5" customHeight="1">
      <c r="B130" s="35"/>
      <c r="C130" s="181" t="s">
        <v>217</v>
      </c>
      <c r="D130" s="181" t="s">
        <v>201</v>
      </c>
      <c r="E130" s="182" t="s">
        <v>865</v>
      </c>
      <c r="F130" s="259" t="s">
        <v>866</v>
      </c>
      <c r="G130" s="259"/>
      <c r="H130" s="259"/>
      <c r="I130" s="259"/>
      <c r="J130" s="183" t="s">
        <v>358</v>
      </c>
      <c r="K130" s="184">
        <v>36</v>
      </c>
      <c r="L130" s="260">
        <v>0</v>
      </c>
      <c r="M130" s="261"/>
      <c r="N130" s="262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0.00014</v>
      </c>
      <c r="Y130" s="179">
        <f t="shared" si="7"/>
        <v>0.005039999999999999</v>
      </c>
      <c r="Z130" s="179">
        <v>0</v>
      </c>
      <c r="AA130" s="180">
        <f t="shared" si="8"/>
        <v>0</v>
      </c>
      <c r="AR130" s="19" t="s">
        <v>863</v>
      </c>
      <c r="AT130" s="19" t="s">
        <v>201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863</v>
      </c>
      <c r="BM130" s="19" t="s">
        <v>1740</v>
      </c>
    </row>
    <row r="131" spans="2:65" s="1" customFormat="1" ht="16.5" customHeight="1">
      <c r="B131" s="35"/>
      <c r="C131" s="174" t="s">
        <v>204</v>
      </c>
      <c r="D131" s="174" t="s">
        <v>190</v>
      </c>
      <c r="E131" s="175" t="s">
        <v>593</v>
      </c>
      <c r="F131" s="255" t="s">
        <v>594</v>
      </c>
      <c r="G131" s="255"/>
      <c r="H131" s="255"/>
      <c r="I131" s="255"/>
      <c r="J131" s="176" t="s">
        <v>358</v>
      </c>
      <c r="K131" s="177">
        <v>88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1741</v>
      </c>
    </row>
    <row r="132" spans="2:65" s="1" customFormat="1" ht="16.5" customHeight="1">
      <c r="B132" s="35"/>
      <c r="C132" s="181" t="s">
        <v>224</v>
      </c>
      <c r="D132" s="181" t="s">
        <v>201</v>
      </c>
      <c r="E132" s="182" t="s">
        <v>869</v>
      </c>
      <c r="F132" s="259" t="s">
        <v>870</v>
      </c>
      <c r="G132" s="259"/>
      <c r="H132" s="259"/>
      <c r="I132" s="259"/>
      <c r="J132" s="183" t="s">
        <v>358</v>
      </c>
      <c r="K132" s="184">
        <v>88</v>
      </c>
      <c r="L132" s="260">
        <v>0</v>
      </c>
      <c r="M132" s="261"/>
      <c r="N132" s="262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0.00023</v>
      </c>
      <c r="Y132" s="179">
        <f t="shared" si="7"/>
        <v>0.02024</v>
      </c>
      <c r="Z132" s="179">
        <v>0</v>
      </c>
      <c r="AA132" s="180">
        <f t="shared" si="8"/>
        <v>0</v>
      </c>
      <c r="AR132" s="19" t="s">
        <v>314</v>
      </c>
      <c r="AT132" s="19" t="s">
        <v>201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1742</v>
      </c>
    </row>
    <row r="133" spans="2:65" s="1" customFormat="1" ht="16.5" customHeight="1">
      <c r="B133" s="35"/>
      <c r="C133" s="174" t="s">
        <v>228</v>
      </c>
      <c r="D133" s="174" t="s">
        <v>190</v>
      </c>
      <c r="E133" s="175" t="s">
        <v>596</v>
      </c>
      <c r="F133" s="255" t="s">
        <v>597</v>
      </c>
      <c r="G133" s="255"/>
      <c r="H133" s="255"/>
      <c r="I133" s="255"/>
      <c r="J133" s="176" t="s">
        <v>358</v>
      </c>
      <c r="K133" s="177">
        <v>36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1743</v>
      </c>
    </row>
    <row r="134" spans="2:65" s="1" customFormat="1" ht="16.5" customHeight="1">
      <c r="B134" s="35"/>
      <c r="C134" s="181" t="s">
        <v>232</v>
      </c>
      <c r="D134" s="181" t="s">
        <v>201</v>
      </c>
      <c r="E134" s="182" t="s">
        <v>873</v>
      </c>
      <c r="F134" s="259" t="s">
        <v>874</v>
      </c>
      <c r="G134" s="259"/>
      <c r="H134" s="259"/>
      <c r="I134" s="259"/>
      <c r="J134" s="183" t="s">
        <v>358</v>
      </c>
      <c r="K134" s="184">
        <v>5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0.00043</v>
      </c>
      <c r="Y134" s="179">
        <f t="shared" si="7"/>
        <v>0.00215</v>
      </c>
      <c r="Z134" s="179">
        <v>0</v>
      </c>
      <c r="AA134" s="180">
        <f t="shared" si="8"/>
        <v>0</v>
      </c>
      <c r="AR134" s="19" t="s">
        <v>314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1744</v>
      </c>
    </row>
    <row r="135" spans="2:65" s="1" customFormat="1" ht="25.5" customHeight="1">
      <c r="B135" s="35"/>
      <c r="C135" s="181" t="s">
        <v>236</v>
      </c>
      <c r="D135" s="181" t="s">
        <v>201</v>
      </c>
      <c r="E135" s="182" t="s">
        <v>876</v>
      </c>
      <c r="F135" s="259" t="s">
        <v>877</v>
      </c>
      <c r="G135" s="259"/>
      <c r="H135" s="259"/>
      <c r="I135" s="259"/>
      <c r="J135" s="183" t="s">
        <v>358</v>
      </c>
      <c r="K135" s="184">
        <v>4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0.00016</v>
      </c>
      <c r="Y135" s="179">
        <f t="shared" si="7"/>
        <v>0.00064</v>
      </c>
      <c r="Z135" s="179">
        <v>0</v>
      </c>
      <c r="AA135" s="180">
        <f t="shared" si="8"/>
        <v>0</v>
      </c>
      <c r="AR135" s="19" t="s">
        <v>314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1745</v>
      </c>
    </row>
    <row r="136" spans="2:65" s="1" customFormat="1" ht="16.5" customHeight="1">
      <c r="B136" s="35"/>
      <c r="C136" s="181" t="s">
        <v>240</v>
      </c>
      <c r="D136" s="181" t="s">
        <v>201</v>
      </c>
      <c r="E136" s="182" t="s">
        <v>879</v>
      </c>
      <c r="F136" s="259" t="s">
        <v>880</v>
      </c>
      <c r="G136" s="259"/>
      <c r="H136" s="259"/>
      <c r="I136" s="259"/>
      <c r="J136" s="183" t="s">
        <v>358</v>
      </c>
      <c r="K136" s="184">
        <v>6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0.00016</v>
      </c>
      <c r="Y136" s="179">
        <f t="shared" si="7"/>
        <v>0.0009600000000000001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1746</v>
      </c>
    </row>
    <row r="137" spans="2:65" s="1" customFormat="1" ht="25.5" customHeight="1">
      <c r="B137" s="35"/>
      <c r="C137" s="181" t="s">
        <v>244</v>
      </c>
      <c r="D137" s="181" t="s">
        <v>201</v>
      </c>
      <c r="E137" s="182" t="s">
        <v>882</v>
      </c>
      <c r="F137" s="259" t="s">
        <v>883</v>
      </c>
      <c r="G137" s="259"/>
      <c r="H137" s="259"/>
      <c r="I137" s="259"/>
      <c r="J137" s="183" t="s">
        <v>358</v>
      </c>
      <c r="K137" s="184">
        <v>11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0.0002</v>
      </c>
      <c r="Y137" s="179">
        <f t="shared" si="7"/>
        <v>0.0022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1747</v>
      </c>
    </row>
    <row r="138" spans="2:65" s="1" customFormat="1" ht="25.5" customHeight="1">
      <c r="B138" s="35"/>
      <c r="C138" s="181" t="s">
        <v>11</v>
      </c>
      <c r="D138" s="181" t="s">
        <v>201</v>
      </c>
      <c r="E138" s="182" t="s">
        <v>885</v>
      </c>
      <c r="F138" s="259" t="s">
        <v>886</v>
      </c>
      <c r="G138" s="259"/>
      <c r="H138" s="259"/>
      <c r="I138" s="259"/>
      <c r="J138" s="183" t="s">
        <v>358</v>
      </c>
      <c r="K138" s="184">
        <v>10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0.00013</v>
      </c>
      <c r="Y138" s="179">
        <f t="shared" si="7"/>
        <v>0.0013</v>
      </c>
      <c r="Z138" s="179">
        <v>0</v>
      </c>
      <c r="AA138" s="180">
        <f t="shared" si="8"/>
        <v>0</v>
      </c>
      <c r="AR138" s="19" t="s">
        <v>314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1748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599</v>
      </c>
      <c r="F139" s="255" t="s">
        <v>600</v>
      </c>
      <c r="G139" s="255"/>
      <c r="H139" s="255"/>
      <c r="I139" s="255"/>
      <c r="J139" s="176" t="s">
        <v>358</v>
      </c>
      <c r="K139" s="177">
        <v>11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1749</v>
      </c>
    </row>
    <row r="140" spans="2:65" s="1" customFormat="1" ht="25.5" customHeight="1">
      <c r="B140" s="35"/>
      <c r="C140" s="181" t="s">
        <v>255</v>
      </c>
      <c r="D140" s="181" t="s">
        <v>201</v>
      </c>
      <c r="E140" s="182" t="s">
        <v>889</v>
      </c>
      <c r="F140" s="259" t="s">
        <v>890</v>
      </c>
      <c r="G140" s="259"/>
      <c r="H140" s="259"/>
      <c r="I140" s="259"/>
      <c r="J140" s="183" t="s">
        <v>358</v>
      </c>
      <c r="K140" s="184">
        <v>11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0.0462</v>
      </c>
      <c r="Z140" s="179">
        <v>0</v>
      </c>
      <c r="AA140" s="180">
        <f t="shared" si="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1750</v>
      </c>
    </row>
    <row r="141" spans="2:65" s="1" customFormat="1" ht="25.5" customHeight="1">
      <c r="B141" s="35"/>
      <c r="C141" s="181" t="s">
        <v>259</v>
      </c>
      <c r="D141" s="181" t="s">
        <v>201</v>
      </c>
      <c r="E141" s="182" t="s">
        <v>892</v>
      </c>
      <c r="F141" s="259" t="s">
        <v>893</v>
      </c>
      <c r="G141" s="259"/>
      <c r="H141" s="259"/>
      <c r="I141" s="259"/>
      <c r="J141" s="183" t="s">
        <v>358</v>
      </c>
      <c r="K141" s="184">
        <v>22</v>
      </c>
      <c r="L141" s="260">
        <v>0</v>
      </c>
      <c r="M141" s="261"/>
      <c r="N141" s="262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0.00032</v>
      </c>
      <c r="Y141" s="179">
        <f t="shared" si="7"/>
        <v>0.00704</v>
      </c>
      <c r="Z141" s="179">
        <v>0</v>
      </c>
      <c r="AA141" s="180">
        <f t="shared" si="8"/>
        <v>0</v>
      </c>
      <c r="AR141" s="19" t="s">
        <v>314</v>
      </c>
      <c r="AT141" s="19" t="s">
        <v>201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1751</v>
      </c>
    </row>
    <row r="142" spans="2:65" s="1" customFormat="1" ht="25.5" customHeight="1">
      <c r="B142" s="35"/>
      <c r="C142" s="174" t="s">
        <v>263</v>
      </c>
      <c r="D142" s="174" t="s">
        <v>190</v>
      </c>
      <c r="E142" s="175" t="s">
        <v>895</v>
      </c>
      <c r="F142" s="255" t="s">
        <v>896</v>
      </c>
      <c r="G142" s="255"/>
      <c r="H142" s="255"/>
      <c r="I142" s="255"/>
      <c r="J142" s="176" t="s">
        <v>358</v>
      </c>
      <c r="K142" s="177">
        <v>5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1752</v>
      </c>
    </row>
    <row r="143" spans="2:65" s="1" customFormat="1" ht="25.5" customHeight="1">
      <c r="B143" s="35"/>
      <c r="C143" s="181" t="s">
        <v>267</v>
      </c>
      <c r="D143" s="181" t="s">
        <v>201</v>
      </c>
      <c r="E143" s="182" t="s">
        <v>898</v>
      </c>
      <c r="F143" s="259" t="s">
        <v>899</v>
      </c>
      <c r="G143" s="259"/>
      <c r="H143" s="259"/>
      <c r="I143" s="259"/>
      <c r="J143" s="183" t="s">
        <v>358</v>
      </c>
      <c r="K143" s="184">
        <v>5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0.004</v>
      </c>
      <c r="Y143" s="179">
        <f t="shared" si="7"/>
        <v>0.02</v>
      </c>
      <c r="Z143" s="179">
        <v>0</v>
      </c>
      <c r="AA143" s="180">
        <f t="shared" si="8"/>
        <v>0</v>
      </c>
      <c r="AR143" s="19" t="s">
        <v>314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1753</v>
      </c>
    </row>
    <row r="144" spans="2:65" s="1" customFormat="1" ht="16.5" customHeight="1">
      <c r="B144" s="35"/>
      <c r="C144" s="181" t="s">
        <v>10</v>
      </c>
      <c r="D144" s="181" t="s">
        <v>201</v>
      </c>
      <c r="E144" s="182" t="s">
        <v>901</v>
      </c>
      <c r="F144" s="259" t="s">
        <v>902</v>
      </c>
      <c r="G144" s="259"/>
      <c r="H144" s="259"/>
      <c r="I144" s="259"/>
      <c r="J144" s="183" t="s">
        <v>358</v>
      </c>
      <c r="K144" s="184">
        <v>10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0.00026</v>
      </c>
      <c r="Y144" s="179">
        <f t="shared" si="7"/>
        <v>0.0026</v>
      </c>
      <c r="Z144" s="179">
        <v>0</v>
      </c>
      <c r="AA144" s="180">
        <f t="shared" si="8"/>
        <v>0</v>
      </c>
      <c r="AR144" s="19" t="s">
        <v>314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1754</v>
      </c>
    </row>
    <row r="145" spans="2:65" s="1" customFormat="1" ht="16.5" customHeight="1">
      <c r="B145" s="35"/>
      <c r="C145" s="181" t="s">
        <v>274</v>
      </c>
      <c r="D145" s="181" t="s">
        <v>201</v>
      </c>
      <c r="E145" s="182" t="s">
        <v>904</v>
      </c>
      <c r="F145" s="259" t="s">
        <v>905</v>
      </c>
      <c r="G145" s="259"/>
      <c r="H145" s="259"/>
      <c r="I145" s="259"/>
      <c r="J145" s="183" t="s">
        <v>358</v>
      </c>
      <c r="K145" s="184">
        <v>5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0.0002</v>
      </c>
      <c r="Y145" s="179">
        <f t="shared" si="7"/>
        <v>0.001</v>
      </c>
      <c r="Z145" s="179">
        <v>0</v>
      </c>
      <c r="AA145" s="180">
        <f t="shared" si="8"/>
        <v>0</v>
      </c>
      <c r="AR145" s="19" t="s">
        <v>863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863</v>
      </c>
      <c r="BM145" s="19" t="s">
        <v>1755</v>
      </c>
    </row>
    <row r="146" spans="2:65" s="1" customFormat="1" ht="16.5" customHeight="1">
      <c r="B146" s="35"/>
      <c r="C146" s="174" t="s">
        <v>278</v>
      </c>
      <c r="D146" s="174" t="s">
        <v>190</v>
      </c>
      <c r="E146" s="175" t="s">
        <v>907</v>
      </c>
      <c r="F146" s="255" t="s">
        <v>908</v>
      </c>
      <c r="G146" s="255"/>
      <c r="H146" s="255"/>
      <c r="I146" s="255"/>
      <c r="J146" s="176" t="s">
        <v>358</v>
      </c>
      <c r="K146" s="177">
        <v>22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251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1756</v>
      </c>
    </row>
    <row r="147" spans="2:65" s="1" customFormat="1" ht="16.5" customHeight="1">
      <c r="B147" s="35"/>
      <c r="C147" s="181" t="s">
        <v>282</v>
      </c>
      <c r="D147" s="181" t="s">
        <v>201</v>
      </c>
      <c r="E147" s="182" t="s">
        <v>910</v>
      </c>
      <c r="F147" s="259" t="s">
        <v>911</v>
      </c>
      <c r="G147" s="259"/>
      <c r="H147" s="259"/>
      <c r="I147" s="259"/>
      <c r="J147" s="183" t="s">
        <v>358</v>
      </c>
      <c r="K147" s="184">
        <v>22</v>
      </c>
      <c r="L147" s="260">
        <v>0</v>
      </c>
      <c r="M147" s="261"/>
      <c r="N147" s="262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0.0041</v>
      </c>
      <c r="Y147" s="179">
        <f t="shared" si="7"/>
        <v>0.0902</v>
      </c>
      <c r="Z147" s="179">
        <v>0</v>
      </c>
      <c r="AA147" s="180">
        <f t="shared" si="8"/>
        <v>0</v>
      </c>
      <c r="AR147" s="19" t="s">
        <v>314</v>
      </c>
      <c r="AT147" s="19" t="s">
        <v>201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1757</v>
      </c>
    </row>
    <row r="148" spans="2:65" s="1" customFormat="1" ht="25.5" customHeight="1">
      <c r="B148" s="35"/>
      <c r="C148" s="174" t="s">
        <v>286</v>
      </c>
      <c r="D148" s="174" t="s">
        <v>190</v>
      </c>
      <c r="E148" s="175" t="s">
        <v>913</v>
      </c>
      <c r="F148" s="255" t="s">
        <v>914</v>
      </c>
      <c r="G148" s="255"/>
      <c r="H148" s="255"/>
      <c r="I148" s="255"/>
      <c r="J148" s="176" t="s">
        <v>198</v>
      </c>
      <c r="K148" s="177">
        <v>55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1758</v>
      </c>
    </row>
    <row r="149" spans="2:65" s="1" customFormat="1" ht="16.5" customHeight="1">
      <c r="B149" s="35"/>
      <c r="C149" s="181" t="s">
        <v>290</v>
      </c>
      <c r="D149" s="181" t="s">
        <v>201</v>
      </c>
      <c r="E149" s="182" t="s">
        <v>916</v>
      </c>
      <c r="F149" s="259" t="s">
        <v>917</v>
      </c>
      <c r="G149" s="259"/>
      <c r="H149" s="259"/>
      <c r="I149" s="259"/>
      <c r="J149" s="183" t="s">
        <v>529</v>
      </c>
      <c r="K149" s="184">
        <v>34.1</v>
      </c>
      <c r="L149" s="260">
        <v>0</v>
      </c>
      <c r="M149" s="261"/>
      <c r="N149" s="262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0.001</v>
      </c>
      <c r="Y149" s="179">
        <f t="shared" si="7"/>
        <v>0.034100000000000005</v>
      </c>
      <c r="Z149" s="179">
        <v>0</v>
      </c>
      <c r="AA149" s="180">
        <f t="shared" si="8"/>
        <v>0</v>
      </c>
      <c r="AR149" s="19" t="s">
        <v>314</v>
      </c>
      <c r="AT149" s="19" t="s">
        <v>201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1759</v>
      </c>
    </row>
    <row r="150" spans="2:65" s="1" customFormat="1" ht="16.5" customHeight="1">
      <c r="B150" s="35"/>
      <c r="C150" s="174" t="s">
        <v>294</v>
      </c>
      <c r="D150" s="174" t="s">
        <v>190</v>
      </c>
      <c r="E150" s="175" t="s">
        <v>1335</v>
      </c>
      <c r="F150" s="255" t="s">
        <v>603</v>
      </c>
      <c r="G150" s="255"/>
      <c r="H150" s="255"/>
      <c r="I150" s="255"/>
      <c r="J150" s="176" t="s">
        <v>358</v>
      </c>
      <c r="K150" s="177">
        <v>11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1760</v>
      </c>
    </row>
    <row r="151" spans="2:65" s="1" customFormat="1" ht="16.5" customHeight="1">
      <c r="B151" s="35"/>
      <c r="C151" s="181" t="s">
        <v>298</v>
      </c>
      <c r="D151" s="181" t="s">
        <v>201</v>
      </c>
      <c r="E151" s="182" t="s">
        <v>920</v>
      </c>
      <c r="F151" s="259" t="s">
        <v>606</v>
      </c>
      <c r="G151" s="259"/>
      <c r="H151" s="259"/>
      <c r="I151" s="259"/>
      <c r="J151" s="183" t="s">
        <v>358</v>
      </c>
      <c r="K151" s="184">
        <v>11</v>
      </c>
      <c r="L151" s="260">
        <v>0</v>
      </c>
      <c r="M151" s="261"/>
      <c r="N151" s="262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1E-05</v>
      </c>
      <c r="Y151" s="179">
        <f t="shared" si="7"/>
        <v>0.00011</v>
      </c>
      <c r="Z151" s="179">
        <v>0</v>
      </c>
      <c r="AA151" s="180">
        <f t="shared" si="8"/>
        <v>0</v>
      </c>
      <c r="AR151" s="19" t="s">
        <v>314</v>
      </c>
      <c r="AT151" s="19" t="s">
        <v>201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1761</v>
      </c>
    </row>
    <row r="152" spans="2:65" s="1" customFormat="1" ht="16.5" customHeight="1">
      <c r="B152" s="35"/>
      <c r="C152" s="181" t="s">
        <v>302</v>
      </c>
      <c r="D152" s="181" t="s">
        <v>201</v>
      </c>
      <c r="E152" s="182" t="s">
        <v>922</v>
      </c>
      <c r="F152" s="259" t="s">
        <v>923</v>
      </c>
      <c r="G152" s="259"/>
      <c r="H152" s="259"/>
      <c r="I152" s="259"/>
      <c r="J152" s="183" t="s">
        <v>529</v>
      </c>
      <c r="K152" s="184">
        <v>20</v>
      </c>
      <c r="L152" s="260">
        <v>0</v>
      </c>
      <c r="M152" s="261"/>
      <c r="N152" s="262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0.001</v>
      </c>
      <c r="Y152" s="179">
        <f t="shared" si="7"/>
        <v>0.02</v>
      </c>
      <c r="Z152" s="179">
        <v>0</v>
      </c>
      <c r="AA152" s="180">
        <f t="shared" si="8"/>
        <v>0</v>
      </c>
      <c r="AR152" s="19" t="s">
        <v>314</v>
      </c>
      <c r="AT152" s="19" t="s">
        <v>201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1762</v>
      </c>
    </row>
    <row r="153" spans="2:63" s="1" customFormat="1" ht="49.95" customHeight="1">
      <c r="B153" s="35"/>
      <c r="C153" s="36"/>
      <c r="D153" s="165" t="s">
        <v>555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556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gzgLzLbnfIHAwiuwzt2VxfmDQGt8DDZDBOwL5mKIZN/aVCqWf6HCyyFFD3YSzCJxqGazZb3kJG1FUnBwfIH6jQ==" saltValue="ng6tizFYtaU66HwsSnpU4TgmZB0wt6jfl0zlL4TvdMJ4W7+bsIaMiKzGtkY1JDZy811mCGFsswKC5oSQPLSTDw==" spinCount="10" sheet="1" objects="1" scenarios="1" formatColumns="0" formatRows="0"/>
  <mergeCells count="160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0:Q120"/>
    <mergeCell ref="N121:Q121"/>
    <mergeCell ref="N122:Q122"/>
    <mergeCell ref="N125:Q12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1417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1340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N92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(SUM(BE92:BE99)+SUM(BE118:BE152))</f>
        <v>0</v>
      </c>
      <c r="I33" s="238"/>
      <c r="J33" s="238"/>
      <c r="K33" s="36"/>
      <c r="L33" s="36"/>
      <c r="M33" s="244">
        <f>ROUND((SUM(BE92:BE99)+SUM(BE118:BE152)),0)*F33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(SUM(BF92:BF99)+SUM(BF118:BF152))</f>
        <v>0</v>
      </c>
      <c r="I34" s="238"/>
      <c r="J34" s="238"/>
      <c r="K34" s="36"/>
      <c r="L34" s="36"/>
      <c r="M34" s="244">
        <f>ROUND((SUM(BF92:BF99)+SUM(BF118:BF152)),0)*F34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(SUM(BG92:BG99)+SUM(BG118:BG152))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(SUM(BH92:BH99)+SUM(BH118:BH152))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(SUM(BI92:BI99)+SUM(BI118:BI152))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1417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03 - Vzduchotechnika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N118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1763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N119</f>
        <v>0</v>
      </c>
      <c r="O90" s="251"/>
      <c r="P90" s="251"/>
      <c r="Q90" s="251"/>
      <c r="R90" s="142"/>
      <c r="T90" s="143"/>
      <c r="U90" s="143"/>
    </row>
    <row r="91" spans="2:21" s="1" customFormat="1" ht="21.75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  <c r="T91" s="136"/>
      <c r="U91" s="136"/>
    </row>
    <row r="92" spans="2:21" s="1" customFormat="1" ht="29.25" customHeight="1">
      <c r="B92" s="35"/>
      <c r="C92" s="138" t="s">
        <v>166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49">
        <f>ROUND(N93+N94+N95+N96+N97+N98,0)</f>
        <v>0</v>
      </c>
      <c r="O92" s="252"/>
      <c r="P92" s="252"/>
      <c r="Q92" s="252"/>
      <c r="R92" s="37"/>
      <c r="T92" s="147"/>
      <c r="U92" s="148" t="s">
        <v>50</v>
      </c>
    </row>
    <row r="93" spans="2:65" s="1" customFormat="1" ht="18" customHeight="1">
      <c r="B93" s="35"/>
      <c r="C93" s="36"/>
      <c r="D93" s="229" t="s">
        <v>167</v>
      </c>
      <c r="E93" s="230"/>
      <c r="F93" s="230"/>
      <c r="G93" s="230"/>
      <c r="H93" s="230"/>
      <c r="I93" s="36"/>
      <c r="J93" s="36"/>
      <c r="K93" s="36"/>
      <c r="L93" s="36"/>
      <c r="M93" s="36"/>
      <c r="N93" s="228">
        <f>ROUND(N89*T93,0)</f>
        <v>0</v>
      </c>
      <c r="O93" s="225"/>
      <c r="P93" s="225"/>
      <c r="Q93" s="225"/>
      <c r="R93" s="37"/>
      <c r="S93" s="149"/>
      <c r="T93" s="150"/>
      <c r="U93" s="151" t="s">
        <v>51</v>
      </c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52" t="s">
        <v>168</v>
      </c>
      <c r="AZ93" s="149"/>
      <c r="BA93" s="149"/>
      <c r="BB93" s="149"/>
      <c r="BC93" s="149"/>
      <c r="BD93" s="149"/>
      <c r="BE93" s="153">
        <f aca="true" t="shared" si="0" ref="BE93:BE98">IF(U93="základní",N93,0)</f>
        <v>0</v>
      </c>
      <c r="BF93" s="153">
        <f aca="true" t="shared" si="1" ref="BF93:BF98">IF(U93="snížená",N93,0)</f>
        <v>0</v>
      </c>
      <c r="BG93" s="153">
        <f aca="true" t="shared" si="2" ref="BG93:BG98">IF(U93="zákl. přenesená",N93,0)</f>
        <v>0</v>
      </c>
      <c r="BH93" s="153">
        <f aca="true" t="shared" si="3" ref="BH93:BH98">IF(U93="sníž. přenesená",N93,0)</f>
        <v>0</v>
      </c>
      <c r="BI93" s="153">
        <f aca="true" t="shared" si="4" ref="BI93:BI98">IF(U93="nulová",N93,0)</f>
        <v>0</v>
      </c>
      <c r="BJ93" s="152" t="s">
        <v>41</v>
      </c>
      <c r="BK93" s="149"/>
      <c r="BL93" s="149"/>
      <c r="BM93" s="149"/>
    </row>
    <row r="94" spans="2:65" s="1" customFormat="1" ht="18" customHeight="1">
      <c r="B94" s="35"/>
      <c r="C94" s="36"/>
      <c r="D94" s="229" t="s">
        <v>169</v>
      </c>
      <c r="E94" s="230"/>
      <c r="F94" s="230"/>
      <c r="G94" s="230"/>
      <c r="H94" s="230"/>
      <c r="I94" s="36"/>
      <c r="J94" s="36"/>
      <c r="K94" s="36"/>
      <c r="L94" s="36"/>
      <c r="M94" s="36"/>
      <c r="N94" s="228">
        <f>ROUND(N89*T94,0)</f>
        <v>0</v>
      </c>
      <c r="O94" s="225"/>
      <c r="P94" s="225"/>
      <c r="Q94" s="225"/>
      <c r="R94" s="37"/>
      <c r="S94" s="149"/>
      <c r="T94" s="150"/>
      <c r="U94" s="151" t="s">
        <v>51</v>
      </c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52" t="s">
        <v>168</v>
      </c>
      <c r="AZ94" s="149"/>
      <c r="BA94" s="149"/>
      <c r="BB94" s="149"/>
      <c r="BC94" s="149"/>
      <c r="BD94" s="149"/>
      <c r="BE94" s="153">
        <f t="shared" si="0"/>
        <v>0</v>
      </c>
      <c r="BF94" s="153">
        <f t="shared" si="1"/>
        <v>0</v>
      </c>
      <c r="BG94" s="153">
        <f t="shared" si="2"/>
        <v>0</v>
      </c>
      <c r="BH94" s="153">
        <f t="shared" si="3"/>
        <v>0</v>
      </c>
      <c r="BI94" s="153">
        <f t="shared" si="4"/>
        <v>0</v>
      </c>
      <c r="BJ94" s="152" t="s">
        <v>41</v>
      </c>
      <c r="BK94" s="149"/>
      <c r="BL94" s="149"/>
      <c r="BM94" s="149"/>
    </row>
    <row r="95" spans="2:65" s="1" customFormat="1" ht="18" customHeight="1">
      <c r="B95" s="35"/>
      <c r="C95" s="36"/>
      <c r="D95" s="229" t="s">
        <v>170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t="shared" si="0"/>
        <v>0</v>
      </c>
      <c r="BF95" s="153">
        <f t="shared" si="1"/>
        <v>0</v>
      </c>
      <c r="BG95" s="153">
        <f t="shared" si="2"/>
        <v>0</v>
      </c>
      <c r="BH95" s="153">
        <f t="shared" si="3"/>
        <v>0</v>
      </c>
      <c r="BI95" s="153">
        <f t="shared" si="4"/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171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172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114" t="s">
        <v>173</v>
      </c>
      <c r="E98" s="36"/>
      <c r="F98" s="36"/>
      <c r="G98" s="36"/>
      <c r="H98" s="36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4"/>
      <c r="U98" s="155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174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21" s="1" customFormat="1" ht="12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T99" s="136"/>
      <c r="U99" s="136"/>
    </row>
    <row r="100" spans="2:21" s="1" customFormat="1" ht="29.25" customHeight="1">
      <c r="B100" s="35"/>
      <c r="C100" s="124" t="s">
        <v>137</v>
      </c>
      <c r="D100" s="125"/>
      <c r="E100" s="125"/>
      <c r="F100" s="125"/>
      <c r="G100" s="125"/>
      <c r="H100" s="125"/>
      <c r="I100" s="125"/>
      <c r="J100" s="125"/>
      <c r="K100" s="125"/>
      <c r="L100" s="233">
        <f>ROUND(SUM(N89+N92),0)</f>
        <v>0</v>
      </c>
      <c r="M100" s="233"/>
      <c r="N100" s="233"/>
      <c r="O100" s="233"/>
      <c r="P100" s="233"/>
      <c r="Q100" s="233"/>
      <c r="R100" s="37"/>
      <c r="T100" s="136"/>
      <c r="U100" s="136"/>
    </row>
    <row r="101" spans="2:21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  <c r="T101" s="136"/>
      <c r="U101" s="136"/>
    </row>
    <row r="105" spans="2:18" s="1" customFormat="1" ht="6.9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9" customHeight="1">
      <c r="B106" s="35"/>
      <c r="C106" s="188" t="s">
        <v>175</v>
      </c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37"/>
    </row>
    <row r="107" spans="2:18" s="1" customFormat="1" ht="6.9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0" t="s">
        <v>19</v>
      </c>
      <c r="D108" s="36"/>
      <c r="E108" s="36"/>
      <c r="F108" s="236" t="str">
        <f>F6</f>
        <v>Sš aut. - realizace úspor energie</v>
      </c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36"/>
      <c r="R108" s="37"/>
    </row>
    <row r="109" spans="2:18" ht="30" customHeight="1">
      <c r="B109" s="23"/>
      <c r="C109" s="30" t="s">
        <v>144</v>
      </c>
      <c r="D109" s="26"/>
      <c r="E109" s="26"/>
      <c r="F109" s="236" t="s">
        <v>1417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26"/>
      <c r="R109" s="24"/>
    </row>
    <row r="110" spans="2:18" s="1" customFormat="1" ht="36.9" customHeight="1">
      <c r="B110" s="35"/>
      <c r="C110" s="69" t="s">
        <v>146</v>
      </c>
      <c r="D110" s="36"/>
      <c r="E110" s="36"/>
      <c r="F110" s="208" t="str">
        <f>F8</f>
        <v>03 - Vzduchotechnika</v>
      </c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36"/>
      <c r="R110" s="37"/>
    </row>
    <row r="111" spans="2:18" s="1" customFormat="1" ht="6.9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8" customHeight="1">
      <c r="B112" s="35"/>
      <c r="C112" s="30" t="s">
        <v>24</v>
      </c>
      <c r="D112" s="36"/>
      <c r="E112" s="36"/>
      <c r="F112" s="28" t="str">
        <f>F10</f>
        <v>Holice</v>
      </c>
      <c r="G112" s="36"/>
      <c r="H112" s="36"/>
      <c r="I112" s="36"/>
      <c r="J112" s="36"/>
      <c r="K112" s="30" t="s">
        <v>26</v>
      </c>
      <c r="L112" s="36"/>
      <c r="M112" s="240" t="str">
        <f>IF(O10="","",O10)</f>
        <v>16. 1. 2018</v>
      </c>
      <c r="N112" s="240"/>
      <c r="O112" s="240"/>
      <c r="P112" s="240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3.2">
      <c r="B114" s="35"/>
      <c r="C114" s="30" t="s">
        <v>28</v>
      </c>
      <c r="D114" s="36"/>
      <c r="E114" s="36"/>
      <c r="F114" s="28" t="str">
        <f>E13</f>
        <v>Pardubický kraj, Komenského nám. 125, Pardubice</v>
      </c>
      <c r="G114" s="36"/>
      <c r="H114" s="36"/>
      <c r="I114" s="36"/>
      <c r="J114" s="36"/>
      <c r="K114" s="30" t="s">
        <v>36</v>
      </c>
      <c r="L114" s="36"/>
      <c r="M114" s="192" t="str">
        <f>E19</f>
        <v>ApA Architektonicko-projekt.ateliér Vamberk s.r.o.</v>
      </c>
      <c r="N114" s="192"/>
      <c r="O114" s="192"/>
      <c r="P114" s="192"/>
      <c r="Q114" s="192"/>
      <c r="R114" s="37"/>
    </row>
    <row r="115" spans="2:18" s="1" customFormat="1" ht="14.4" customHeight="1">
      <c r="B115" s="35"/>
      <c r="C115" s="30" t="s">
        <v>34</v>
      </c>
      <c r="D115" s="36"/>
      <c r="E115" s="36"/>
      <c r="F115" s="28" t="str">
        <f>IF(E16="","",E16)</f>
        <v>Vyplň údaj</v>
      </c>
      <c r="G115" s="36"/>
      <c r="H115" s="36"/>
      <c r="I115" s="36"/>
      <c r="J115" s="36"/>
      <c r="K115" s="30" t="s">
        <v>42</v>
      </c>
      <c r="L115" s="36"/>
      <c r="M115" s="192" t="str">
        <f>E22</f>
        <v>Ing. I. Černá</v>
      </c>
      <c r="N115" s="192"/>
      <c r="O115" s="192"/>
      <c r="P115" s="192"/>
      <c r="Q115" s="192"/>
      <c r="R115" s="37"/>
    </row>
    <row r="116" spans="2:18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27" s="9" customFormat="1" ht="29.25" customHeight="1">
      <c r="B117" s="156"/>
      <c r="C117" s="157" t="s">
        <v>176</v>
      </c>
      <c r="D117" s="158" t="s">
        <v>177</v>
      </c>
      <c r="E117" s="158" t="s">
        <v>68</v>
      </c>
      <c r="F117" s="253" t="s">
        <v>178</v>
      </c>
      <c r="G117" s="253"/>
      <c r="H117" s="253"/>
      <c r="I117" s="253"/>
      <c r="J117" s="158" t="s">
        <v>179</v>
      </c>
      <c r="K117" s="158" t="s">
        <v>180</v>
      </c>
      <c r="L117" s="253" t="s">
        <v>181</v>
      </c>
      <c r="M117" s="253"/>
      <c r="N117" s="253" t="s">
        <v>151</v>
      </c>
      <c r="O117" s="253"/>
      <c r="P117" s="253"/>
      <c r="Q117" s="254"/>
      <c r="R117" s="159"/>
      <c r="T117" s="80" t="s">
        <v>182</v>
      </c>
      <c r="U117" s="81" t="s">
        <v>50</v>
      </c>
      <c r="V117" s="81" t="s">
        <v>183</v>
      </c>
      <c r="W117" s="81" t="s">
        <v>184</v>
      </c>
      <c r="X117" s="81" t="s">
        <v>185</v>
      </c>
      <c r="Y117" s="81" t="s">
        <v>186</v>
      </c>
      <c r="Z117" s="81" t="s">
        <v>187</v>
      </c>
      <c r="AA117" s="82" t="s">
        <v>188</v>
      </c>
    </row>
    <row r="118" spans="2:63" s="1" customFormat="1" ht="29.25" customHeight="1">
      <c r="B118" s="35"/>
      <c r="C118" s="84" t="s">
        <v>148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63">
        <f>BK118</f>
        <v>0</v>
      </c>
      <c r="O118" s="264"/>
      <c r="P118" s="264"/>
      <c r="Q118" s="264"/>
      <c r="R118" s="37"/>
      <c r="T118" s="83"/>
      <c r="U118" s="51"/>
      <c r="V118" s="51"/>
      <c r="W118" s="160">
        <f>W119+W153</f>
        <v>0</v>
      </c>
      <c r="X118" s="51"/>
      <c r="Y118" s="160">
        <f>Y119+Y153</f>
        <v>0</v>
      </c>
      <c r="Z118" s="51"/>
      <c r="AA118" s="161">
        <f>AA119+AA153</f>
        <v>0</v>
      </c>
      <c r="AT118" s="19" t="s">
        <v>85</v>
      </c>
      <c r="AU118" s="19" t="s">
        <v>153</v>
      </c>
      <c r="BK118" s="162">
        <f>BK119+BK153</f>
        <v>0</v>
      </c>
    </row>
    <row r="119" spans="2:63" s="10" customFormat="1" ht="37.35" customHeight="1">
      <c r="B119" s="163"/>
      <c r="C119" s="164"/>
      <c r="D119" s="165" t="s">
        <v>1763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73">
        <f>BK119</f>
        <v>0</v>
      </c>
      <c r="O119" s="274"/>
      <c r="P119" s="274"/>
      <c r="Q119" s="274"/>
      <c r="R119" s="166"/>
      <c r="T119" s="167"/>
      <c r="U119" s="164"/>
      <c r="V119" s="164"/>
      <c r="W119" s="168">
        <f>SUM(W120:W152)</f>
        <v>0</v>
      </c>
      <c r="X119" s="164"/>
      <c r="Y119" s="168">
        <f>SUM(Y120:Y152)</f>
        <v>0</v>
      </c>
      <c r="Z119" s="164"/>
      <c r="AA119" s="169">
        <f>SUM(AA120:AA152)</f>
        <v>0</v>
      </c>
      <c r="AR119" s="170" t="s">
        <v>97</v>
      </c>
      <c r="AT119" s="171" t="s">
        <v>85</v>
      </c>
      <c r="AU119" s="171" t="s">
        <v>86</v>
      </c>
      <c r="AY119" s="170" t="s">
        <v>189</v>
      </c>
      <c r="BK119" s="172">
        <f>SUM(BK120:BK152)</f>
        <v>0</v>
      </c>
    </row>
    <row r="120" spans="2:65" s="1" customFormat="1" ht="63.75" customHeight="1">
      <c r="B120" s="35"/>
      <c r="C120" s="174" t="s">
        <v>41</v>
      </c>
      <c r="D120" s="174" t="s">
        <v>190</v>
      </c>
      <c r="E120" s="175" t="s">
        <v>1342</v>
      </c>
      <c r="F120" s="255" t="s">
        <v>1343</v>
      </c>
      <c r="G120" s="255"/>
      <c r="H120" s="255"/>
      <c r="I120" s="255"/>
      <c r="J120" s="176" t="s">
        <v>1344</v>
      </c>
      <c r="K120" s="177">
        <v>1</v>
      </c>
      <c r="L120" s="256">
        <v>0</v>
      </c>
      <c r="M120" s="257"/>
      <c r="N120" s="258">
        <f aca="true" t="shared" si="5" ref="N120:N152">ROUND(L120*K120,2)</f>
        <v>0</v>
      </c>
      <c r="O120" s="258"/>
      <c r="P120" s="258"/>
      <c r="Q120" s="258"/>
      <c r="R120" s="37"/>
      <c r="T120" s="178" t="s">
        <v>22</v>
      </c>
      <c r="U120" s="44" t="s">
        <v>51</v>
      </c>
      <c r="V120" s="36"/>
      <c r="W120" s="179">
        <f aca="true" t="shared" si="6" ref="W120:W152">V120*K120</f>
        <v>0</v>
      </c>
      <c r="X120" s="179">
        <v>0</v>
      </c>
      <c r="Y120" s="179">
        <f aca="true" t="shared" si="7" ref="Y120:Y152">X120*K120</f>
        <v>0</v>
      </c>
      <c r="Z120" s="179">
        <v>0</v>
      </c>
      <c r="AA120" s="180">
        <f aca="true" t="shared" si="8" ref="AA120:AA152">Z120*K120</f>
        <v>0</v>
      </c>
      <c r="AR120" s="19" t="s">
        <v>251</v>
      </c>
      <c r="AT120" s="19" t="s">
        <v>190</v>
      </c>
      <c r="AU120" s="19" t="s">
        <v>41</v>
      </c>
      <c r="AY120" s="19" t="s">
        <v>189</v>
      </c>
      <c r="BE120" s="118">
        <f aca="true" t="shared" si="9" ref="BE120:BE152">IF(U120="základní",N120,0)</f>
        <v>0</v>
      </c>
      <c r="BF120" s="118">
        <f aca="true" t="shared" si="10" ref="BF120:BF152">IF(U120="snížená",N120,0)</f>
        <v>0</v>
      </c>
      <c r="BG120" s="118">
        <f aca="true" t="shared" si="11" ref="BG120:BG152">IF(U120="zákl. přenesená",N120,0)</f>
        <v>0</v>
      </c>
      <c r="BH120" s="118">
        <f aca="true" t="shared" si="12" ref="BH120:BH152">IF(U120="sníž. přenesená",N120,0)</f>
        <v>0</v>
      </c>
      <c r="BI120" s="118">
        <f aca="true" t="shared" si="13" ref="BI120:BI152">IF(U120="nulová",N120,0)</f>
        <v>0</v>
      </c>
      <c r="BJ120" s="19" t="s">
        <v>41</v>
      </c>
      <c r="BK120" s="118">
        <f aca="true" t="shared" si="14" ref="BK120:BK152">ROUND(L120*K120,2)</f>
        <v>0</v>
      </c>
      <c r="BL120" s="19" t="s">
        <v>251</v>
      </c>
      <c r="BM120" s="19" t="s">
        <v>1764</v>
      </c>
    </row>
    <row r="121" spans="2:65" s="1" customFormat="1" ht="16.5" customHeight="1">
      <c r="B121" s="35"/>
      <c r="C121" s="174" t="s">
        <v>97</v>
      </c>
      <c r="D121" s="174" t="s">
        <v>190</v>
      </c>
      <c r="E121" s="175" t="s">
        <v>1346</v>
      </c>
      <c r="F121" s="255" t="s">
        <v>1347</v>
      </c>
      <c r="G121" s="255"/>
      <c r="H121" s="255"/>
      <c r="I121" s="255"/>
      <c r="J121" s="176" t="s">
        <v>1348</v>
      </c>
      <c r="K121" s="177">
        <v>1</v>
      </c>
      <c r="L121" s="256">
        <v>0</v>
      </c>
      <c r="M121" s="257"/>
      <c r="N121" s="258">
        <f t="shared" si="5"/>
        <v>0</v>
      </c>
      <c r="O121" s="258"/>
      <c r="P121" s="258"/>
      <c r="Q121" s="258"/>
      <c r="R121" s="37"/>
      <c r="T121" s="178" t="s">
        <v>22</v>
      </c>
      <c r="U121" s="44" t="s">
        <v>51</v>
      </c>
      <c r="V121" s="36"/>
      <c r="W121" s="179">
        <f t="shared" si="6"/>
        <v>0</v>
      </c>
      <c r="X121" s="179">
        <v>0</v>
      </c>
      <c r="Y121" s="179">
        <f t="shared" si="7"/>
        <v>0</v>
      </c>
      <c r="Z121" s="179">
        <v>0</v>
      </c>
      <c r="AA121" s="180">
        <f t="shared" si="8"/>
        <v>0</v>
      </c>
      <c r="AR121" s="19" t="s">
        <v>251</v>
      </c>
      <c r="AT121" s="19" t="s">
        <v>190</v>
      </c>
      <c r="AU121" s="19" t="s">
        <v>41</v>
      </c>
      <c r="AY121" s="19" t="s">
        <v>189</v>
      </c>
      <c r="BE121" s="118">
        <f t="shared" si="9"/>
        <v>0</v>
      </c>
      <c r="BF121" s="118">
        <f t="shared" si="10"/>
        <v>0</v>
      </c>
      <c r="BG121" s="118">
        <f t="shared" si="11"/>
        <v>0</v>
      </c>
      <c r="BH121" s="118">
        <f t="shared" si="12"/>
        <v>0</v>
      </c>
      <c r="BI121" s="118">
        <f t="shared" si="13"/>
        <v>0</v>
      </c>
      <c r="BJ121" s="19" t="s">
        <v>41</v>
      </c>
      <c r="BK121" s="118">
        <f t="shared" si="14"/>
        <v>0</v>
      </c>
      <c r="BL121" s="19" t="s">
        <v>251</v>
      </c>
      <c r="BM121" s="19" t="s">
        <v>1765</v>
      </c>
    </row>
    <row r="122" spans="2:65" s="1" customFormat="1" ht="16.5" customHeight="1">
      <c r="B122" s="35"/>
      <c r="C122" s="174" t="s">
        <v>200</v>
      </c>
      <c r="D122" s="174" t="s">
        <v>190</v>
      </c>
      <c r="E122" s="175" t="s">
        <v>1350</v>
      </c>
      <c r="F122" s="255" t="s">
        <v>1351</v>
      </c>
      <c r="G122" s="255"/>
      <c r="H122" s="255"/>
      <c r="I122" s="255"/>
      <c r="J122" s="176" t="s">
        <v>1352</v>
      </c>
      <c r="K122" s="177">
        <v>118</v>
      </c>
      <c r="L122" s="256">
        <v>0</v>
      </c>
      <c r="M122" s="257"/>
      <c r="N122" s="258">
        <f t="shared" si="5"/>
        <v>0</v>
      </c>
      <c r="O122" s="258"/>
      <c r="P122" s="258"/>
      <c r="Q122" s="258"/>
      <c r="R122" s="37"/>
      <c r="T122" s="178" t="s">
        <v>22</v>
      </c>
      <c r="U122" s="44" t="s">
        <v>51</v>
      </c>
      <c r="V122" s="36"/>
      <c r="W122" s="179">
        <f t="shared" si="6"/>
        <v>0</v>
      </c>
      <c r="X122" s="179">
        <v>0</v>
      </c>
      <c r="Y122" s="179">
        <f t="shared" si="7"/>
        <v>0</v>
      </c>
      <c r="Z122" s="179">
        <v>0</v>
      </c>
      <c r="AA122" s="180">
        <f t="shared" si="8"/>
        <v>0</v>
      </c>
      <c r="AR122" s="19" t="s">
        <v>251</v>
      </c>
      <c r="AT122" s="19" t="s">
        <v>190</v>
      </c>
      <c r="AU122" s="19" t="s">
        <v>41</v>
      </c>
      <c r="AY122" s="19" t="s">
        <v>189</v>
      </c>
      <c r="BE122" s="118">
        <f t="shared" si="9"/>
        <v>0</v>
      </c>
      <c r="BF122" s="118">
        <f t="shared" si="10"/>
        <v>0</v>
      </c>
      <c r="BG122" s="118">
        <f t="shared" si="11"/>
        <v>0</v>
      </c>
      <c r="BH122" s="118">
        <f t="shared" si="12"/>
        <v>0</v>
      </c>
      <c r="BI122" s="118">
        <f t="shared" si="13"/>
        <v>0</v>
      </c>
      <c r="BJ122" s="19" t="s">
        <v>41</v>
      </c>
      <c r="BK122" s="118">
        <f t="shared" si="14"/>
        <v>0</v>
      </c>
      <c r="BL122" s="19" t="s">
        <v>251</v>
      </c>
      <c r="BM122" s="19" t="s">
        <v>1766</v>
      </c>
    </row>
    <row r="123" spans="2:65" s="1" customFormat="1" ht="25.5" customHeight="1">
      <c r="B123" s="35"/>
      <c r="C123" s="174" t="s">
        <v>194</v>
      </c>
      <c r="D123" s="174" t="s">
        <v>190</v>
      </c>
      <c r="E123" s="175" t="s">
        <v>1354</v>
      </c>
      <c r="F123" s="255" t="s">
        <v>1355</v>
      </c>
      <c r="G123" s="255"/>
      <c r="H123" s="255"/>
      <c r="I123" s="255"/>
      <c r="J123" s="176" t="s">
        <v>193</v>
      </c>
      <c r="K123" s="177">
        <v>120</v>
      </c>
      <c r="L123" s="256">
        <v>0</v>
      </c>
      <c r="M123" s="257"/>
      <c r="N123" s="258">
        <f t="shared" si="5"/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t="shared" si="6"/>
        <v>0</v>
      </c>
      <c r="X123" s="179">
        <v>0</v>
      </c>
      <c r="Y123" s="179">
        <f t="shared" si="7"/>
        <v>0</v>
      </c>
      <c r="Z123" s="179">
        <v>0</v>
      </c>
      <c r="AA123" s="180">
        <f t="shared" si="8"/>
        <v>0</v>
      </c>
      <c r="AR123" s="19" t="s">
        <v>251</v>
      </c>
      <c r="AT123" s="19" t="s">
        <v>190</v>
      </c>
      <c r="AU123" s="19" t="s">
        <v>41</v>
      </c>
      <c r="AY123" s="19" t="s">
        <v>189</v>
      </c>
      <c r="BE123" s="118">
        <f t="shared" si="9"/>
        <v>0</v>
      </c>
      <c r="BF123" s="118">
        <f t="shared" si="10"/>
        <v>0</v>
      </c>
      <c r="BG123" s="118">
        <f t="shared" si="11"/>
        <v>0</v>
      </c>
      <c r="BH123" s="118">
        <f t="shared" si="12"/>
        <v>0</v>
      </c>
      <c r="BI123" s="118">
        <f t="shared" si="13"/>
        <v>0</v>
      </c>
      <c r="BJ123" s="19" t="s">
        <v>41</v>
      </c>
      <c r="BK123" s="118">
        <f t="shared" si="14"/>
        <v>0</v>
      </c>
      <c r="BL123" s="19" t="s">
        <v>251</v>
      </c>
      <c r="BM123" s="19" t="s">
        <v>1767</v>
      </c>
    </row>
    <row r="124" spans="2:65" s="1" customFormat="1" ht="25.5" customHeight="1">
      <c r="B124" s="35"/>
      <c r="C124" s="174" t="s">
        <v>209</v>
      </c>
      <c r="D124" s="174" t="s">
        <v>190</v>
      </c>
      <c r="E124" s="175" t="s">
        <v>1357</v>
      </c>
      <c r="F124" s="255" t="s">
        <v>1358</v>
      </c>
      <c r="G124" s="255"/>
      <c r="H124" s="255"/>
      <c r="I124" s="255"/>
      <c r="J124" s="176" t="s">
        <v>193</v>
      </c>
      <c r="K124" s="177">
        <v>10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</v>
      </c>
      <c r="AA124" s="180">
        <f t="shared" si="8"/>
        <v>0</v>
      </c>
      <c r="AR124" s="19" t="s">
        <v>251</v>
      </c>
      <c r="AT124" s="19" t="s">
        <v>190</v>
      </c>
      <c r="AU124" s="19" t="s">
        <v>41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1768</v>
      </c>
    </row>
    <row r="125" spans="2:65" s="1" customFormat="1" ht="25.5" customHeight="1">
      <c r="B125" s="35"/>
      <c r="C125" s="174" t="s">
        <v>213</v>
      </c>
      <c r="D125" s="174" t="s">
        <v>190</v>
      </c>
      <c r="E125" s="175" t="s">
        <v>1360</v>
      </c>
      <c r="F125" s="255" t="s">
        <v>1361</v>
      </c>
      <c r="G125" s="255"/>
      <c r="H125" s="255"/>
      <c r="I125" s="255"/>
      <c r="J125" s="176" t="s">
        <v>1344</v>
      </c>
      <c r="K125" s="177">
        <v>6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</v>
      </c>
      <c r="AA125" s="180">
        <f t="shared" si="8"/>
        <v>0</v>
      </c>
      <c r="AR125" s="19" t="s">
        <v>251</v>
      </c>
      <c r="AT125" s="19" t="s">
        <v>190</v>
      </c>
      <c r="AU125" s="19" t="s">
        <v>41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1769</v>
      </c>
    </row>
    <row r="126" spans="2:65" s="1" customFormat="1" ht="25.5" customHeight="1">
      <c r="B126" s="35"/>
      <c r="C126" s="174" t="s">
        <v>217</v>
      </c>
      <c r="D126" s="174" t="s">
        <v>190</v>
      </c>
      <c r="E126" s="175" t="s">
        <v>1363</v>
      </c>
      <c r="F126" s="255" t="s">
        <v>1364</v>
      </c>
      <c r="G126" s="255"/>
      <c r="H126" s="255"/>
      <c r="I126" s="255"/>
      <c r="J126" s="176" t="s">
        <v>1344</v>
      </c>
      <c r="K126" s="177">
        <v>6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</v>
      </c>
      <c r="AA126" s="180">
        <f t="shared" si="8"/>
        <v>0</v>
      </c>
      <c r="AR126" s="19" t="s">
        <v>251</v>
      </c>
      <c r="AT126" s="19" t="s">
        <v>190</v>
      </c>
      <c r="AU126" s="19" t="s">
        <v>41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1770</v>
      </c>
    </row>
    <row r="127" spans="2:65" s="1" customFormat="1" ht="25.5" customHeight="1">
      <c r="B127" s="35"/>
      <c r="C127" s="174" t="s">
        <v>204</v>
      </c>
      <c r="D127" s="174" t="s">
        <v>190</v>
      </c>
      <c r="E127" s="175" t="s">
        <v>1366</v>
      </c>
      <c r="F127" s="255" t="s">
        <v>1367</v>
      </c>
      <c r="G127" s="255"/>
      <c r="H127" s="255"/>
      <c r="I127" s="255"/>
      <c r="J127" s="176" t="s">
        <v>1344</v>
      </c>
      <c r="K127" s="177">
        <v>6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41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1771</v>
      </c>
    </row>
    <row r="128" spans="2:65" s="1" customFormat="1" ht="25.5" customHeight="1">
      <c r="B128" s="35"/>
      <c r="C128" s="174" t="s">
        <v>224</v>
      </c>
      <c r="D128" s="174" t="s">
        <v>190</v>
      </c>
      <c r="E128" s="175" t="s">
        <v>1369</v>
      </c>
      <c r="F128" s="255" t="s">
        <v>1364</v>
      </c>
      <c r="G128" s="255"/>
      <c r="H128" s="255"/>
      <c r="I128" s="255"/>
      <c r="J128" s="176" t="s">
        <v>1344</v>
      </c>
      <c r="K128" s="177">
        <v>6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</v>
      </c>
      <c r="AA128" s="180">
        <f t="shared" si="8"/>
        <v>0</v>
      </c>
      <c r="AR128" s="19" t="s">
        <v>251</v>
      </c>
      <c r="AT128" s="19" t="s">
        <v>190</v>
      </c>
      <c r="AU128" s="19" t="s">
        <v>41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1772</v>
      </c>
    </row>
    <row r="129" spans="2:65" s="1" customFormat="1" ht="25.5" customHeight="1">
      <c r="B129" s="35"/>
      <c r="C129" s="174" t="s">
        <v>228</v>
      </c>
      <c r="D129" s="174" t="s">
        <v>190</v>
      </c>
      <c r="E129" s="175" t="s">
        <v>1371</v>
      </c>
      <c r="F129" s="255" t="s">
        <v>1773</v>
      </c>
      <c r="G129" s="255"/>
      <c r="H129" s="255"/>
      <c r="I129" s="255"/>
      <c r="J129" s="176" t="s">
        <v>1373</v>
      </c>
      <c r="K129" s="177">
        <v>30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</v>
      </c>
      <c r="AA129" s="180">
        <f t="shared" si="8"/>
        <v>0</v>
      </c>
      <c r="AR129" s="19" t="s">
        <v>251</v>
      </c>
      <c r="AT129" s="19" t="s">
        <v>190</v>
      </c>
      <c r="AU129" s="19" t="s">
        <v>41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1774</v>
      </c>
    </row>
    <row r="130" spans="2:65" s="1" customFormat="1" ht="25.5" customHeight="1">
      <c r="B130" s="35"/>
      <c r="C130" s="174" t="s">
        <v>232</v>
      </c>
      <c r="D130" s="174" t="s">
        <v>190</v>
      </c>
      <c r="E130" s="175" t="s">
        <v>1375</v>
      </c>
      <c r="F130" s="255" t="s">
        <v>1775</v>
      </c>
      <c r="G130" s="255"/>
      <c r="H130" s="255"/>
      <c r="I130" s="255"/>
      <c r="J130" s="176" t="s">
        <v>1344</v>
      </c>
      <c r="K130" s="177">
        <v>1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41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1776</v>
      </c>
    </row>
    <row r="131" spans="2:65" s="1" customFormat="1" ht="25.5" customHeight="1">
      <c r="B131" s="35"/>
      <c r="C131" s="174" t="s">
        <v>236</v>
      </c>
      <c r="D131" s="174" t="s">
        <v>190</v>
      </c>
      <c r="E131" s="175" t="s">
        <v>1378</v>
      </c>
      <c r="F131" s="255" t="s">
        <v>1777</v>
      </c>
      <c r="G131" s="255"/>
      <c r="H131" s="255"/>
      <c r="I131" s="255"/>
      <c r="J131" s="176" t="s">
        <v>1344</v>
      </c>
      <c r="K131" s="177">
        <v>2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41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1778</v>
      </c>
    </row>
    <row r="132" spans="2:65" s="1" customFormat="1" ht="25.5" customHeight="1">
      <c r="B132" s="35"/>
      <c r="C132" s="174" t="s">
        <v>240</v>
      </c>
      <c r="D132" s="174" t="s">
        <v>190</v>
      </c>
      <c r="E132" s="175" t="s">
        <v>1381</v>
      </c>
      <c r="F132" s="255" t="s">
        <v>1779</v>
      </c>
      <c r="G132" s="255"/>
      <c r="H132" s="255"/>
      <c r="I132" s="255"/>
      <c r="J132" s="176" t="s">
        <v>1373</v>
      </c>
      <c r="K132" s="177">
        <v>6</v>
      </c>
      <c r="L132" s="256">
        <v>0</v>
      </c>
      <c r="M132" s="257"/>
      <c r="N132" s="258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</v>
      </c>
      <c r="Y132" s="179">
        <f t="shared" si="7"/>
        <v>0</v>
      </c>
      <c r="Z132" s="179">
        <v>0</v>
      </c>
      <c r="AA132" s="180">
        <f t="shared" si="8"/>
        <v>0</v>
      </c>
      <c r="AR132" s="19" t="s">
        <v>251</v>
      </c>
      <c r="AT132" s="19" t="s">
        <v>190</v>
      </c>
      <c r="AU132" s="19" t="s">
        <v>41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1780</v>
      </c>
    </row>
    <row r="133" spans="2:65" s="1" customFormat="1" ht="25.5" customHeight="1">
      <c r="B133" s="35"/>
      <c r="C133" s="174" t="s">
        <v>244</v>
      </c>
      <c r="D133" s="174" t="s">
        <v>190</v>
      </c>
      <c r="E133" s="175" t="s">
        <v>1384</v>
      </c>
      <c r="F133" s="255" t="s">
        <v>1781</v>
      </c>
      <c r="G133" s="255"/>
      <c r="H133" s="255"/>
      <c r="I133" s="255"/>
      <c r="J133" s="176" t="s">
        <v>1344</v>
      </c>
      <c r="K133" s="177">
        <v>1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41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1782</v>
      </c>
    </row>
    <row r="134" spans="2:65" s="1" customFormat="1" ht="25.5" customHeight="1">
      <c r="B134" s="35"/>
      <c r="C134" s="174" t="s">
        <v>11</v>
      </c>
      <c r="D134" s="174" t="s">
        <v>190</v>
      </c>
      <c r="E134" s="175" t="s">
        <v>1387</v>
      </c>
      <c r="F134" s="255" t="s">
        <v>1783</v>
      </c>
      <c r="G134" s="255"/>
      <c r="H134" s="255"/>
      <c r="I134" s="255"/>
      <c r="J134" s="176" t="s">
        <v>1344</v>
      </c>
      <c r="K134" s="177">
        <v>9</v>
      </c>
      <c r="L134" s="256">
        <v>0</v>
      </c>
      <c r="M134" s="257"/>
      <c r="N134" s="258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</v>
      </c>
      <c r="Y134" s="179">
        <f t="shared" si="7"/>
        <v>0</v>
      </c>
      <c r="Z134" s="179">
        <v>0</v>
      </c>
      <c r="AA134" s="180">
        <f t="shared" si="8"/>
        <v>0</v>
      </c>
      <c r="AR134" s="19" t="s">
        <v>251</v>
      </c>
      <c r="AT134" s="19" t="s">
        <v>190</v>
      </c>
      <c r="AU134" s="19" t="s">
        <v>41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1784</v>
      </c>
    </row>
    <row r="135" spans="2:65" s="1" customFormat="1" ht="25.5" customHeight="1">
      <c r="B135" s="35"/>
      <c r="C135" s="174" t="s">
        <v>251</v>
      </c>
      <c r="D135" s="174" t="s">
        <v>190</v>
      </c>
      <c r="E135" s="175" t="s">
        <v>1390</v>
      </c>
      <c r="F135" s="255" t="s">
        <v>1372</v>
      </c>
      <c r="G135" s="255"/>
      <c r="H135" s="255"/>
      <c r="I135" s="255"/>
      <c r="J135" s="176" t="s">
        <v>1373</v>
      </c>
      <c r="K135" s="177">
        <v>72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251</v>
      </c>
      <c r="AT135" s="19" t="s">
        <v>190</v>
      </c>
      <c r="AU135" s="19" t="s">
        <v>41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1785</v>
      </c>
    </row>
    <row r="136" spans="2:65" s="1" customFormat="1" ht="25.5" customHeight="1">
      <c r="B136" s="35"/>
      <c r="C136" s="174" t="s">
        <v>255</v>
      </c>
      <c r="D136" s="174" t="s">
        <v>190</v>
      </c>
      <c r="E136" s="175" t="s">
        <v>1786</v>
      </c>
      <c r="F136" s="255" t="s">
        <v>1376</v>
      </c>
      <c r="G136" s="255"/>
      <c r="H136" s="255"/>
      <c r="I136" s="255"/>
      <c r="J136" s="176" t="s">
        <v>1344</v>
      </c>
      <c r="K136" s="177">
        <v>8</v>
      </c>
      <c r="L136" s="256">
        <v>0</v>
      </c>
      <c r="M136" s="257"/>
      <c r="N136" s="258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</v>
      </c>
      <c r="Y136" s="179">
        <f t="shared" si="7"/>
        <v>0</v>
      </c>
      <c r="Z136" s="179">
        <v>0</v>
      </c>
      <c r="AA136" s="180">
        <f t="shared" si="8"/>
        <v>0</v>
      </c>
      <c r="AR136" s="19" t="s">
        <v>251</v>
      </c>
      <c r="AT136" s="19" t="s">
        <v>190</v>
      </c>
      <c r="AU136" s="19" t="s">
        <v>41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1787</v>
      </c>
    </row>
    <row r="137" spans="2:65" s="1" customFormat="1" ht="25.5" customHeight="1">
      <c r="B137" s="35"/>
      <c r="C137" s="174" t="s">
        <v>259</v>
      </c>
      <c r="D137" s="174" t="s">
        <v>190</v>
      </c>
      <c r="E137" s="175" t="s">
        <v>1788</v>
      </c>
      <c r="F137" s="255" t="s">
        <v>1379</v>
      </c>
      <c r="G137" s="255"/>
      <c r="H137" s="255"/>
      <c r="I137" s="255"/>
      <c r="J137" s="176" t="s">
        <v>1344</v>
      </c>
      <c r="K137" s="177">
        <v>25</v>
      </c>
      <c r="L137" s="256">
        <v>0</v>
      </c>
      <c r="M137" s="257"/>
      <c r="N137" s="258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</v>
      </c>
      <c r="Y137" s="179">
        <f t="shared" si="7"/>
        <v>0</v>
      </c>
      <c r="Z137" s="179">
        <v>0</v>
      </c>
      <c r="AA137" s="180">
        <f t="shared" si="8"/>
        <v>0</v>
      </c>
      <c r="AR137" s="19" t="s">
        <v>251</v>
      </c>
      <c r="AT137" s="19" t="s">
        <v>190</v>
      </c>
      <c r="AU137" s="19" t="s">
        <v>41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1789</v>
      </c>
    </row>
    <row r="138" spans="2:65" s="1" customFormat="1" ht="25.5" customHeight="1">
      <c r="B138" s="35"/>
      <c r="C138" s="174" t="s">
        <v>263</v>
      </c>
      <c r="D138" s="174" t="s">
        <v>190</v>
      </c>
      <c r="E138" s="175" t="s">
        <v>1790</v>
      </c>
      <c r="F138" s="255" t="s">
        <v>1382</v>
      </c>
      <c r="G138" s="255"/>
      <c r="H138" s="255"/>
      <c r="I138" s="255"/>
      <c r="J138" s="176" t="s">
        <v>1344</v>
      </c>
      <c r="K138" s="177">
        <v>10</v>
      </c>
      <c r="L138" s="256">
        <v>0</v>
      </c>
      <c r="M138" s="257"/>
      <c r="N138" s="258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</v>
      </c>
      <c r="Y138" s="179">
        <f t="shared" si="7"/>
        <v>0</v>
      </c>
      <c r="Z138" s="179">
        <v>0</v>
      </c>
      <c r="AA138" s="180">
        <f t="shared" si="8"/>
        <v>0</v>
      </c>
      <c r="AR138" s="19" t="s">
        <v>251</v>
      </c>
      <c r="AT138" s="19" t="s">
        <v>190</v>
      </c>
      <c r="AU138" s="19" t="s">
        <v>41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1791</v>
      </c>
    </row>
    <row r="139" spans="2:65" s="1" customFormat="1" ht="25.5" customHeight="1">
      <c r="B139" s="35"/>
      <c r="C139" s="174" t="s">
        <v>267</v>
      </c>
      <c r="D139" s="174" t="s">
        <v>190</v>
      </c>
      <c r="E139" s="175" t="s">
        <v>1792</v>
      </c>
      <c r="F139" s="255" t="s">
        <v>1385</v>
      </c>
      <c r="G139" s="255"/>
      <c r="H139" s="255"/>
      <c r="I139" s="255"/>
      <c r="J139" s="176" t="s">
        <v>1344</v>
      </c>
      <c r="K139" s="177">
        <v>11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41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1793</v>
      </c>
    </row>
    <row r="140" spans="2:65" s="1" customFormat="1" ht="25.5" customHeight="1">
      <c r="B140" s="35"/>
      <c r="C140" s="174" t="s">
        <v>10</v>
      </c>
      <c r="D140" s="174" t="s">
        <v>190</v>
      </c>
      <c r="E140" s="175" t="s">
        <v>1794</v>
      </c>
      <c r="F140" s="255" t="s">
        <v>1795</v>
      </c>
      <c r="G140" s="255"/>
      <c r="H140" s="255"/>
      <c r="I140" s="255"/>
      <c r="J140" s="176" t="s">
        <v>1344</v>
      </c>
      <c r="K140" s="177">
        <v>2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</v>
      </c>
      <c r="Y140" s="179">
        <f t="shared" si="7"/>
        <v>0</v>
      </c>
      <c r="Z140" s="179">
        <v>0</v>
      </c>
      <c r="AA140" s="180">
        <f t="shared" si="8"/>
        <v>0</v>
      </c>
      <c r="AR140" s="19" t="s">
        <v>251</v>
      </c>
      <c r="AT140" s="19" t="s">
        <v>190</v>
      </c>
      <c r="AU140" s="19" t="s">
        <v>41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1796</v>
      </c>
    </row>
    <row r="141" spans="2:65" s="1" customFormat="1" ht="25.5" customHeight="1">
      <c r="B141" s="35"/>
      <c r="C141" s="174" t="s">
        <v>274</v>
      </c>
      <c r="D141" s="174" t="s">
        <v>190</v>
      </c>
      <c r="E141" s="175" t="s">
        <v>1797</v>
      </c>
      <c r="F141" s="255" t="s">
        <v>1798</v>
      </c>
      <c r="G141" s="255"/>
      <c r="H141" s="255"/>
      <c r="I141" s="255"/>
      <c r="J141" s="176" t="s">
        <v>1344</v>
      </c>
      <c r="K141" s="177">
        <v>2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</v>
      </c>
      <c r="AA141" s="180">
        <f t="shared" si="8"/>
        <v>0</v>
      </c>
      <c r="AR141" s="19" t="s">
        <v>251</v>
      </c>
      <c r="AT141" s="19" t="s">
        <v>190</v>
      </c>
      <c r="AU141" s="19" t="s">
        <v>41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1799</v>
      </c>
    </row>
    <row r="142" spans="2:65" s="1" customFormat="1" ht="16.5" customHeight="1">
      <c r="B142" s="35"/>
      <c r="C142" s="174" t="s">
        <v>278</v>
      </c>
      <c r="D142" s="174" t="s">
        <v>190</v>
      </c>
      <c r="E142" s="175" t="s">
        <v>1800</v>
      </c>
      <c r="F142" s="255" t="s">
        <v>1801</v>
      </c>
      <c r="G142" s="255"/>
      <c r="H142" s="255"/>
      <c r="I142" s="255"/>
      <c r="J142" s="176" t="s">
        <v>1344</v>
      </c>
      <c r="K142" s="177">
        <v>2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41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1802</v>
      </c>
    </row>
    <row r="143" spans="2:65" s="1" customFormat="1" ht="25.5" customHeight="1">
      <c r="B143" s="35"/>
      <c r="C143" s="174" t="s">
        <v>282</v>
      </c>
      <c r="D143" s="174" t="s">
        <v>190</v>
      </c>
      <c r="E143" s="175" t="s">
        <v>1803</v>
      </c>
      <c r="F143" s="255" t="s">
        <v>1388</v>
      </c>
      <c r="G143" s="255"/>
      <c r="H143" s="255"/>
      <c r="I143" s="255"/>
      <c r="J143" s="176" t="s">
        <v>1344</v>
      </c>
      <c r="K143" s="177">
        <v>20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</v>
      </c>
      <c r="AA143" s="180">
        <f t="shared" si="8"/>
        <v>0</v>
      </c>
      <c r="AR143" s="19" t="s">
        <v>251</v>
      </c>
      <c r="AT143" s="19" t="s">
        <v>190</v>
      </c>
      <c r="AU143" s="19" t="s">
        <v>41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1804</v>
      </c>
    </row>
    <row r="144" spans="2:65" s="1" customFormat="1" ht="25.5" customHeight="1">
      <c r="B144" s="35"/>
      <c r="C144" s="174" t="s">
        <v>286</v>
      </c>
      <c r="D144" s="174" t="s">
        <v>190</v>
      </c>
      <c r="E144" s="175" t="s">
        <v>1805</v>
      </c>
      <c r="F144" s="255" t="s">
        <v>1391</v>
      </c>
      <c r="G144" s="255"/>
      <c r="H144" s="255"/>
      <c r="I144" s="255"/>
      <c r="J144" s="176" t="s">
        <v>1344</v>
      </c>
      <c r="K144" s="177">
        <v>2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</v>
      </c>
      <c r="Y144" s="179">
        <f t="shared" si="7"/>
        <v>0</v>
      </c>
      <c r="Z144" s="179">
        <v>0</v>
      </c>
      <c r="AA144" s="180">
        <f t="shared" si="8"/>
        <v>0</v>
      </c>
      <c r="AR144" s="19" t="s">
        <v>251</v>
      </c>
      <c r="AT144" s="19" t="s">
        <v>190</v>
      </c>
      <c r="AU144" s="19" t="s">
        <v>41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1806</v>
      </c>
    </row>
    <row r="145" spans="2:65" s="1" customFormat="1" ht="25.5" customHeight="1">
      <c r="B145" s="35"/>
      <c r="C145" s="181" t="s">
        <v>290</v>
      </c>
      <c r="D145" s="181" t="s">
        <v>201</v>
      </c>
      <c r="E145" s="182" t="s">
        <v>1393</v>
      </c>
      <c r="F145" s="259" t="s">
        <v>1394</v>
      </c>
      <c r="G145" s="259"/>
      <c r="H145" s="259"/>
      <c r="I145" s="259"/>
      <c r="J145" s="183" t="s">
        <v>1348</v>
      </c>
      <c r="K145" s="184">
        <v>1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</v>
      </c>
      <c r="Y145" s="179">
        <f t="shared" si="7"/>
        <v>0</v>
      </c>
      <c r="Z145" s="179">
        <v>0</v>
      </c>
      <c r="AA145" s="180">
        <f t="shared" si="8"/>
        <v>0</v>
      </c>
      <c r="AR145" s="19" t="s">
        <v>314</v>
      </c>
      <c r="AT145" s="19" t="s">
        <v>201</v>
      </c>
      <c r="AU145" s="19" t="s">
        <v>41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251</v>
      </c>
      <c r="BM145" s="19" t="s">
        <v>1807</v>
      </c>
    </row>
    <row r="146" spans="2:65" s="1" customFormat="1" ht="16.5" customHeight="1">
      <c r="B146" s="35"/>
      <c r="C146" s="181" t="s">
        <v>294</v>
      </c>
      <c r="D146" s="181" t="s">
        <v>201</v>
      </c>
      <c r="E146" s="182" t="s">
        <v>1396</v>
      </c>
      <c r="F146" s="259" t="s">
        <v>1397</v>
      </c>
      <c r="G146" s="259"/>
      <c r="H146" s="259"/>
      <c r="I146" s="259"/>
      <c r="J146" s="183" t="s">
        <v>1348</v>
      </c>
      <c r="K146" s="184">
        <v>1</v>
      </c>
      <c r="L146" s="260">
        <v>0</v>
      </c>
      <c r="M146" s="261"/>
      <c r="N146" s="262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314</v>
      </c>
      <c r="AT146" s="19" t="s">
        <v>201</v>
      </c>
      <c r="AU146" s="19" t="s">
        <v>41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1808</v>
      </c>
    </row>
    <row r="147" spans="2:65" s="1" customFormat="1" ht="16.5" customHeight="1">
      <c r="B147" s="35"/>
      <c r="C147" s="174" t="s">
        <v>298</v>
      </c>
      <c r="D147" s="174" t="s">
        <v>190</v>
      </c>
      <c r="E147" s="175" t="s">
        <v>1399</v>
      </c>
      <c r="F147" s="255" t="s">
        <v>1400</v>
      </c>
      <c r="G147" s="255"/>
      <c r="H147" s="255"/>
      <c r="I147" s="255"/>
      <c r="J147" s="176" t="s">
        <v>321</v>
      </c>
      <c r="K147" s="177">
        <v>1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</v>
      </c>
      <c r="Y147" s="179">
        <f t="shared" si="7"/>
        <v>0</v>
      </c>
      <c r="Z147" s="179">
        <v>0</v>
      </c>
      <c r="AA147" s="180">
        <f t="shared" si="8"/>
        <v>0</v>
      </c>
      <c r="AR147" s="19" t="s">
        <v>251</v>
      </c>
      <c r="AT147" s="19" t="s">
        <v>190</v>
      </c>
      <c r="AU147" s="19" t="s">
        <v>41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1809</v>
      </c>
    </row>
    <row r="148" spans="2:65" s="1" customFormat="1" ht="25.5" customHeight="1">
      <c r="B148" s="35"/>
      <c r="C148" s="174" t="s">
        <v>302</v>
      </c>
      <c r="D148" s="174" t="s">
        <v>190</v>
      </c>
      <c r="E148" s="175" t="s">
        <v>1402</v>
      </c>
      <c r="F148" s="255" t="s">
        <v>1403</v>
      </c>
      <c r="G148" s="255"/>
      <c r="H148" s="255"/>
      <c r="I148" s="255"/>
      <c r="J148" s="176" t="s">
        <v>1352</v>
      </c>
      <c r="K148" s="177">
        <v>5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41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1810</v>
      </c>
    </row>
    <row r="149" spans="2:65" s="1" customFormat="1" ht="16.5" customHeight="1">
      <c r="B149" s="35"/>
      <c r="C149" s="174" t="s">
        <v>306</v>
      </c>
      <c r="D149" s="174" t="s">
        <v>190</v>
      </c>
      <c r="E149" s="175" t="s">
        <v>1405</v>
      </c>
      <c r="F149" s="255" t="s">
        <v>1406</v>
      </c>
      <c r="G149" s="255"/>
      <c r="H149" s="255"/>
      <c r="I149" s="255"/>
      <c r="J149" s="176" t="s">
        <v>1352</v>
      </c>
      <c r="K149" s="177">
        <v>10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</v>
      </c>
      <c r="Y149" s="179">
        <f t="shared" si="7"/>
        <v>0</v>
      </c>
      <c r="Z149" s="179">
        <v>0</v>
      </c>
      <c r="AA149" s="180">
        <f t="shared" si="8"/>
        <v>0</v>
      </c>
      <c r="AR149" s="19" t="s">
        <v>251</v>
      </c>
      <c r="AT149" s="19" t="s">
        <v>190</v>
      </c>
      <c r="AU149" s="19" t="s">
        <v>41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1811</v>
      </c>
    </row>
    <row r="150" spans="2:65" s="1" customFormat="1" ht="16.5" customHeight="1">
      <c r="B150" s="35"/>
      <c r="C150" s="174" t="s">
        <v>310</v>
      </c>
      <c r="D150" s="174" t="s">
        <v>190</v>
      </c>
      <c r="E150" s="175" t="s">
        <v>1408</v>
      </c>
      <c r="F150" s="255" t="s">
        <v>1409</v>
      </c>
      <c r="G150" s="255"/>
      <c r="H150" s="255"/>
      <c r="I150" s="255"/>
      <c r="J150" s="176" t="s">
        <v>1352</v>
      </c>
      <c r="K150" s="177">
        <v>5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41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1812</v>
      </c>
    </row>
    <row r="151" spans="2:65" s="1" customFormat="1" ht="16.5" customHeight="1">
      <c r="B151" s="35"/>
      <c r="C151" s="174" t="s">
        <v>314</v>
      </c>
      <c r="D151" s="174" t="s">
        <v>190</v>
      </c>
      <c r="E151" s="175" t="s">
        <v>1411</v>
      </c>
      <c r="F151" s="255" t="s">
        <v>1412</v>
      </c>
      <c r="G151" s="255"/>
      <c r="H151" s="255"/>
      <c r="I151" s="255"/>
      <c r="J151" s="176" t="s">
        <v>1344</v>
      </c>
      <c r="K151" s="177">
        <v>1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</v>
      </c>
      <c r="Y151" s="179">
        <f t="shared" si="7"/>
        <v>0</v>
      </c>
      <c r="Z151" s="179">
        <v>0</v>
      </c>
      <c r="AA151" s="180">
        <f t="shared" si="8"/>
        <v>0</v>
      </c>
      <c r="AR151" s="19" t="s">
        <v>251</v>
      </c>
      <c r="AT151" s="19" t="s">
        <v>190</v>
      </c>
      <c r="AU151" s="19" t="s">
        <v>41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1813</v>
      </c>
    </row>
    <row r="152" spans="2:65" s="1" customFormat="1" ht="16.5" customHeight="1">
      <c r="B152" s="35"/>
      <c r="C152" s="174" t="s">
        <v>318</v>
      </c>
      <c r="D152" s="174" t="s">
        <v>190</v>
      </c>
      <c r="E152" s="175" t="s">
        <v>1414</v>
      </c>
      <c r="F152" s="255" t="s">
        <v>1415</v>
      </c>
      <c r="G152" s="255"/>
      <c r="H152" s="255"/>
      <c r="I152" s="255"/>
      <c r="J152" s="176" t="s">
        <v>1352</v>
      </c>
      <c r="K152" s="177">
        <v>15</v>
      </c>
      <c r="L152" s="256">
        <v>0</v>
      </c>
      <c r="M152" s="257"/>
      <c r="N152" s="258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</v>
      </c>
      <c r="Y152" s="179">
        <f t="shared" si="7"/>
        <v>0</v>
      </c>
      <c r="Z152" s="179">
        <v>0</v>
      </c>
      <c r="AA152" s="180">
        <f t="shared" si="8"/>
        <v>0</v>
      </c>
      <c r="AR152" s="19" t="s">
        <v>251</v>
      </c>
      <c r="AT152" s="19" t="s">
        <v>190</v>
      </c>
      <c r="AU152" s="19" t="s">
        <v>41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1814</v>
      </c>
    </row>
    <row r="153" spans="2:63" s="1" customFormat="1" ht="49.95" customHeight="1">
      <c r="B153" s="35"/>
      <c r="C153" s="36"/>
      <c r="D153" s="165" t="s">
        <v>555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556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qXtqxSPNYr2TLcaVoXwMaxNipHxjSvA+GudwfwnVXIEE0TBP27E8EQ8EqlQxiqpmC6uVH334nVGkCYZ5hDY/Ng==" saltValue="tv3iobhLcQxy0UuaCMmXlPRSUyNMLgPxTVB3B5VAL3RHiH+Cr0Y/v1eaBLQsR+amKN0Z5zv6EzCV/4WVGClgTQ==" spinCount="10" sheet="1" objects="1" scenarios="1" formatColumns="0" formatRows="0"/>
  <mergeCells count="168">
    <mergeCell ref="N118:Q118"/>
    <mergeCell ref="N119:Q119"/>
    <mergeCell ref="N153:Q153"/>
    <mergeCell ref="H1:K1"/>
    <mergeCell ref="S2:AC2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M85:Q85"/>
    <mergeCell ref="C87:G87"/>
    <mergeCell ref="N87:Q87"/>
    <mergeCell ref="N89:Q89"/>
    <mergeCell ref="N90:Q90"/>
    <mergeCell ref="N92:Q92"/>
    <mergeCell ref="D93:H93"/>
    <mergeCell ref="N93:Q93"/>
    <mergeCell ref="D94:H94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8"/>
  <sheetViews>
    <sheetView showGridLines="0" workbookViewId="0" topLeftCell="A1">
      <pane ySplit="1" topLeftCell="A1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124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1815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N102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(SUM(BE102:BE109)+SUM(BE128:BE246))</f>
        <v>0</v>
      </c>
      <c r="I33" s="238"/>
      <c r="J33" s="238"/>
      <c r="K33" s="36"/>
      <c r="L33" s="36"/>
      <c r="M33" s="244">
        <f>ROUND((SUM(BE102:BE109)+SUM(BE128:BE246)),0)*F33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(SUM(BF102:BF109)+SUM(BF128:BF246))</f>
        <v>0</v>
      </c>
      <c r="I34" s="238"/>
      <c r="J34" s="238"/>
      <c r="K34" s="36"/>
      <c r="L34" s="36"/>
      <c r="M34" s="244">
        <f>ROUND((SUM(BF102:BF109)+SUM(BF128:BF246)),0)*F34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(SUM(BG102:BG109)+SUM(BG128:BG246))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(SUM(BH102:BH109)+SUM(BH128:BH246))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(SUM(BI102:BI109)+SUM(BI128:BI246))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1815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N128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N129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N130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N151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N167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158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N173</f>
        <v>0</v>
      </c>
      <c r="O94" s="226"/>
      <c r="P94" s="226"/>
      <c r="Q94" s="226"/>
      <c r="R94" s="145"/>
      <c r="T94" s="146"/>
      <c r="U94" s="146"/>
    </row>
    <row r="95" spans="2:21" s="7" customFormat="1" ht="24.9" customHeight="1">
      <c r="B95" s="139"/>
      <c r="C95" s="140"/>
      <c r="D95" s="141" t="s">
        <v>159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0">
        <f>N175</f>
        <v>0</v>
      </c>
      <c r="O95" s="251"/>
      <c r="P95" s="251"/>
      <c r="Q95" s="251"/>
      <c r="R95" s="142"/>
      <c r="T95" s="143"/>
      <c r="U95" s="143"/>
    </row>
    <row r="96" spans="2:21" s="8" customFormat="1" ht="19.95" customHeight="1">
      <c r="B96" s="144"/>
      <c r="C96" s="103"/>
      <c r="D96" s="114" t="s">
        <v>609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N176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162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N180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163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N212</f>
        <v>0</v>
      </c>
      <c r="O98" s="226"/>
      <c r="P98" s="226"/>
      <c r="Q98" s="226"/>
      <c r="R98" s="145"/>
      <c r="T98" s="146"/>
      <c r="U98" s="146"/>
    </row>
    <row r="99" spans="2:21" s="8" customFormat="1" ht="19.95" customHeight="1">
      <c r="B99" s="144"/>
      <c r="C99" s="103"/>
      <c r="D99" s="114" t="s">
        <v>164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5">
        <f>N222</f>
        <v>0</v>
      </c>
      <c r="O99" s="226"/>
      <c r="P99" s="226"/>
      <c r="Q99" s="226"/>
      <c r="R99" s="145"/>
      <c r="T99" s="146"/>
      <c r="U99" s="146"/>
    </row>
    <row r="100" spans="2:21" s="8" customFormat="1" ht="19.95" customHeight="1">
      <c r="B100" s="144"/>
      <c r="C100" s="103"/>
      <c r="D100" s="114" t="s">
        <v>165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N245</f>
        <v>0</v>
      </c>
      <c r="O100" s="226"/>
      <c r="P100" s="226"/>
      <c r="Q100" s="226"/>
      <c r="R100" s="145"/>
      <c r="T100" s="146"/>
      <c r="U100" s="146"/>
    </row>
    <row r="101" spans="2:21" s="1" customFormat="1" ht="21.75" customHeight="1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38" t="s">
        <v>166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249">
        <f>ROUND(N103+N104+N105+N106+N107+N108,0)</f>
        <v>0</v>
      </c>
      <c r="O102" s="252"/>
      <c r="P102" s="252"/>
      <c r="Q102" s="252"/>
      <c r="R102" s="37"/>
      <c r="T102" s="147"/>
      <c r="U102" s="148" t="s">
        <v>50</v>
      </c>
    </row>
    <row r="103" spans="2:65" s="1" customFormat="1" ht="18" customHeight="1">
      <c r="B103" s="35"/>
      <c r="C103" s="36"/>
      <c r="D103" s="229" t="s">
        <v>167</v>
      </c>
      <c r="E103" s="230"/>
      <c r="F103" s="230"/>
      <c r="G103" s="230"/>
      <c r="H103" s="230"/>
      <c r="I103" s="36"/>
      <c r="J103" s="36"/>
      <c r="K103" s="36"/>
      <c r="L103" s="36"/>
      <c r="M103" s="36"/>
      <c r="N103" s="228">
        <f>ROUND(N89*T103,0)</f>
        <v>0</v>
      </c>
      <c r="O103" s="225"/>
      <c r="P103" s="225"/>
      <c r="Q103" s="225"/>
      <c r="R103" s="37"/>
      <c r="S103" s="149"/>
      <c r="T103" s="150"/>
      <c r="U103" s="151" t="s">
        <v>51</v>
      </c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52" t="s">
        <v>168</v>
      </c>
      <c r="AZ103" s="149"/>
      <c r="BA103" s="149"/>
      <c r="BB103" s="149"/>
      <c r="BC103" s="149"/>
      <c r="BD103" s="149"/>
      <c r="BE103" s="153">
        <f aca="true" t="shared" si="0" ref="BE103:BE108">IF(U103="základní",N103,0)</f>
        <v>0</v>
      </c>
      <c r="BF103" s="153">
        <f aca="true" t="shared" si="1" ref="BF103:BF108">IF(U103="snížená",N103,0)</f>
        <v>0</v>
      </c>
      <c r="BG103" s="153">
        <f aca="true" t="shared" si="2" ref="BG103:BG108">IF(U103="zákl. přenesená",N103,0)</f>
        <v>0</v>
      </c>
      <c r="BH103" s="153">
        <f aca="true" t="shared" si="3" ref="BH103:BH108">IF(U103="sníž. přenesená",N103,0)</f>
        <v>0</v>
      </c>
      <c r="BI103" s="153">
        <f aca="true" t="shared" si="4" ref="BI103:BI108">IF(U103="nulová",N103,0)</f>
        <v>0</v>
      </c>
      <c r="BJ103" s="152" t="s">
        <v>41</v>
      </c>
      <c r="BK103" s="149"/>
      <c r="BL103" s="149"/>
      <c r="BM103" s="149"/>
    </row>
    <row r="104" spans="2:65" s="1" customFormat="1" ht="18" customHeight="1">
      <c r="B104" s="35"/>
      <c r="C104" s="36"/>
      <c r="D104" s="229" t="s">
        <v>169</v>
      </c>
      <c r="E104" s="230"/>
      <c r="F104" s="230"/>
      <c r="G104" s="230"/>
      <c r="H104" s="230"/>
      <c r="I104" s="36"/>
      <c r="J104" s="36"/>
      <c r="K104" s="36"/>
      <c r="L104" s="36"/>
      <c r="M104" s="36"/>
      <c r="N104" s="228">
        <f>ROUND(N89*T104,0)</f>
        <v>0</v>
      </c>
      <c r="O104" s="225"/>
      <c r="P104" s="225"/>
      <c r="Q104" s="225"/>
      <c r="R104" s="37"/>
      <c r="S104" s="149"/>
      <c r="T104" s="150"/>
      <c r="U104" s="151" t="s">
        <v>51</v>
      </c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2" t="s">
        <v>168</v>
      </c>
      <c r="AZ104" s="149"/>
      <c r="BA104" s="149"/>
      <c r="BB104" s="149"/>
      <c r="BC104" s="149"/>
      <c r="BD104" s="149"/>
      <c r="BE104" s="153">
        <f t="shared" si="0"/>
        <v>0</v>
      </c>
      <c r="BF104" s="153">
        <f t="shared" si="1"/>
        <v>0</v>
      </c>
      <c r="BG104" s="153">
        <f t="shared" si="2"/>
        <v>0</v>
      </c>
      <c r="BH104" s="153">
        <f t="shared" si="3"/>
        <v>0</v>
      </c>
      <c r="BI104" s="153">
        <f t="shared" si="4"/>
        <v>0</v>
      </c>
      <c r="BJ104" s="152" t="s">
        <v>41</v>
      </c>
      <c r="BK104" s="149"/>
      <c r="BL104" s="149"/>
      <c r="BM104" s="149"/>
    </row>
    <row r="105" spans="2:65" s="1" customFormat="1" ht="18" customHeight="1">
      <c r="B105" s="35"/>
      <c r="C105" s="36"/>
      <c r="D105" s="229" t="s">
        <v>170</v>
      </c>
      <c r="E105" s="230"/>
      <c r="F105" s="230"/>
      <c r="G105" s="230"/>
      <c r="H105" s="230"/>
      <c r="I105" s="36"/>
      <c r="J105" s="36"/>
      <c r="K105" s="36"/>
      <c r="L105" s="36"/>
      <c r="M105" s="36"/>
      <c r="N105" s="228">
        <f>ROUND(N89*T105,0)</f>
        <v>0</v>
      </c>
      <c r="O105" s="225"/>
      <c r="P105" s="225"/>
      <c r="Q105" s="225"/>
      <c r="R105" s="37"/>
      <c r="S105" s="149"/>
      <c r="T105" s="150"/>
      <c r="U105" s="151" t="s">
        <v>51</v>
      </c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52" t="s">
        <v>168</v>
      </c>
      <c r="AZ105" s="149"/>
      <c r="BA105" s="149"/>
      <c r="BB105" s="149"/>
      <c r="BC105" s="149"/>
      <c r="BD105" s="149"/>
      <c r="BE105" s="153">
        <f t="shared" si="0"/>
        <v>0</v>
      </c>
      <c r="BF105" s="153">
        <f t="shared" si="1"/>
        <v>0</v>
      </c>
      <c r="BG105" s="153">
        <f t="shared" si="2"/>
        <v>0</v>
      </c>
      <c r="BH105" s="153">
        <f t="shared" si="3"/>
        <v>0</v>
      </c>
      <c r="BI105" s="153">
        <f t="shared" si="4"/>
        <v>0</v>
      </c>
      <c r="BJ105" s="152" t="s">
        <v>41</v>
      </c>
      <c r="BK105" s="149"/>
      <c r="BL105" s="149"/>
      <c r="BM105" s="149"/>
    </row>
    <row r="106" spans="2:65" s="1" customFormat="1" ht="18" customHeight="1">
      <c r="B106" s="35"/>
      <c r="C106" s="36"/>
      <c r="D106" s="229" t="s">
        <v>171</v>
      </c>
      <c r="E106" s="230"/>
      <c r="F106" s="230"/>
      <c r="G106" s="230"/>
      <c r="H106" s="230"/>
      <c r="I106" s="36"/>
      <c r="J106" s="36"/>
      <c r="K106" s="36"/>
      <c r="L106" s="36"/>
      <c r="M106" s="36"/>
      <c r="N106" s="228">
        <f>ROUND(N89*T106,0)</f>
        <v>0</v>
      </c>
      <c r="O106" s="225"/>
      <c r="P106" s="225"/>
      <c r="Q106" s="225"/>
      <c r="R106" s="37"/>
      <c r="S106" s="149"/>
      <c r="T106" s="150"/>
      <c r="U106" s="151" t="s">
        <v>51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2" t="s">
        <v>168</v>
      </c>
      <c r="AZ106" s="149"/>
      <c r="BA106" s="149"/>
      <c r="BB106" s="149"/>
      <c r="BC106" s="149"/>
      <c r="BD106" s="149"/>
      <c r="BE106" s="153">
        <f t="shared" si="0"/>
        <v>0</v>
      </c>
      <c r="BF106" s="153">
        <f t="shared" si="1"/>
        <v>0</v>
      </c>
      <c r="BG106" s="153">
        <f t="shared" si="2"/>
        <v>0</v>
      </c>
      <c r="BH106" s="153">
        <f t="shared" si="3"/>
        <v>0</v>
      </c>
      <c r="BI106" s="153">
        <f t="shared" si="4"/>
        <v>0</v>
      </c>
      <c r="BJ106" s="152" t="s">
        <v>41</v>
      </c>
      <c r="BK106" s="149"/>
      <c r="BL106" s="149"/>
      <c r="BM106" s="149"/>
    </row>
    <row r="107" spans="2:65" s="1" customFormat="1" ht="18" customHeight="1">
      <c r="B107" s="35"/>
      <c r="C107" s="36"/>
      <c r="D107" s="229" t="s">
        <v>172</v>
      </c>
      <c r="E107" s="230"/>
      <c r="F107" s="230"/>
      <c r="G107" s="230"/>
      <c r="H107" s="230"/>
      <c r="I107" s="36"/>
      <c r="J107" s="36"/>
      <c r="K107" s="36"/>
      <c r="L107" s="36"/>
      <c r="M107" s="36"/>
      <c r="N107" s="228">
        <f>ROUND(N89*T107,0)</f>
        <v>0</v>
      </c>
      <c r="O107" s="225"/>
      <c r="P107" s="225"/>
      <c r="Q107" s="225"/>
      <c r="R107" s="37"/>
      <c r="S107" s="149"/>
      <c r="T107" s="150"/>
      <c r="U107" s="151" t="s">
        <v>51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2" t="s">
        <v>168</v>
      </c>
      <c r="AZ107" s="149"/>
      <c r="BA107" s="149"/>
      <c r="BB107" s="149"/>
      <c r="BC107" s="149"/>
      <c r="BD107" s="149"/>
      <c r="BE107" s="153">
        <f t="shared" si="0"/>
        <v>0</v>
      </c>
      <c r="BF107" s="153">
        <f t="shared" si="1"/>
        <v>0</v>
      </c>
      <c r="BG107" s="153">
        <f t="shared" si="2"/>
        <v>0</v>
      </c>
      <c r="BH107" s="153">
        <f t="shared" si="3"/>
        <v>0</v>
      </c>
      <c r="BI107" s="153">
        <f t="shared" si="4"/>
        <v>0</v>
      </c>
      <c r="BJ107" s="152" t="s">
        <v>41</v>
      </c>
      <c r="BK107" s="149"/>
      <c r="BL107" s="149"/>
      <c r="BM107" s="149"/>
    </row>
    <row r="108" spans="2:65" s="1" customFormat="1" ht="18" customHeight="1">
      <c r="B108" s="35"/>
      <c r="C108" s="36"/>
      <c r="D108" s="114" t="s">
        <v>173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228">
        <f>ROUND(N89*T108,0)</f>
        <v>0</v>
      </c>
      <c r="O108" s="225"/>
      <c r="P108" s="225"/>
      <c r="Q108" s="225"/>
      <c r="R108" s="37"/>
      <c r="S108" s="149"/>
      <c r="T108" s="154"/>
      <c r="U108" s="155" t="s">
        <v>51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52" t="s">
        <v>174</v>
      </c>
      <c r="AZ108" s="149"/>
      <c r="BA108" s="149"/>
      <c r="BB108" s="149"/>
      <c r="BC108" s="149"/>
      <c r="BD108" s="149"/>
      <c r="BE108" s="153">
        <f t="shared" si="0"/>
        <v>0</v>
      </c>
      <c r="BF108" s="153">
        <f t="shared" si="1"/>
        <v>0</v>
      </c>
      <c r="BG108" s="153">
        <f t="shared" si="2"/>
        <v>0</v>
      </c>
      <c r="BH108" s="153">
        <f t="shared" si="3"/>
        <v>0</v>
      </c>
      <c r="BI108" s="153">
        <f t="shared" si="4"/>
        <v>0</v>
      </c>
      <c r="BJ108" s="152" t="s">
        <v>41</v>
      </c>
      <c r="BK108" s="149"/>
      <c r="BL108" s="149"/>
      <c r="BM108" s="149"/>
    </row>
    <row r="109" spans="2:21" s="1" customFormat="1" ht="12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  <c r="T109" s="136"/>
      <c r="U109" s="136"/>
    </row>
    <row r="110" spans="2:21" s="1" customFormat="1" ht="29.25" customHeight="1">
      <c r="B110" s="35"/>
      <c r="C110" s="124" t="s">
        <v>137</v>
      </c>
      <c r="D110" s="125"/>
      <c r="E110" s="125"/>
      <c r="F110" s="125"/>
      <c r="G110" s="125"/>
      <c r="H110" s="125"/>
      <c r="I110" s="125"/>
      <c r="J110" s="125"/>
      <c r="K110" s="125"/>
      <c r="L110" s="233">
        <f>ROUND(SUM(N89+N102),0)</f>
        <v>0</v>
      </c>
      <c r="M110" s="233"/>
      <c r="N110" s="233"/>
      <c r="O110" s="233"/>
      <c r="P110" s="233"/>
      <c r="Q110" s="233"/>
      <c r="R110" s="37"/>
      <c r="T110" s="136"/>
      <c r="U110" s="136"/>
    </row>
    <row r="111" spans="2:21" s="1" customFormat="1" ht="6.9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  <c r="T111" s="136"/>
      <c r="U111" s="136"/>
    </row>
    <row r="115" spans="2:18" s="1" customFormat="1" ht="6.9" customHeight="1">
      <c r="B115" s="62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4"/>
    </row>
    <row r="116" spans="2:18" s="1" customFormat="1" ht="36.9" customHeight="1">
      <c r="B116" s="35"/>
      <c r="C116" s="188" t="s">
        <v>175</v>
      </c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8"/>
      <c r="P116" s="238"/>
      <c r="Q116" s="238"/>
      <c r="R116" s="37"/>
    </row>
    <row r="117" spans="2:18" s="1" customFormat="1" ht="6.9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18" s="1" customFormat="1" ht="30" customHeight="1">
      <c r="B118" s="35"/>
      <c r="C118" s="30" t="s">
        <v>19</v>
      </c>
      <c r="D118" s="36"/>
      <c r="E118" s="36"/>
      <c r="F118" s="236" t="str">
        <f>F6</f>
        <v>Sš aut. - realizace úspor energie</v>
      </c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36"/>
      <c r="R118" s="37"/>
    </row>
    <row r="119" spans="2:18" ht="30" customHeight="1">
      <c r="B119" s="23"/>
      <c r="C119" s="30" t="s">
        <v>144</v>
      </c>
      <c r="D119" s="26"/>
      <c r="E119" s="26"/>
      <c r="F119" s="236" t="s">
        <v>1815</v>
      </c>
      <c r="G119" s="193"/>
      <c r="H119" s="193"/>
      <c r="I119" s="193"/>
      <c r="J119" s="193"/>
      <c r="K119" s="193"/>
      <c r="L119" s="193"/>
      <c r="M119" s="193"/>
      <c r="N119" s="193"/>
      <c r="O119" s="193"/>
      <c r="P119" s="193"/>
      <c r="Q119" s="26"/>
      <c r="R119" s="24"/>
    </row>
    <row r="120" spans="2:18" s="1" customFormat="1" ht="36.9" customHeight="1">
      <c r="B120" s="35"/>
      <c r="C120" s="69" t="s">
        <v>146</v>
      </c>
      <c r="D120" s="36"/>
      <c r="E120" s="36"/>
      <c r="F120" s="208" t="str">
        <f>F8</f>
        <v>01 - Stavební práce</v>
      </c>
      <c r="G120" s="238"/>
      <c r="H120" s="238"/>
      <c r="I120" s="238"/>
      <c r="J120" s="238"/>
      <c r="K120" s="238"/>
      <c r="L120" s="238"/>
      <c r="M120" s="238"/>
      <c r="N120" s="238"/>
      <c r="O120" s="238"/>
      <c r="P120" s="238"/>
      <c r="Q120" s="36"/>
      <c r="R120" s="37"/>
    </row>
    <row r="121" spans="2:18" s="1" customFormat="1" ht="6.9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18" s="1" customFormat="1" ht="18" customHeight="1">
      <c r="B122" s="35"/>
      <c r="C122" s="30" t="s">
        <v>24</v>
      </c>
      <c r="D122" s="36"/>
      <c r="E122" s="36"/>
      <c r="F122" s="28" t="str">
        <f>F10</f>
        <v>Holice</v>
      </c>
      <c r="G122" s="36"/>
      <c r="H122" s="36"/>
      <c r="I122" s="36"/>
      <c r="J122" s="36"/>
      <c r="K122" s="30" t="s">
        <v>26</v>
      </c>
      <c r="L122" s="36"/>
      <c r="M122" s="240" t="str">
        <f>IF(O10="","",O10)</f>
        <v>16. 1. 2018</v>
      </c>
      <c r="N122" s="240"/>
      <c r="O122" s="240"/>
      <c r="P122" s="240"/>
      <c r="Q122" s="36"/>
      <c r="R122" s="37"/>
    </row>
    <row r="123" spans="2:18" s="1" customFormat="1" ht="6.9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18" s="1" customFormat="1" ht="13.2">
      <c r="B124" s="35"/>
      <c r="C124" s="30" t="s">
        <v>28</v>
      </c>
      <c r="D124" s="36"/>
      <c r="E124" s="36"/>
      <c r="F124" s="28" t="str">
        <f>E13</f>
        <v>Pardubický kraj, Komenského nám. 125, Pardubice</v>
      </c>
      <c r="G124" s="36"/>
      <c r="H124" s="36"/>
      <c r="I124" s="36"/>
      <c r="J124" s="36"/>
      <c r="K124" s="30" t="s">
        <v>36</v>
      </c>
      <c r="L124" s="36"/>
      <c r="M124" s="192" t="str">
        <f>E19</f>
        <v>ApA Architektonicko-projekt.ateliér Vamberk s.r.o.</v>
      </c>
      <c r="N124" s="192"/>
      <c r="O124" s="192"/>
      <c r="P124" s="192"/>
      <c r="Q124" s="192"/>
      <c r="R124" s="37"/>
    </row>
    <row r="125" spans="2:18" s="1" customFormat="1" ht="14.4" customHeight="1">
      <c r="B125" s="35"/>
      <c r="C125" s="30" t="s">
        <v>34</v>
      </c>
      <c r="D125" s="36"/>
      <c r="E125" s="36"/>
      <c r="F125" s="28" t="str">
        <f>IF(E16="","",E16)</f>
        <v>Vyplň údaj</v>
      </c>
      <c r="G125" s="36"/>
      <c r="H125" s="36"/>
      <c r="I125" s="36"/>
      <c r="J125" s="36"/>
      <c r="K125" s="30" t="s">
        <v>42</v>
      </c>
      <c r="L125" s="36"/>
      <c r="M125" s="192" t="str">
        <f>E22</f>
        <v>Ing. I. Černá</v>
      </c>
      <c r="N125" s="192"/>
      <c r="O125" s="192"/>
      <c r="P125" s="192"/>
      <c r="Q125" s="192"/>
      <c r="R125" s="37"/>
    </row>
    <row r="126" spans="2:18" s="1" customFormat="1" ht="10.35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27" s="9" customFormat="1" ht="29.25" customHeight="1">
      <c r="B127" s="156"/>
      <c r="C127" s="157" t="s">
        <v>176</v>
      </c>
      <c r="D127" s="158" t="s">
        <v>177</v>
      </c>
      <c r="E127" s="158" t="s">
        <v>68</v>
      </c>
      <c r="F127" s="253" t="s">
        <v>178</v>
      </c>
      <c r="G127" s="253"/>
      <c r="H127" s="253"/>
      <c r="I127" s="253"/>
      <c r="J127" s="158" t="s">
        <v>179</v>
      </c>
      <c r="K127" s="158" t="s">
        <v>180</v>
      </c>
      <c r="L127" s="253" t="s">
        <v>181</v>
      </c>
      <c r="M127" s="253"/>
      <c r="N127" s="253" t="s">
        <v>151</v>
      </c>
      <c r="O127" s="253"/>
      <c r="P127" s="253"/>
      <c r="Q127" s="254"/>
      <c r="R127" s="159"/>
      <c r="T127" s="80" t="s">
        <v>182</v>
      </c>
      <c r="U127" s="81" t="s">
        <v>50</v>
      </c>
      <c r="V127" s="81" t="s">
        <v>183</v>
      </c>
      <c r="W127" s="81" t="s">
        <v>184</v>
      </c>
      <c r="X127" s="81" t="s">
        <v>185</v>
      </c>
      <c r="Y127" s="81" t="s">
        <v>186</v>
      </c>
      <c r="Z127" s="81" t="s">
        <v>187</v>
      </c>
      <c r="AA127" s="82" t="s">
        <v>188</v>
      </c>
    </row>
    <row r="128" spans="2:63" s="1" customFormat="1" ht="29.25" customHeight="1">
      <c r="B128" s="35"/>
      <c r="C128" s="84" t="s">
        <v>148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263">
        <f>BK128</f>
        <v>0</v>
      </c>
      <c r="O128" s="264"/>
      <c r="P128" s="264"/>
      <c r="Q128" s="264"/>
      <c r="R128" s="37"/>
      <c r="T128" s="83"/>
      <c r="U128" s="51"/>
      <c r="V128" s="51"/>
      <c r="W128" s="160">
        <f>W129+W175+W247</f>
        <v>0</v>
      </c>
      <c r="X128" s="51"/>
      <c r="Y128" s="160">
        <f>Y129+Y175+Y247</f>
        <v>15.489036139999998</v>
      </c>
      <c r="Z128" s="51"/>
      <c r="AA128" s="161">
        <f>AA129+AA175+AA247</f>
        <v>23.1184032</v>
      </c>
      <c r="AT128" s="19" t="s">
        <v>85</v>
      </c>
      <c r="AU128" s="19" t="s">
        <v>153</v>
      </c>
      <c r="BK128" s="162">
        <f>BK129+BK175+BK247</f>
        <v>0</v>
      </c>
    </row>
    <row r="129" spans="2:63" s="10" customFormat="1" ht="37.35" customHeight="1">
      <c r="B129" s="163"/>
      <c r="C129" s="164"/>
      <c r="D129" s="165" t="s">
        <v>154</v>
      </c>
      <c r="E129" s="165"/>
      <c r="F129" s="165"/>
      <c r="G129" s="165"/>
      <c r="H129" s="165"/>
      <c r="I129" s="165"/>
      <c r="J129" s="165"/>
      <c r="K129" s="165"/>
      <c r="L129" s="165"/>
      <c r="M129" s="165"/>
      <c r="N129" s="265">
        <f>BK129</f>
        <v>0</v>
      </c>
      <c r="O129" s="250"/>
      <c r="P129" s="250"/>
      <c r="Q129" s="250"/>
      <c r="R129" s="166"/>
      <c r="T129" s="167"/>
      <c r="U129" s="164"/>
      <c r="V129" s="164"/>
      <c r="W129" s="168">
        <f>W130+W151+W167+W173</f>
        <v>0</v>
      </c>
      <c r="X129" s="164"/>
      <c r="Y129" s="168">
        <f>Y130+Y151+Y167+Y173</f>
        <v>12.727393139999998</v>
      </c>
      <c r="Z129" s="164"/>
      <c r="AA129" s="169">
        <f>AA130+AA151+AA167+AA173</f>
        <v>16.890812</v>
      </c>
      <c r="AR129" s="170" t="s">
        <v>41</v>
      </c>
      <c r="AT129" s="171" t="s">
        <v>85</v>
      </c>
      <c r="AU129" s="171" t="s">
        <v>86</v>
      </c>
      <c r="AY129" s="170" t="s">
        <v>189</v>
      </c>
      <c r="BK129" s="172">
        <f>BK130+BK151+BK167+BK173</f>
        <v>0</v>
      </c>
    </row>
    <row r="130" spans="2:63" s="10" customFormat="1" ht="19.95" customHeight="1">
      <c r="B130" s="163"/>
      <c r="C130" s="164"/>
      <c r="D130" s="173" t="s">
        <v>155</v>
      </c>
      <c r="E130" s="173"/>
      <c r="F130" s="173"/>
      <c r="G130" s="173"/>
      <c r="H130" s="173"/>
      <c r="I130" s="173"/>
      <c r="J130" s="173"/>
      <c r="K130" s="173"/>
      <c r="L130" s="173"/>
      <c r="M130" s="173"/>
      <c r="N130" s="266">
        <f>BK130</f>
        <v>0</v>
      </c>
      <c r="O130" s="267"/>
      <c r="P130" s="267"/>
      <c r="Q130" s="267"/>
      <c r="R130" s="166"/>
      <c r="T130" s="167"/>
      <c r="U130" s="164"/>
      <c r="V130" s="164"/>
      <c r="W130" s="168">
        <f>SUM(W131:W150)</f>
        <v>0</v>
      </c>
      <c r="X130" s="164"/>
      <c r="Y130" s="168">
        <f>SUM(Y131:Y150)</f>
        <v>12.711308339999999</v>
      </c>
      <c r="Z130" s="164"/>
      <c r="AA130" s="169">
        <f>SUM(AA131:AA150)</f>
        <v>0</v>
      </c>
      <c r="AR130" s="170" t="s">
        <v>41</v>
      </c>
      <c r="AT130" s="171" t="s">
        <v>85</v>
      </c>
      <c r="AU130" s="171" t="s">
        <v>41</v>
      </c>
      <c r="AY130" s="170" t="s">
        <v>189</v>
      </c>
      <c r="BK130" s="172">
        <f>SUM(BK131:BK150)</f>
        <v>0</v>
      </c>
    </row>
    <row r="131" spans="2:65" s="1" customFormat="1" ht="25.5" customHeight="1">
      <c r="B131" s="35"/>
      <c r="C131" s="174" t="s">
        <v>41</v>
      </c>
      <c r="D131" s="174" t="s">
        <v>190</v>
      </c>
      <c r="E131" s="175" t="s">
        <v>191</v>
      </c>
      <c r="F131" s="255" t="s">
        <v>192</v>
      </c>
      <c r="G131" s="255"/>
      <c r="H131" s="255"/>
      <c r="I131" s="255"/>
      <c r="J131" s="176" t="s">
        <v>193</v>
      </c>
      <c r="K131" s="177">
        <v>489.681</v>
      </c>
      <c r="L131" s="256">
        <v>0</v>
      </c>
      <c r="M131" s="257"/>
      <c r="N131" s="258">
        <f aca="true" t="shared" si="5" ref="N131:N150">ROUND(L131*K131,2)</f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aca="true" t="shared" si="6" ref="W131:W150">V131*K131</f>
        <v>0</v>
      </c>
      <c r="X131" s="179">
        <v>0.00026</v>
      </c>
      <c r="Y131" s="179">
        <f aca="true" t="shared" si="7" ref="Y131:Y150">X131*K131</f>
        <v>0.12731705999999998</v>
      </c>
      <c r="Z131" s="179">
        <v>0</v>
      </c>
      <c r="AA131" s="180">
        <f aca="true" t="shared" si="8" ref="AA131:AA150">Z131*K131</f>
        <v>0</v>
      </c>
      <c r="AR131" s="19" t="s">
        <v>194</v>
      </c>
      <c r="AT131" s="19" t="s">
        <v>190</v>
      </c>
      <c r="AU131" s="19" t="s">
        <v>97</v>
      </c>
      <c r="AY131" s="19" t="s">
        <v>189</v>
      </c>
      <c r="BE131" s="118">
        <f aca="true" t="shared" si="9" ref="BE131:BE150">IF(U131="základní",N131,0)</f>
        <v>0</v>
      </c>
      <c r="BF131" s="118">
        <f aca="true" t="shared" si="10" ref="BF131:BF150">IF(U131="snížená",N131,0)</f>
        <v>0</v>
      </c>
      <c r="BG131" s="118">
        <f aca="true" t="shared" si="11" ref="BG131:BG150">IF(U131="zákl. přenesená",N131,0)</f>
        <v>0</v>
      </c>
      <c r="BH131" s="118">
        <f aca="true" t="shared" si="12" ref="BH131:BH150">IF(U131="sníž. přenesená",N131,0)</f>
        <v>0</v>
      </c>
      <c r="BI131" s="118">
        <f aca="true" t="shared" si="13" ref="BI131:BI150">IF(U131="nulová",N131,0)</f>
        <v>0</v>
      </c>
      <c r="BJ131" s="19" t="s">
        <v>41</v>
      </c>
      <c r="BK131" s="118">
        <f aca="true" t="shared" si="14" ref="BK131:BK150">ROUND(L131*K131,2)</f>
        <v>0</v>
      </c>
      <c r="BL131" s="19" t="s">
        <v>194</v>
      </c>
      <c r="BM131" s="19" t="s">
        <v>1816</v>
      </c>
    </row>
    <row r="132" spans="2:65" s="1" customFormat="1" ht="25.5" customHeight="1">
      <c r="B132" s="35"/>
      <c r="C132" s="174" t="s">
        <v>97</v>
      </c>
      <c r="D132" s="174" t="s">
        <v>190</v>
      </c>
      <c r="E132" s="175" t="s">
        <v>196</v>
      </c>
      <c r="F132" s="255" t="s">
        <v>197</v>
      </c>
      <c r="G132" s="255"/>
      <c r="H132" s="255"/>
      <c r="I132" s="255"/>
      <c r="J132" s="176" t="s">
        <v>198</v>
      </c>
      <c r="K132" s="177">
        <v>262.55</v>
      </c>
      <c r="L132" s="256">
        <v>0</v>
      </c>
      <c r="M132" s="257"/>
      <c r="N132" s="258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</v>
      </c>
      <c r="Y132" s="179">
        <f t="shared" si="7"/>
        <v>0</v>
      </c>
      <c r="Z132" s="179">
        <v>0</v>
      </c>
      <c r="AA132" s="180">
        <f t="shared" si="8"/>
        <v>0</v>
      </c>
      <c r="AR132" s="19" t="s">
        <v>194</v>
      </c>
      <c r="AT132" s="19" t="s">
        <v>190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194</v>
      </c>
      <c r="BM132" s="19" t="s">
        <v>1817</v>
      </c>
    </row>
    <row r="133" spans="2:65" s="1" customFormat="1" ht="25.5" customHeight="1">
      <c r="B133" s="35"/>
      <c r="C133" s="181" t="s">
        <v>200</v>
      </c>
      <c r="D133" s="181" t="s">
        <v>201</v>
      </c>
      <c r="E133" s="182" t="s">
        <v>202</v>
      </c>
      <c r="F133" s="259" t="s">
        <v>203</v>
      </c>
      <c r="G133" s="259"/>
      <c r="H133" s="259"/>
      <c r="I133" s="259"/>
      <c r="J133" s="183" t="s">
        <v>198</v>
      </c>
      <c r="K133" s="184">
        <v>275.678</v>
      </c>
      <c r="L133" s="260">
        <v>0</v>
      </c>
      <c r="M133" s="261"/>
      <c r="N133" s="262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3E-05</v>
      </c>
      <c r="Y133" s="179">
        <f t="shared" si="7"/>
        <v>0.00827034</v>
      </c>
      <c r="Z133" s="179">
        <v>0</v>
      </c>
      <c r="AA133" s="180">
        <f t="shared" si="8"/>
        <v>0</v>
      </c>
      <c r="AR133" s="19" t="s">
        <v>204</v>
      </c>
      <c r="AT133" s="19" t="s">
        <v>201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194</v>
      </c>
      <c r="BM133" s="19" t="s">
        <v>1818</v>
      </c>
    </row>
    <row r="134" spans="2:65" s="1" customFormat="1" ht="25.5" customHeight="1">
      <c r="B134" s="35"/>
      <c r="C134" s="174" t="s">
        <v>194</v>
      </c>
      <c r="D134" s="174" t="s">
        <v>190</v>
      </c>
      <c r="E134" s="175" t="s">
        <v>206</v>
      </c>
      <c r="F134" s="255" t="s">
        <v>207</v>
      </c>
      <c r="G134" s="255"/>
      <c r="H134" s="255"/>
      <c r="I134" s="255"/>
      <c r="J134" s="176" t="s">
        <v>198</v>
      </c>
      <c r="K134" s="177">
        <v>176.85</v>
      </c>
      <c r="L134" s="256">
        <v>0</v>
      </c>
      <c r="M134" s="257"/>
      <c r="N134" s="258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</v>
      </c>
      <c r="Y134" s="179">
        <f t="shared" si="7"/>
        <v>0</v>
      </c>
      <c r="Z134" s="179">
        <v>0</v>
      </c>
      <c r="AA134" s="180">
        <f t="shared" si="8"/>
        <v>0</v>
      </c>
      <c r="AR134" s="19" t="s">
        <v>194</v>
      </c>
      <c r="AT134" s="19" t="s">
        <v>190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194</v>
      </c>
      <c r="BM134" s="19" t="s">
        <v>1819</v>
      </c>
    </row>
    <row r="135" spans="2:65" s="1" customFormat="1" ht="25.5" customHeight="1">
      <c r="B135" s="35"/>
      <c r="C135" s="181" t="s">
        <v>209</v>
      </c>
      <c r="D135" s="181" t="s">
        <v>201</v>
      </c>
      <c r="E135" s="182" t="s">
        <v>210</v>
      </c>
      <c r="F135" s="259" t="s">
        <v>1820</v>
      </c>
      <c r="G135" s="259"/>
      <c r="H135" s="259"/>
      <c r="I135" s="259"/>
      <c r="J135" s="183" t="s">
        <v>198</v>
      </c>
      <c r="K135" s="184">
        <v>185.693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4E-05</v>
      </c>
      <c r="Y135" s="179">
        <f t="shared" si="7"/>
        <v>0.007427720000000001</v>
      </c>
      <c r="Z135" s="179">
        <v>0</v>
      </c>
      <c r="AA135" s="180">
        <f t="shared" si="8"/>
        <v>0</v>
      </c>
      <c r="AR135" s="19" t="s">
        <v>204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194</v>
      </c>
      <c r="BM135" s="19" t="s">
        <v>1821</v>
      </c>
    </row>
    <row r="136" spans="2:65" s="1" customFormat="1" ht="25.5" customHeight="1">
      <c r="B136" s="35"/>
      <c r="C136" s="174" t="s">
        <v>213</v>
      </c>
      <c r="D136" s="174" t="s">
        <v>190</v>
      </c>
      <c r="E136" s="175" t="s">
        <v>214</v>
      </c>
      <c r="F136" s="255" t="s">
        <v>215</v>
      </c>
      <c r="G136" s="255"/>
      <c r="H136" s="255"/>
      <c r="I136" s="255"/>
      <c r="J136" s="176" t="s">
        <v>193</v>
      </c>
      <c r="K136" s="177">
        <v>75.192</v>
      </c>
      <c r="L136" s="256">
        <v>0</v>
      </c>
      <c r="M136" s="257"/>
      <c r="N136" s="258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0.00832</v>
      </c>
      <c r="Y136" s="179">
        <f t="shared" si="7"/>
        <v>0.6255974399999998</v>
      </c>
      <c r="Z136" s="179">
        <v>0</v>
      </c>
      <c r="AA136" s="180">
        <f t="shared" si="8"/>
        <v>0</v>
      </c>
      <c r="AR136" s="19" t="s">
        <v>194</v>
      </c>
      <c r="AT136" s="19" t="s">
        <v>190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194</v>
      </c>
      <c r="BM136" s="19" t="s">
        <v>1822</v>
      </c>
    </row>
    <row r="137" spans="2:65" s="1" customFormat="1" ht="38.25" customHeight="1">
      <c r="B137" s="35"/>
      <c r="C137" s="181" t="s">
        <v>217</v>
      </c>
      <c r="D137" s="181" t="s">
        <v>201</v>
      </c>
      <c r="E137" s="182" t="s">
        <v>218</v>
      </c>
      <c r="F137" s="259" t="s">
        <v>219</v>
      </c>
      <c r="G137" s="259"/>
      <c r="H137" s="259"/>
      <c r="I137" s="259"/>
      <c r="J137" s="183" t="s">
        <v>193</v>
      </c>
      <c r="K137" s="184">
        <v>76.696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0.0042</v>
      </c>
      <c r="Y137" s="179">
        <f t="shared" si="7"/>
        <v>0.3221232</v>
      </c>
      <c r="Z137" s="179">
        <v>0</v>
      </c>
      <c r="AA137" s="180">
        <f t="shared" si="8"/>
        <v>0</v>
      </c>
      <c r="AR137" s="19" t="s">
        <v>204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194</v>
      </c>
      <c r="BM137" s="19" t="s">
        <v>1823</v>
      </c>
    </row>
    <row r="138" spans="2:65" s="1" customFormat="1" ht="25.5" customHeight="1">
      <c r="B138" s="35"/>
      <c r="C138" s="174" t="s">
        <v>204</v>
      </c>
      <c r="D138" s="174" t="s">
        <v>190</v>
      </c>
      <c r="E138" s="175" t="s">
        <v>221</v>
      </c>
      <c r="F138" s="255" t="s">
        <v>222</v>
      </c>
      <c r="G138" s="255"/>
      <c r="H138" s="255"/>
      <c r="I138" s="255"/>
      <c r="J138" s="176" t="s">
        <v>193</v>
      </c>
      <c r="K138" s="177">
        <v>361.306</v>
      </c>
      <c r="L138" s="256">
        <v>0</v>
      </c>
      <c r="M138" s="257"/>
      <c r="N138" s="258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0.0085</v>
      </c>
      <c r="Y138" s="179">
        <f t="shared" si="7"/>
        <v>3.071101</v>
      </c>
      <c r="Z138" s="179">
        <v>0</v>
      </c>
      <c r="AA138" s="180">
        <f t="shared" si="8"/>
        <v>0</v>
      </c>
      <c r="AR138" s="19" t="s">
        <v>194</v>
      </c>
      <c r="AT138" s="19" t="s">
        <v>190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194</v>
      </c>
      <c r="BM138" s="19" t="s">
        <v>1824</v>
      </c>
    </row>
    <row r="139" spans="2:65" s="1" customFormat="1" ht="25.5" customHeight="1">
      <c r="B139" s="35"/>
      <c r="C139" s="181" t="s">
        <v>224</v>
      </c>
      <c r="D139" s="181" t="s">
        <v>201</v>
      </c>
      <c r="E139" s="182" t="s">
        <v>225</v>
      </c>
      <c r="F139" s="259" t="s">
        <v>226</v>
      </c>
      <c r="G139" s="259"/>
      <c r="H139" s="259"/>
      <c r="I139" s="259"/>
      <c r="J139" s="183" t="s">
        <v>193</v>
      </c>
      <c r="K139" s="184">
        <v>368.532</v>
      </c>
      <c r="L139" s="260">
        <v>0</v>
      </c>
      <c r="M139" s="261"/>
      <c r="N139" s="262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0.0021</v>
      </c>
      <c r="Y139" s="179">
        <f t="shared" si="7"/>
        <v>0.7739171999999999</v>
      </c>
      <c r="Z139" s="179">
        <v>0</v>
      </c>
      <c r="AA139" s="180">
        <f t="shared" si="8"/>
        <v>0</v>
      </c>
      <c r="AR139" s="19" t="s">
        <v>204</v>
      </c>
      <c r="AT139" s="19" t="s">
        <v>201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194</v>
      </c>
      <c r="BM139" s="19" t="s">
        <v>1825</v>
      </c>
    </row>
    <row r="140" spans="2:65" s="1" customFormat="1" ht="38.25" customHeight="1">
      <c r="B140" s="35"/>
      <c r="C140" s="174" t="s">
        <v>228</v>
      </c>
      <c r="D140" s="174" t="s">
        <v>190</v>
      </c>
      <c r="E140" s="175" t="s">
        <v>229</v>
      </c>
      <c r="F140" s="255" t="s">
        <v>230</v>
      </c>
      <c r="G140" s="255"/>
      <c r="H140" s="255"/>
      <c r="I140" s="255"/>
      <c r="J140" s="176" t="s">
        <v>198</v>
      </c>
      <c r="K140" s="177">
        <v>137.05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0.00168</v>
      </c>
      <c r="Y140" s="179">
        <f t="shared" si="7"/>
        <v>0.23024400000000003</v>
      </c>
      <c r="Z140" s="179">
        <v>0</v>
      </c>
      <c r="AA140" s="180">
        <f t="shared" si="8"/>
        <v>0</v>
      </c>
      <c r="AR140" s="19" t="s">
        <v>194</v>
      </c>
      <c r="AT140" s="19" t="s">
        <v>190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1826</v>
      </c>
    </row>
    <row r="141" spans="2:65" s="1" customFormat="1" ht="38.25" customHeight="1">
      <c r="B141" s="35"/>
      <c r="C141" s="174" t="s">
        <v>232</v>
      </c>
      <c r="D141" s="174" t="s">
        <v>190</v>
      </c>
      <c r="E141" s="175" t="s">
        <v>233</v>
      </c>
      <c r="F141" s="255" t="s">
        <v>234</v>
      </c>
      <c r="G141" s="255"/>
      <c r="H141" s="255"/>
      <c r="I141" s="255"/>
      <c r="J141" s="176" t="s">
        <v>198</v>
      </c>
      <c r="K141" s="177">
        <v>91.5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0.00331</v>
      </c>
      <c r="Y141" s="179">
        <f t="shared" si="7"/>
        <v>0.302865</v>
      </c>
      <c r="Z141" s="179">
        <v>0</v>
      </c>
      <c r="AA141" s="180">
        <f t="shared" si="8"/>
        <v>0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1827</v>
      </c>
    </row>
    <row r="142" spans="2:65" s="1" customFormat="1" ht="25.5" customHeight="1">
      <c r="B142" s="35"/>
      <c r="C142" s="181" t="s">
        <v>236</v>
      </c>
      <c r="D142" s="181" t="s">
        <v>201</v>
      </c>
      <c r="E142" s="182" t="s">
        <v>237</v>
      </c>
      <c r="F142" s="259" t="s">
        <v>238</v>
      </c>
      <c r="G142" s="259"/>
      <c r="H142" s="259"/>
      <c r="I142" s="259"/>
      <c r="J142" s="183" t="s">
        <v>193</v>
      </c>
      <c r="K142" s="184">
        <v>38.819</v>
      </c>
      <c r="L142" s="260">
        <v>0</v>
      </c>
      <c r="M142" s="261"/>
      <c r="N142" s="262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0.0006</v>
      </c>
      <c r="Y142" s="179">
        <f t="shared" si="7"/>
        <v>0.0232914</v>
      </c>
      <c r="Z142" s="179">
        <v>0</v>
      </c>
      <c r="AA142" s="180">
        <f t="shared" si="8"/>
        <v>0</v>
      </c>
      <c r="AR142" s="19" t="s">
        <v>204</v>
      </c>
      <c r="AT142" s="19" t="s">
        <v>201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1828</v>
      </c>
    </row>
    <row r="143" spans="2:65" s="1" customFormat="1" ht="38.25" customHeight="1">
      <c r="B143" s="35"/>
      <c r="C143" s="181" t="s">
        <v>240</v>
      </c>
      <c r="D143" s="181" t="s">
        <v>201</v>
      </c>
      <c r="E143" s="182" t="s">
        <v>241</v>
      </c>
      <c r="F143" s="259" t="s">
        <v>242</v>
      </c>
      <c r="G143" s="259"/>
      <c r="H143" s="259"/>
      <c r="I143" s="259"/>
      <c r="J143" s="183" t="s">
        <v>193</v>
      </c>
      <c r="K143" s="184">
        <v>16.286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0.0009</v>
      </c>
      <c r="Y143" s="179">
        <f t="shared" si="7"/>
        <v>0.014657400000000001</v>
      </c>
      <c r="Z143" s="179">
        <v>0</v>
      </c>
      <c r="AA143" s="180">
        <f t="shared" si="8"/>
        <v>0</v>
      </c>
      <c r="AR143" s="19" t="s">
        <v>204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1829</v>
      </c>
    </row>
    <row r="144" spans="2:65" s="1" customFormat="1" ht="25.5" customHeight="1">
      <c r="B144" s="35"/>
      <c r="C144" s="174" t="s">
        <v>244</v>
      </c>
      <c r="D144" s="174" t="s">
        <v>190</v>
      </c>
      <c r="E144" s="175" t="s">
        <v>245</v>
      </c>
      <c r="F144" s="255" t="s">
        <v>246</v>
      </c>
      <c r="G144" s="255"/>
      <c r="H144" s="255"/>
      <c r="I144" s="255"/>
      <c r="J144" s="176" t="s">
        <v>198</v>
      </c>
      <c r="K144" s="177">
        <v>88.77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6E-05</v>
      </c>
      <c r="Y144" s="179">
        <f t="shared" si="7"/>
        <v>0.0053262</v>
      </c>
      <c r="Z144" s="179">
        <v>0</v>
      </c>
      <c r="AA144" s="180">
        <f t="shared" si="8"/>
        <v>0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1830</v>
      </c>
    </row>
    <row r="145" spans="2:65" s="1" customFormat="1" ht="16.5" customHeight="1">
      <c r="B145" s="35"/>
      <c r="C145" s="181" t="s">
        <v>11</v>
      </c>
      <c r="D145" s="181" t="s">
        <v>201</v>
      </c>
      <c r="E145" s="182" t="s">
        <v>248</v>
      </c>
      <c r="F145" s="259" t="s">
        <v>249</v>
      </c>
      <c r="G145" s="259"/>
      <c r="H145" s="259"/>
      <c r="I145" s="259"/>
      <c r="J145" s="183" t="s">
        <v>198</v>
      </c>
      <c r="K145" s="184">
        <v>93.209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0.00052</v>
      </c>
      <c r="Y145" s="179">
        <f t="shared" si="7"/>
        <v>0.04846868</v>
      </c>
      <c r="Z145" s="179">
        <v>0</v>
      </c>
      <c r="AA145" s="180">
        <f t="shared" si="8"/>
        <v>0</v>
      </c>
      <c r="AR145" s="19" t="s">
        <v>204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1831</v>
      </c>
    </row>
    <row r="146" spans="2:65" s="1" customFormat="1" ht="38.25" customHeight="1">
      <c r="B146" s="35"/>
      <c r="C146" s="174" t="s">
        <v>251</v>
      </c>
      <c r="D146" s="174" t="s">
        <v>190</v>
      </c>
      <c r="E146" s="175" t="s">
        <v>252</v>
      </c>
      <c r="F146" s="255" t="s">
        <v>253</v>
      </c>
      <c r="G146" s="255"/>
      <c r="H146" s="255"/>
      <c r="I146" s="255"/>
      <c r="J146" s="176" t="s">
        <v>193</v>
      </c>
      <c r="K146" s="177">
        <v>424.585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0.01146</v>
      </c>
      <c r="Y146" s="179">
        <f t="shared" si="7"/>
        <v>4.8657441</v>
      </c>
      <c r="Z146" s="179">
        <v>0</v>
      </c>
      <c r="AA146" s="180">
        <f t="shared" si="8"/>
        <v>0</v>
      </c>
      <c r="AR146" s="19" t="s">
        <v>194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1832</v>
      </c>
    </row>
    <row r="147" spans="2:65" s="1" customFormat="1" ht="38.25" customHeight="1">
      <c r="B147" s="35"/>
      <c r="C147" s="174" t="s">
        <v>255</v>
      </c>
      <c r="D147" s="174" t="s">
        <v>190</v>
      </c>
      <c r="E147" s="175" t="s">
        <v>256</v>
      </c>
      <c r="F147" s="255" t="s">
        <v>257</v>
      </c>
      <c r="G147" s="255"/>
      <c r="H147" s="255"/>
      <c r="I147" s="255"/>
      <c r="J147" s="176" t="s">
        <v>193</v>
      </c>
      <c r="K147" s="177">
        <v>25.064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0.00628</v>
      </c>
      <c r="Y147" s="179">
        <f t="shared" si="7"/>
        <v>0.15740192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1833</v>
      </c>
    </row>
    <row r="148" spans="2:65" s="1" customFormat="1" ht="25.5" customHeight="1">
      <c r="B148" s="35"/>
      <c r="C148" s="174" t="s">
        <v>259</v>
      </c>
      <c r="D148" s="174" t="s">
        <v>190</v>
      </c>
      <c r="E148" s="175" t="s">
        <v>260</v>
      </c>
      <c r="F148" s="255" t="s">
        <v>261</v>
      </c>
      <c r="G148" s="255"/>
      <c r="H148" s="255"/>
      <c r="I148" s="255"/>
      <c r="J148" s="176" t="s">
        <v>193</v>
      </c>
      <c r="K148" s="177">
        <v>424.046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0.00268</v>
      </c>
      <c r="Y148" s="179">
        <f t="shared" si="7"/>
        <v>1.13644328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1834</v>
      </c>
    </row>
    <row r="149" spans="2:65" s="1" customFormat="1" ht="25.5" customHeight="1">
      <c r="B149" s="35"/>
      <c r="C149" s="174" t="s">
        <v>263</v>
      </c>
      <c r="D149" s="174" t="s">
        <v>190</v>
      </c>
      <c r="E149" s="175" t="s">
        <v>264</v>
      </c>
      <c r="F149" s="255" t="s">
        <v>265</v>
      </c>
      <c r="G149" s="255"/>
      <c r="H149" s="255"/>
      <c r="I149" s="255"/>
      <c r="J149" s="176" t="s">
        <v>193</v>
      </c>
      <c r="K149" s="177">
        <v>116.52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0.00012</v>
      </c>
      <c r="Y149" s="179">
        <f t="shared" si="7"/>
        <v>0.0139824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1835</v>
      </c>
    </row>
    <row r="150" spans="2:65" s="1" customFormat="1" ht="25.5" customHeight="1">
      <c r="B150" s="35"/>
      <c r="C150" s="174" t="s">
        <v>267</v>
      </c>
      <c r="D150" s="174" t="s">
        <v>190</v>
      </c>
      <c r="E150" s="175" t="s">
        <v>268</v>
      </c>
      <c r="F150" s="255" t="s">
        <v>269</v>
      </c>
      <c r="G150" s="255"/>
      <c r="H150" s="255"/>
      <c r="I150" s="255"/>
      <c r="J150" s="176" t="s">
        <v>193</v>
      </c>
      <c r="K150" s="177">
        <v>15.51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0.063</v>
      </c>
      <c r="Y150" s="179">
        <f t="shared" si="7"/>
        <v>0.9771299999999999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1836</v>
      </c>
    </row>
    <row r="151" spans="2:63" s="10" customFormat="1" ht="29.85" customHeight="1">
      <c r="B151" s="163"/>
      <c r="C151" s="164"/>
      <c r="D151" s="173" t="s">
        <v>156</v>
      </c>
      <c r="E151" s="173"/>
      <c r="F151" s="173"/>
      <c r="G151" s="173"/>
      <c r="H151" s="173"/>
      <c r="I151" s="173"/>
      <c r="J151" s="173"/>
      <c r="K151" s="173"/>
      <c r="L151" s="173"/>
      <c r="M151" s="173"/>
      <c r="N151" s="268">
        <f>BK151</f>
        <v>0</v>
      </c>
      <c r="O151" s="269"/>
      <c r="P151" s="269"/>
      <c r="Q151" s="269"/>
      <c r="R151" s="166"/>
      <c r="T151" s="167"/>
      <c r="U151" s="164"/>
      <c r="V151" s="164"/>
      <c r="W151" s="168">
        <f>SUM(W152:W166)</f>
        <v>0</v>
      </c>
      <c r="X151" s="164"/>
      <c r="Y151" s="168">
        <f>SUM(Y152:Y166)</f>
        <v>0.0160848</v>
      </c>
      <c r="Z151" s="164"/>
      <c r="AA151" s="169">
        <f>SUM(AA152:AA166)</f>
        <v>16.890812</v>
      </c>
      <c r="AR151" s="170" t="s">
        <v>41</v>
      </c>
      <c r="AT151" s="171" t="s">
        <v>85</v>
      </c>
      <c r="AU151" s="171" t="s">
        <v>41</v>
      </c>
      <c r="AY151" s="170" t="s">
        <v>189</v>
      </c>
      <c r="BK151" s="172">
        <f>SUM(BK152:BK166)</f>
        <v>0</v>
      </c>
    </row>
    <row r="152" spans="2:65" s="1" customFormat="1" ht="38.25" customHeight="1">
      <c r="B152" s="35"/>
      <c r="C152" s="174" t="s">
        <v>10</v>
      </c>
      <c r="D152" s="174" t="s">
        <v>190</v>
      </c>
      <c r="E152" s="175" t="s">
        <v>271</v>
      </c>
      <c r="F152" s="255" t="s">
        <v>272</v>
      </c>
      <c r="G152" s="255"/>
      <c r="H152" s="255"/>
      <c r="I152" s="255"/>
      <c r="J152" s="176" t="s">
        <v>193</v>
      </c>
      <c r="K152" s="177">
        <v>572</v>
      </c>
      <c r="L152" s="256">
        <v>0</v>
      </c>
      <c r="M152" s="257"/>
      <c r="N152" s="258">
        <f aca="true" t="shared" si="15" ref="N152:N166">ROUND(L152*K152,2)</f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aca="true" t="shared" si="16" ref="W152:W166">V152*K152</f>
        <v>0</v>
      </c>
      <c r="X152" s="179">
        <v>0</v>
      </c>
      <c r="Y152" s="179">
        <f aca="true" t="shared" si="17" ref="Y152:Y166">X152*K152</f>
        <v>0</v>
      </c>
      <c r="Z152" s="179">
        <v>0</v>
      </c>
      <c r="AA152" s="180">
        <f aca="true" t="shared" si="18" ref="AA152:AA166">Z152*K152</f>
        <v>0</v>
      </c>
      <c r="AR152" s="19" t="s">
        <v>194</v>
      </c>
      <c r="AT152" s="19" t="s">
        <v>190</v>
      </c>
      <c r="AU152" s="19" t="s">
        <v>97</v>
      </c>
      <c r="AY152" s="19" t="s">
        <v>189</v>
      </c>
      <c r="BE152" s="118">
        <f aca="true" t="shared" si="19" ref="BE152:BE166">IF(U152="základní",N152,0)</f>
        <v>0</v>
      </c>
      <c r="BF152" s="118">
        <f aca="true" t="shared" si="20" ref="BF152:BF166">IF(U152="snížená",N152,0)</f>
        <v>0</v>
      </c>
      <c r="BG152" s="118">
        <f aca="true" t="shared" si="21" ref="BG152:BG166">IF(U152="zákl. přenesená",N152,0)</f>
        <v>0</v>
      </c>
      <c r="BH152" s="118">
        <f aca="true" t="shared" si="22" ref="BH152:BH166">IF(U152="sníž. přenesená",N152,0)</f>
        <v>0</v>
      </c>
      <c r="BI152" s="118">
        <f aca="true" t="shared" si="23" ref="BI152:BI166">IF(U152="nulová",N152,0)</f>
        <v>0</v>
      </c>
      <c r="BJ152" s="19" t="s">
        <v>41</v>
      </c>
      <c r="BK152" s="118">
        <f aca="true" t="shared" si="24" ref="BK152:BK166">ROUND(L152*K152,2)</f>
        <v>0</v>
      </c>
      <c r="BL152" s="19" t="s">
        <v>194</v>
      </c>
      <c r="BM152" s="19" t="s">
        <v>1837</v>
      </c>
    </row>
    <row r="153" spans="2:65" s="1" customFormat="1" ht="38.25" customHeight="1">
      <c r="B153" s="35"/>
      <c r="C153" s="174" t="s">
        <v>274</v>
      </c>
      <c r="D153" s="174" t="s">
        <v>190</v>
      </c>
      <c r="E153" s="175" t="s">
        <v>275</v>
      </c>
      <c r="F153" s="255" t="s">
        <v>276</v>
      </c>
      <c r="G153" s="255"/>
      <c r="H153" s="255"/>
      <c r="I153" s="255"/>
      <c r="J153" s="176" t="s">
        <v>193</v>
      </c>
      <c r="K153" s="177">
        <v>34320</v>
      </c>
      <c r="L153" s="256">
        <v>0</v>
      </c>
      <c r="M153" s="257"/>
      <c r="N153" s="258">
        <f t="shared" si="15"/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t="shared" si="16"/>
        <v>0</v>
      </c>
      <c r="X153" s="179">
        <v>0</v>
      </c>
      <c r="Y153" s="179">
        <f t="shared" si="17"/>
        <v>0</v>
      </c>
      <c r="Z153" s="179">
        <v>0</v>
      </c>
      <c r="AA153" s="180">
        <f t="shared" si="18"/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t="shared" si="19"/>
        <v>0</v>
      </c>
      <c r="BF153" s="118">
        <f t="shared" si="20"/>
        <v>0</v>
      </c>
      <c r="BG153" s="118">
        <f t="shared" si="21"/>
        <v>0</v>
      </c>
      <c r="BH153" s="118">
        <f t="shared" si="22"/>
        <v>0</v>
      </c>
      <c r="BI153" s="118">
        <f t="shared" si="23"/>
        <v>0</v>
      </c>
      <c r="BJ153" s="19" t="s">
        <v>41</v>
      </c>
      <c r="BK153" s="118">
        <f t="shared" si="24"/>
        <v>0</v>
      </c>
      <c r="BL153" s="19" t="s">
        <v>194</v>
      </c>
      <c r="BM153" s="19" t="s">
        <v>1838</v>
      </c>
    </row>
    <row r="154" spans="2:65" s="1" customFormat="1" ht="38.25" customHeight="1">
      <c r="B154" s="35"/>
      <c r="C154" s="174" t="s">
        <v>278</v>
      </c>
      <c r="D154" s="174" t="s">
        <v>190</v>
      </c>
      <c r="E154" s="175" t="s">
        <v>279</v>
      </c>
      <c r="F154" s="255" t="s">
        <v>280</v>
      </c>
      <c r="G154" s="255"/>
      <c r="H154" s="255"/>
      <c r="I154" s="255"/>
      <c r="J154" s="176" t="s">
        <v>193</v>
      </c>
      <c r="K154" s="177">
        <v>572</v>
      </c>
      <c r="L154" s="256">
        <v>0</v>
      </c>
      <c r="M154" s="257"/>
      <c r="N154" s="258">
        <f t="shared" si="15"/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 t="shared" si="16"/>
        <v>0</v>
      </c>
      <c r="X154" s="179">
        <v>0</v>
      </c>
      <c r="Y154" s="179">
        <f t="shared" si="17"/>
        <v>0</v>
      </c>
      <c r="Z154" s="179">
        <v>0</v>
      </c>
      <c r="AA154" s="180">
        <f t="shared" si="18"/>
        <v>0</v>
      </c>
      <c r="AR154" s="19" t="s">
        <v>194</v>
      </c>
      <c r="AT154" s="19" t="s">
        <v>190</v>
      </c>
      <c r="AU154" s="19" t="s">
        <v>97</v>
      </c>
      <c r="AY154" s="19" t="s">
        <v>189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41</v>
      </c>
      <c r="BK154" s="118">
        <f t="shared" si="24"/>
        <v>0</v>
      </c>
      <c r="BL154" s="19" t="s">
        <v>194</v>
      </c>
      <c r="BM154" s="19" t="s">
        <v>1839</v>
      </c>
    </row>
    <row r="155" spans="2:65" s="1" customFormat="1" ht="25.5" customHeight="1">
      <c r="B155" s="35"/>
      <c r="C155" s="174" t="s">
        <v>282</v>
      </c>
      <c r="D155" s="174" t="s">
        <v>190</v>
      </c>
      <c r="E155" s="175" t="s">
        <v>283</v>
      </c>
      <c r="F155" s="255" t="s">
        <v>284</v>
      </c>
      <c r="G155" s="255"/>
      <c r="H155" s="255"/>
      <c r="I155" s="255"/>
      <c r="J155" s="176" t="s">
        <v>193</v>
      </c>
      <c r="K155" s="177">
        <v>572</v>
      </c>
      <c r="L155" s="256">
        <v>0</v>
      </c>
      <c r="M155" s="257"/>
      <c r="N155" s="258">
        <f t="shared" si="15"/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t="shared" si="16"/>
        <v>0</v>
      </c>
      <c r="X155" s="179">
        <v>0</v>
      </c>
      <c r="Y155" s="179">
        <f t="shared" si="17"/>
        <v>0</v>
      </c>
      <c r="Z155" s="179">
        <v>0</v>
      </c>
      <c r="AA155" s="180">
        <f t="shared" si="18"/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41</v>
      </c>
      <c r="BK155" s="118">
        <f t="shared" si="24"/>
        <v>0</v>
      </c>
      <c r="BL155" s="19" t="s">
        <v>194</v>
      </c>
      <c r="BM155" s="19" t="s">
        <v>1840</v>
      </c>
    </row>
    <row r="156" spans="2:65" s="1" customFormat="1" ht="25.5" customHeight="1">
      <c r="B156" s="35"/>
      <c r="C156" s="174" t="s">
        <v>286</v>
      </c>
      <c r="D156" s="174" t="s">
        <v>190</v>
      </c>
      <c r="E156" s="175" t="s">
        <v>287</v>
      </c>
      <c r="F156" s="255" t="s">
        <v>288</v>
      </c>
      <c r="G156" s="255"/>
      <c r="H156" s="255"/>
      <c r="I156" s="255"/>
      <c r="J156" s="176" t="s">
        <v>193</v>
      </c>
      <c r="K156" s="177">
        <v>34320</v>
      </c>
      <c r="L156" s="256">
        <v>0</v>
      </c>
      <c r="M156" s="257"/>
      <c r="N156" s="258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</v>
      </c>
      <c r="Y156" s="179">
        <f t="shared" si="17"/>
        <v>0</v>
      </c>
      <c r="Z156" s="179">
        <v>0</v>
      </c>
      <c r="AA156" s="180">
        <f t="shared" si="18"/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1841</v>
      </c>
    </row>
    <row r="157" spans="2:65" s="1" customFormat="1" ht="25.5" customHeight="1">
      <c r="B157" s="35"/>
      <c r="C157" s="174" t="s">
        <v>290</v>
      </c>
      <c r="D157" s="174" t="s">
        <v>190</v>
      </c>
      <c r="E157" s="175" t="s">
        <v>291</v>
      </c>
      <c r="F157" s="255" t="s">
        <v>292</v>
      </c>
      <c r="G157" s="255"/>
      <c r="H157" s="255"/>
      <c r="I157" s="255"/>
      <c r="J157" s="176" t="s">
        <v>193</v>
      </c>
      <c r="K157" s="177">
        <v>572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</v>
      </c>
      <c r="Y157" s="179">
        <f t="shared" si="17"/>
        <v>0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1842</v>
      </c>
    </row>
    <row r="158" spans="2:65" s="1" customFormat="1" ht="25.5" customHeight="1">
      <c r="B158" s="35"/>
      <c r="C158" s="174" t="s">
        <v>294</v>
      </c>
      <c r="D158" s="174" t="s">
        <v>190</v>
      </c>
      <c r="E158" s="175" t="s">
        <v>1060</v>
      </c>
      <c r="F158" s="255" t="s">
        <v>1061</v>
      </c>
      <c r="G158" s="255"/>
      <c r="H158" s="255"/>
      <c r="I158" s="255"/>
      <c r="J158" s="176" t="s">
        <v>193</v>
      </c>
      <c r="K158" s="177">
        <v>402.12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4E-05</v>
      </c>
      <c r="Y158" s="179">
        <f t="shared" si="17"/>
        <v>0.0160848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1843</v>
      </c>
    </row>
    <row r="159" spans="2:65" s="1" customFormat="1" ht="25.5" customHeight="1">
      <c r="B159" s="35"/>
      <c r="C159" s="174" t="s">
        <v>298</v>
      </c>
      <c r="D159" s="174" t="s">
        <v>190</v>
      </c>
      <c r="E159" s="175" t="s">
        <v>638</v>
      </c>
      <c r="F159" s="255" t="s">
        <v>639</v>
      </c>
      <c r="G159" s="255"/>
      <c r="H159" s="255"/>
      <c r="I159" s="255"/>
      <c r="J159" s="176" t="s">
        <v>193</v>
      </c>
      <c r="K159" s="177">
        <v>2.25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0</v>
      </c>
      <c r="Y159" s="179">
        <f t="shared" si="17"/>
        <v>0</v>
      </c>
      <c r="Z159" s="179">
        <v>0.055</v>
      </c>
      <c r="AA159" s="180">
        <f t="shared" si="18"/>
        <v>0.12375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1844</v>
      </c>
    </row>
    <row r="160" spans="2:65" s="1" customFormat="1" ht="25.5" customHeight="1">
      <c r="B160" s="35"/>
      <c r="C160" s="174" t="s">
        <v>302</v>
      </c>
      <c r="D160" s="174" t="s">
        <v>190</v>
      </c>
      <c r="E160" s="175" t="s">
        <v>1845</v>
      </c>
      <c r="F160" s="255" t="s">
        <v>1846</v>
      </c>
      <c r="G160" s="255"/>
      <c r="H160" s="255"/>
      <c r="I160" s="255"/>
      <c r="J160" s="176" t="s">
        <v>193</v>
      </c>
      <c r="K160" s="177">
        <v>61.338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0</v>
      </c>
      <c r="Y160" s="179">
        <f t="shared" si="17"/>
        <v>0</v>
      </c>
      <c r="Z160" s="179">
        <v>0.059</v>
      </c>
      <c r="AA160" s="180">
        <f t="shared" si="18"/>
        <v>3.6189419999999997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1847</v>
      </c>
    </row>
    <row r="161" spans="2:65" s="1" customFormat="1" ht="16.5" customHeight="1">
      <c r="B161" s="35"/>
      <c r="C161" s="174" t="s">
        <v>306</v>
      </c>
      <c r="D161" s="174" t="s">
        <v>190</v>
      </c>
      <c r="E161" s="175" t="s">
        <v>1848</v>
      </c>
      <c r="F161" s="255" t="s">
        <v>1849</v>
      </c>
      <c r="G161" s="255"/>
      <c r="H161" s="255"/>
      <c r="I161" s="255"/>
      <c r="J161" s="176" t="s">
        <v>193</v>
      </c>
      <c r="K161" s="177">
        <v>11.58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0.066</v>
      </c>
      <c r="AA161" s="180">
        <f t="shared" si="18"/>
        <v>0.7642800000000001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1850</v>
      </c>
    </row>
    <row r="162" spans="2:65" s="1" customFormat="1" ht="25.5" customHeight="1">
      <c r="B162" s="35"/>
      <c r="C162" s="174" t="s">
        <v>310</v>
      </c>
      <c r="D162" s="174" t="s">
        <v>190</v>
      </c>
      <c r="E162" s="175" t="s">
        <v>1094</v>
      </c>
      <c r="F162" s="255" t="s">
        <v>1095</v>
      </c>
      <c r="G162" s="255"/>
      <c r="H162" s="255"/>
      <c r="I162" s="255"/>
      <c r="J162" s="176" t="s">
        <v>193</v>
      </c>
      <c r="K162" s="177">
        <v>25.92</v>
      </c>
      <c r="L162" s="256">
        <v>0</v>
      </c>
      <c r="M162" s="257"/>
      <c r="N162" s="258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</v>
      </c>
      <c r="Y162" s="179">
        <f t="shared" si="17"/>
        <v>0</v>
      </c>
      <c r="Z162" s="179">
        <v>0.041</v>
      </c>
      <c r="AA162" s="180">
        <f t="shared" si="18"/>
        <v>1.06272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1851</v>
      </c>
    </row>
    <row r="163" spans="2:65" s="1" customFormat="1" ht="25.5" customHeight="1">
      <c r="B163" s="35"/>
      <c r="C163" s="174" t="s">
        <v>314</v>
      </c>
      <c r="D163" s="174" t="s">
        <v>190</v>
      </c>
      <c r="E163" s="175" t="s">
        <v>1852</v>
      </c>
      <c r="F163" s="255" t="s">
        <v>1853</v>
      </c>
      <c r="G163" s="255"/>
      <c r="H163" s="255"/>
      <c r="I163" s="255"/>
      <c r="J163" s="176" t="s">
        <v>193</v>
      </c>
      <c r="K163" s="177">
        <v>35.64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0.034</v>
      </c>
      <c r="AA163" s="180">
        <f t="shared" si="18"/>
        <v>1.2117600000000002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1854</v>
      </c>
    </row>
    <row r="164" spans="2:65" s="1" customFormat="1" ht="25.5" customHeight="1">
      <c r="B164" s="35"/>
      <c r="C164" s="174" t="s">
        <v>318</v>
      </c>
      <c r="D164" s="174" t="s">
        <v>190</v>
      </c>
      <c r="E164" s="175" t="s">
        <v>1540</v>
      </c>
      <c r="F164" s="255" t="s">
        <v>1541</v>
      </c>
      <c r="G164" s="255"/>
      <c r="H164" s="255"/>
      <c r="I164" s="255"/>
      <c r="J164" s="176" t="s">
        <v>193</v>
      </c>
      <c r="K164" s="177">
        <v>1.6</v>
      </c>
      <c r="L164" s="256">
        <v>0</v>
      </c>
      <c r="M164" s="257"/>
      <c r="N164" s="258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</v>
      </c>
      <c r="Y164" s="179">
        <f t="shared" si="17"/>
        <v>0</v>
      </c>
      <c r="Z164" s="179">
        <v>0.076</v>
      </c>
      <c r="AA164" s="180">
        <f t="shared" si="18"/>
        <v>0.1216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1855</v>
      </c>
    </row>
    <row r="165" spans="2:65" s="1" customFormat="1" ht="16.5" customHeight="1">
      <c r="B165" s="35"/>
      <c r="C165" s="174" t="s">
        <v>323</v>
      </c>
      <c r="D165" s="174" t="s">
        <v>190</v>
      </c>
      <c r="E165" s="175" t="s">
        <v>311</v>
      </c>
      <c r="F165" s="255" t="s">
        <v>312</v>
      </c>
      <c r="G165" s="255"/>
      <c r="H165" s="255"/>
      <c r="I165" s="255"/>
      <c r="J165" s="176" t="s">
        <v>193</v>
      </c>
      <c r="K165" s="177">
        <v>48.4</v>
      </c>
      <c r="L165" s="256">
        <v>0</v>
      </c>
      <c r="M165" s="257"/>
      <c r="N165" s="258">
        <f t="shared" si="15"/>
        <v>0</v>
      </c>
      <c r="O165" s="258"/>
      <c r="P165" s="258"/>
      <c r="Q165" s="258"/>
      <c r="R165" s="37"/>
      <c r="T165" s="178" t="s">
        <v>22</v>
      </c>
      <c r="U165" s="44" t="s">
        <v>51</v>
      </c>
      <c r="V165" s="36"/>
      <c r="W165" s="179">
        <f t="shared" si="16"/>
        <v>0</v>
      </c>
      <c r="X165" s="179">
        <v>0</v>
      </c>
      <c r="Y165" s="179">
        <f t="shared" si="17"/>
        <v>0</v>
      </c>
      <c r="Z165" s="179">
        <v>0.066</v>
      </c>
      <c r="AA165" s="180">
        <f t="shared" si="18"/>
        <v>3.1944</v>
      </c>
      <c r="AR165" s="19" t="s">
        <v>194</v>
      </c>
      <c r="AT165" s="19" t="s">
        <v>190</v>
      </c>
      <c r="AU165" s="19" t="s">
        <v>97</v>
      </c>
      <c r="AY165" s="19" t="s">
        <v>189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19" t="s">
        <v>41</v>
      </c>
      <c r="BK165" s="118">
        <f t="shared" si="24"/>
        <v>0</v>
      </c>
      <c r="BL165" s="19" t="s">
        <v>194</v>
      </c>
      <c r="BM165" s="19" t="s">
        <v>1856</v>
      </c>
    </row>
    <row r="166" spans="2:65" s="1" customFormat="1" ht="38.25" customHeight="1">
      <c r="B166" s="35"/>
      <c r="C166" s="174" t="s">
        <v>327</v>
      </c>
      <c r="D166" s="174" t="s">
        <v>190</v>
      </c>
      <c r="E166" s="175" t="s">
        <v>315</v>
      </c>
      <c r="F166" s="255" t="s">
        <v>316</v>
      </c>
      <c r="G166" s="255"/>
      <c r="H166" s="255"/>
      <c r="I166" s="255"/>
      <c r="J166" s="176" t="s">
        <v>193</v>
      </c>
      <c r="K166" s="177">
        <v>424.585</v>
      </c>
      <c r="L166" s="256">
        <v>0</v>
      </c>
      <c r="M166" s="257"/>
      <c r="N166" s="258">
        <f t="shared" si="15"/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 t="shared" si="16"/>
        <v>0</v>
      </c>
      <c r="X166" s="179">
        <v>0</v>
      </c>
      <c r="Y166" s="179">
        <f t="shared" si="17"/>
        <v>0</v>
      </c>
      <c r="Z166" s="179">
        <v>0.016</v>
      </c>
      <c r="AA166" s="180">
        <f t="shared" si="18"/>
        <v>6.79336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 t="shared" si="19"/>
        <v>0</v>
      </c>
      <c r="BF166" s="118">
        <f t="shared" si="20"/>
        <v>0</v>
      </c>
      <c r="BG166" s="118">
        <f t="shared" si="21"/>
        <v>0</v>
      </c>
      <c r="BH166" s="118">
        <f t="shared" si="22"/>
        <v>0</v>
      </c>
      <c r="BI166" s="118">
        <f t="shared" si="23"/>
        <v>0</v>
      </c>
      <c r="BJ166" s="19" t="s">
        <v>41</v>
      </c>
      <c r="BK166" s="118">
        <f t="shared" si="24"/>
        <v>0</v>
      </c>
      <c r="BL166" s="19" t="s">
        <v>194</v>
      </c>
      <c r="BM166" s="19" t="s">
        <v>1857</v>
      </c>
    </row>
    <row r="167" spans="2:63" s="10" customFormat="1" ht="29.85" customHeight="1">
      <c r="B167" s="163"/>
      <c r="C167" s="164"/>
      <c r="D167" s="173" t="s">
        <v>157</v>
      </c>
      <c r="E167" s="173"/>
      <c r="F167" s="173"/>
      <c r="G167" s="173"/>
      <c r="H167" s="173"/>
      <c r="I167" s="173"/>
      <c r="J167" s="173"/>
      <c r="K167" s="173"/>
      <c r="L167" s="173"/>
      <c r="M167" s="173"/>
      <c r="N167" s="268">
        <f>BK167</f>
        <v>0</v>
      </c>
      <c r="O167" s="269"/>
      <c r="P167" s="269"/>
      <c r="Q167" s="269"/>
      <c r="R167" s="166"/>
      <c r="T167" s="167"/>
      <c r="U167" s="164"/>
      <c r="V167" s="164"/>
      <c r="W167" s="168">
        <f>SUM(W168:W172)</f>
        <v>0</v>
      </c>
      <c r="X167" s="164"/>
      <c r="Y167" s="168">
        <f>SUM(Y168:Y172)</f>
        <v>0</v>
      </c>
      <c r="Z167" s="164"/>
      <c r="AA167" s="169">
        <f>SUM(AA168:AA172)</f>
        <v>0</v>
      </c>
      <c r="AR167" s="170" t="s">
        <v>41</v>
      </c>
      <c r="AT167" s="171" t="s">
        <v>85</v>
      </c>
      <c r="AU167" s="171" t="s">
        <v>41</v>
      </c>
      <c r="AY167" s="170" t="s">
        <v>189</v>
      </c>
      <c r="BK167" s="172">
        <f>SUM(BK168:BK172)</f>
        <v>0</v>
      </c>
    </row>
    <row r="168" spans="2:65" s="1" customFormat="1" ht="38.25" customHeight="1">
      <c r="B168" s="35"/>
      <c r="C168" s="174" t="s">
        <v>331</v>
      </c>
      <c r="D168" s="174" t="s">
        <v>190</v>
      </c>
      <c r="E168" s="175" t="s">
        <v>319</v>
      </c>
      <c r="F168" s="255" t="s">
        <v>320</v>
      </c>
      <c r="G168" s="255"/>
      <c r="H168" s="255"/>
      <c r="I168" s="255"/>
      <c r="J168" s="176" t="s">
        <v>321</v>
      </c>
      <c r="K168" s="177">
        <v>23.118</v>
      </c>
      <c r="L168" s="256">
        <v>0</v>
      </c>
      <c r="M168" s="257"/>
      <c r="N168" s="258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</v>
      </c>
      <c r="Y168" s="179">
        <f>X168*K168</f>
        <v>0</v>
      </c>
      <c r="Z168" s="179">
        <v>0</v>
      </c>
      <c r="AA168" s="180">
        <f>Z168*K168</f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1858</v>
      </c>
    </row>
    <row r="169" spans="2:65" s="1" customFormat="1" ht="38.25" customHeight="1">
      <c r="B169" s="35"/>
      <c r="C169" s="174" t="s">
        <v>335</v>
      </c>
      <c r="D169" s="174" t="s">
        <v>190</v>
      </c>
      <c r="E169" s="175" t="s">
        <v>324</v>
      </c>
      <c r="F169" s="255" t="s">
        <v>325</v>
      </c>
      <c r="G169" s="255"/>
      <c r="H169" s="255"/>
      <c r="I169" s="255"/>
      <c r="J169" s="176" t="s">
        <v>321</v>
      </c>
      <c r="K169" s="177">
        <v>23.118</v>
      </c>
      <c r="L169" s="256">
        <v>0</v>
      </c>
      <c r="M169" s="257"/>
      <c r="N169" s="258">
        <f>ROUND(L169*K169,2)</f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>V169*K169</f>
        <v>0</v>
      </c>
      <c r="X169" s="179">
        <v>0</v>
      </c>
      <c r="Y169" s="179">
        <f>X169*K169</f>
        <v>0</v>
      </c>
      <c r="Z169" s="179">
        <v>0</v>
      </c>
      <c r="AA169" s="180">
        <f>Z169*K169</f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19" t="s">
        <v>41</v>
      </c>
      <c r="BK169" s="118">
        <f>ROUND(L169*K169,2)</f>
        <v>0</v>
      </c>
      <c r="BL169" s="19" t="s">
        <v>194</v>
      </c>
      <c r="BM169" s="19" t="s">
        <v>1859</v>
      </c>
    </row>
    <row r="170" spans="2:65" s="1" customFormat="1" ht="25.5" customHeight="1">
      <c r="B170" s="35"/>
      <c r="C170" s="174" t="s">
        <v>339</v>
      </c>
      <c r="D170" s="174" t="s">
        <v>190</v>
      </c>
      <c r="E170" s="175" t="s">
        <v>328</v>
      </c>
      <c r="F170" s="255" t="s">
        <v>329</v>
      </c>
      <c r="G170" s="255"/>
      <c r="H170" s="255"/>
      <c r="I170" s="255"/>
      <c r="J170" s="176" t="s">
        <v>321</v>
      </c>
      <c r="K170" s="177">
        <v>208.062</v>
      </c>
      <c r="L170" s="256">
        <v>0</v>
      </c>
      <c r="M170" s="257"/>
      <c r="N170" s="258">
        <f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>V170*K170</f>
        <v>0</v>
      </c>
      <c r="X170" s="179">
        <v>0</v>
      </c>
      <c r="Y170" s="179">
        <f>X170*K170</f>
        <v>0</v>
      </c>
      <c r="Z170" s="179">
        <v>0</v>
      </c>
      <c r="AA170" s="180">
        <f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19" t="s">
        <v>41</v>
      </c>
      <c r="BK170" s="118">
        <f>ROUND(L170*K170,2)</f>
        <v>0</v>
      </c>
      <c r="BL170" s="19" t="s">
        <v>194</v>
      </c>
      <c r="BM170" s="19" t="s">
        <v>1860</v>
      </c>
    </row>
    <row r="171" spans="2:65" s="1" customFormat="1" ht="38.25" customHeight="1">
      <c r="B171" s="35"/>
      <c r="C171" s="174" t="s">
        <v>343</v>
      </c>
      <c r="D171" s="174" t="s">
        <v>190</v>
      </c>
      <c r="E171" s="175" t="s">
        <v>332</v>
      </c>
      <c r="F171" s="255" t="s">
        <v>333</v>
      </c>
      <c r="G171" s="255"/>
      <c r="H171" s="255"/>
      <c r="I171" s="255"/>
      <c r="J171" s="176" t="s">
        <v>321</v>
      </c>
      <c r="K171" s="177">
        <v>11.176</v>
      </c>
      <c r="L171" s="256">
        <v>0</v>
      </c>
      <c r="M171" s="257"/>
      <c r="N171" s="258">
        <f>ROUND(L171*K171,2)</f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>V171*K171</f>
        <v>0</v>
      </c>
      <c r="X171" s="179">
        <v>0</v>
      </c>
      <c r="Y171" s="179">
        <f>X171*K171</f>
        <v>0</v>
      </c>
      <c r="Z171" s="179">
        <v>0</v>
      </c>
      <c r="AA171" s="180">
        <f>Z171*K171</f>
        <v>0</v>
      </c>
      <c r="AR171" s="19" t="s">
        <v>194</v>
      </c>
      <c r="AT171" s="19" t="s">
        <v>190</v>
      </c>
      <c r="AU171" s="19" t="s">
        <v>97</v>
      </c>
      <c r="AY171" s="19" t="s">
        <v>189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19" t="s">
        <v>41</v>
      </c>
      <c r="BK171" s="118">
        <f>ROUND(L171*K171,2)</f>
        <v>0</v>
      </c>
      <c r="BL171" s="19" t="s">
        <v>194</v>
      </c>
      <c r="BM171" s="19" t="s">
        <v>1861</v>
      </c>
    </row>
    <row r="172" spans="2:65" s="1" customFormat="1" ht="25.5" customHeight="1">
      <c r="B172" s="35"/>
      <c r="C172" s="174" t="s">
        <v>347</v>
      </c>
      <c r="D172" s="174" t="s">
        <v>190</v>
      </c>
      <c r="E172" s="175" t="s">
        <v>336</v>
      </c>
      <c r="F172" s="255" t="s">
        <v>337</v>
      </c>
      <c r="G172" s="255"/>
      <c r="H172" s="255"/>
      <c r="I172" s="255"/>
      <c r="J172" s="176" t="s">
        <v>321</v>
      </c>
      <c r="K172" s="177">
        <v>10.83</v>
      </c>
      <c r="L172" s="256">
        <v>0</v>
      </c>
      <c r="M172" s="257"/>
      <c r="N172" s="258">
        <f>ROUND(L172*K172,2)</f>
        <v>0</v>
      </c>
      <c r="O172" s="258"/>
      <c r="P172" s="258"/>
      <c r="Q172" s="258"/>
      <c r="R172" s="37"/>
      <c r="T172" s="178" t="s">
        <v>22</v>
      </c>
      <c r="U172" s="44" t="s">
        <v>51</v>
      </c>
      <c r="V172" s="36"/>
      <c r="W172" s="179">
        <f>V172*K172</f>
        <v>0</v>
      </c>
      <c r="X172" s="179">
        <v>0</v>
      </c>
      <c r="Y172" s="179">
        <f>X172*K172</f>
        <v>0</v>
      </c>
      <c r="Z172" s="179">
        <v>0</v>
      </c>
      <c r="AA172" s="180">
        <f>Z172*K172</f>
        <v>0</v>
      </c>
      <c r="AR172" s="19" t="s">
        <v>194</v>
      </c>
      <c r="AT172" s="19" t="s">
        <v>190</v>
      </c>
      <c r="AU172" s="19" t="s">
        <v>97</v>
      </c>
      <c r="AY172" s="19" t="s">
        <v>189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19" t="s">
        <v>41</v>
      </c>
      <c r="BK172" s="118">
        <f>ROUND(L172*K172,2)</f>
        <v>0</v>
      </c>
      <c r="BL172" s="19" t="s">
        <v>194</v>
      </c>
      <c r="BM172" s="19" t="s">
        <v>1862</v>
      </c>
    </row>
    <row r="173" spans="2:63" s="10" customFormat="1" ht="29.85" customHeight="1">
      <c r="B173" s="163"/>
      <c r="C173" s="164"/>
      <c r="D173" s="173" t="s">
        <v>158</v>
      </c>
      <c r="E173" s="173"/>
      <c r="F173" s="173"/>
      <c r="G173" s="173"/>
      <c r="H173" s="173"/>
      <c r="I173" s="173"/>
      <c r="J173" s="173"/>
      <c r="K173" s="173"/>
      <c r="L173" s="173"/>
      <c r="M173" s="173"/>
      <c r="N173" s="268">
        <f>BK173</f>
        <v>0</v>
      </c>
      <c r="O173" s="269"/>
      <c r="P173" s="269"/>
      <c r="Q173" s="269"/>
      <c r="R173" s="166"/>
      <c r="T173" s="167"/>
      <c r="U173" s="164"/>
      <c r="V173" s="164"/>
      <c r="W173" s="168">
        <f>W174</f>
        <v>0</v>
      </c>
      <c r="X173" s="164"/>
      <c r="Y173" s="168">
        <f>Y174</f>
        <v>0</v>
      </c>
      <c r="Z173" s="164"/>
      <c r="AA173" s="169">
        <f>AA174</f>
        <v>0</v>
      </c>
      <c r="AR173" s="170" t="s">
        <v>41</v>
      </c>
      <c r="AT173" s="171" t="s">
        <v>85</v>
      </c>
      <c r="AU173" s="171" t="s">
        <v>41</v>
      </c>
      <c r="AY173" s="170" t="s">
        <v>189</v>
      </c>
      <c r="BK173" s="172">
        <f>BK174</f>
        <v>0</v>
      </c>
    </row>
    <row r="174" spans="2:65" s="1" customFormat="1" ht="25.5" customHeight="1">
      <c r="B174" s="35"/>
      <c r="C174" s="174" t="s">
        <v>351</v>
      </c>
      <c r="D174" s="174" t="s">
        <v>190</v>
      </c>
      <c r="E174" s="175" t="s">
        <v>340</v>
      </c>
      <c r="F174" s="255" t="s">
        <v>341</v>
      </c>
      <c r="G174" s="255"/>
      <c r="H174" s="255"/>
      <c r="I174" s="255"/>
      <c r="J174" s="176" t="s">
        <v>321</v>
      </c>
      <c r="K174" s="177">
        <v>13.269</v>
      </c>
      <c r="L174" s="256">
        <v>0</v>
      </c>
      <c r="M174" s="257"/>
      <c r="N174" s="258">
        <f>ROUND(L174*K174,2)</f>
        <v>0</v>
      </c>
      <c r="O174" s="258"/>
      <c r="P174" s="258"/>
      <c r="Q174" s="258"/>
      <c r="R174" s="37"/>
      <c r="T174" s="178" t="s">
        <v>22</v>
      </c>
      <c r="U174" s="44" t="s">
        <v>51</v>
      </c>
      <c r="V174" s="36"/>
      <c r="W174" s="179">
        <f>V174*K174</f>
        <v>0</v>
      </c>
      <c r="X174" s="179">
        <v>0</v>
      </c>
      <c r="Y174" s="179">
        <f>X174*K174</f>
        <v>0</v>
      </c>
      <c r="Z174" s="179">
        <v>0</v>
      </c>
      <c r="AA174" s="180">
        <f>Z174*K174</f>
        <v>0</v>
      </c>
      <c r="AR174" s="19" t="s">
        <v>194</v>
      </c>
      <c r="AT174" s="19" t="s">
        <v>190</v>
      </c>
      <c r="AU174" s="19" t="s">
        <v>97</v>
      </c>
      <c r="AY174" s="19" t="s">
        <v>189</v>
      </c>
      <c r="BE174" s="118">
        <f>IF(U174="základní",N174,0)</f>
        <v>0</v>
      </c>
      <c r="BF174" s="118">
        <f>IF(U174="snížená",N174,0)</f>
        <v>0</v>
      </c>
      <c r="BG174" s="118">
        <f>IF(U174="zákl. přenesená",N174,0)</f>
        <v>0</v>
      </c>
      <c r="BH174" s="118">
        <f>IF(U174="sníž. přenesená",N174,0)</f>
        <v>0</v>
      </c>
      <c r="BI174" s="118">
        <f>IF(U174="nulová",N174,0)</f>
        <v>0</v>
      </c>
      <c r="BJ174" s="19" t="s">
        <v>41</v>
      </c>
      <c r="BK174" s="118">
        <f>ROUND(L174*K174,2)</f>
        <v>0</v>
      </c>
      <c r="BL174" s="19" t="s">
        <v>194</v>
      </c>
      <c r="BM174" s="19" t="s">
        <v>1863</v>
      </c>
    </row>
    <row r="175" spans="2:63" s="10" customFormat="1" ht="37.35" customHeight="1">
      <c r="B175" s="163"/>
      <c r="C175" s="164"/>
      <c r="D175" s="165" t="s">
        <v>159</v>
      </c>
      <c r="E175" s="165"/>
      <c r="F175" s="165"/>
      <c r="G175" s="165"/>
      <c r="H175" s="165"/>
      <c r="I175" s="165"/>
      <c r="J175" s="165"/>
      <c r="K175" s="165"/>
      <c r="L175" s="165"/>
      <c r="M175" s="165"/>
      <c r="N175" s="270">
        <f>BK175</f>
        <v>0</v>
      </c>
      <c r="O175" s="271"/>
      <c r="P175" s="271"/>
      <c r="Q175" s="271"/>
      <c r="R175" s="166"/>
      <c r="T175" s="167"/>
      <c r="U175" s="164"/>
      <c r="V175" s="164"/>
      <c r="W175" s="168">
        <f>W176+W180+W212+W222+W245</f>
        <v>0</v>
      </c>
      <c r="X175" s="164"/>
      <c r="Y175" s="168">
        <f>Y176+Y180+Y212+Y222+Y245</f>
        <v>2.761643</v>
      </c>
      <c r="Z175" s="164"/>
      <c r="AA175" s="169">
        <f>AA176+AA180+AA212+AA222+AA245</f>
        <v>6.2275912</v>
      </c>
      <c r="AR175" s="170" t="s">
        <v>97</v>
      </c>
      <c r="AT175" s="171" t="s">
        <v>85</v>
      </c>
      <c r="AU175" s="171" t="s">
        <v>86</v>
      </c>
      <c r="AY175" s="170" t="s">
        <v>189</v>
      </c>
      <c r="BK175" s="172">
        <f>BK176+BK180+BK212+BK222+BK245</f>
        <v>0</v>
      </c>
    </row>
    <row r="176" spans="2:63" s="10" customFormat="1" ht="19.95" customHeight="1">
      <c r="B176" s="163"/>
      <c r="C176" s="164"/>
      <c r="D176" s="173" t="s">
        <v>609</v>
      </c>
      <c r="E176" s="173"/>
      <c r="F176" s="173"/>
      <c r="G176" s="173"/>
      <c r="H176" s="173"/>
      <c r="I176" s="173"/>
      <c r="J176" s="173"/>
      <c r="K176" s="173"/>
      <c r="L176" s="173"/>
      <c r="M176" s="173"/>
      <c r="N176" s="266">
        <f>BK176</f>
        <v>0</v>
      </c>
      <c r="O176" s="267"/>
      <c r="P176" s="267"/>
      <c r="Q176" s="267"/>
      <c r="R176" s="166"/>
      <c r="T176" s="167"/>
      <c r="U176" s="164"/>
      <c r="V176" s="164"/>
      <c r="W176" s="168">
        <f>SUM(W177:W179)</f>
        <v>0</v>
      </c>
      <c r="X176" s="164"/>
      <c r="Y176" s="168">
        <f>SUM(Y177:Y179)</f>
        <v>0.09648000000000001</v>
      </c>
      <c r="Z176" s="164"/>
      <c r="AA176" s="169">
        <f>SUM(AA177:AA179)</f>
        <v>0</v>
      </c>
      <c r="AR176" s="170" t="s">
        <v>97</v>
      </c>
      <c r="AT176" s="171" t="s">
        <v>85</v>
      </c>
      <c r="AU176" s="171" t="s">
        <v>41</v>
      </c>
      <c r="AY176" s="170" t="s">
        <v>189</v>
      </c>
      <c r="BK176" s="172">
        <f>SUM(BK177:BK179)</f>
        <v>0</v>
      </c>
    </row>
    <row r="177" spans="2:65" s="1" customFormat="1" ht="38.25" customHeight="1">
      <c r="B177" s="35"/>
      <c r="C177" s="174" t="s">
        <v>355</v>
      </c>
      <c r="D177" s="174" t="s">
        <v>190</v>
      </c>
      <c r="E177" s="175" t="s">
        <v>675</v>
      </c>
      <c r="F177" s="255" t="s">
        <v>676</v>
      </c>
      <c r="G177" s="255"/>
      <c r="H177" s="255"/>
      <c r="I177" s="255"/>
      <c r="J177" s="176" t="s">
        <v>193</v>
      </c>
      <c r="K177" s="177">
        <v>12</v>
      </c>
      <c r="L177" s="256">
        <v>0</v>
      </c>
      <c r="M177" s="257"/>
      <c r="N177" s="258">
        <f>ROUND(L177*K177,2)</f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>V177*K177</f>
        <v>0</v>
      </c>
      <c r="X177" s="179">
        <v>0.006</v>
      </c>
      <c r="Y177" s="179">
        <f>X177*K177</f>
        <v>0.07200000000000001</v>
      </c>
      <c r="Z177" s="179">
        <v>0</v>
      </c>
      <c r="AA177" s="180">
        <f>Z177*K177</f>
        <v>0</v>
      </c>
      <c r="AR177" s="19" t="s">
        <v>251</v>
      </c>
      <c r="AT177" s="19" t="s">
        <v>190</v>
      </c>
      <c r="AU177" s="19" t="s">
        <v>97</v>
      </c>
      <c r="AY177" s="19" t="s">
        <v>189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19" t="s">
        <v>41</v>
      </c>
      <c r="BK177" s="118">
        <f>ROUND(L177*K177,2)</f>
        <v>0</v>
      </c>
      <c r="BL177" s="19" t="s">
        <v>251</v>
      </c>
      <c r="BM177" s="19" t="s">
        <v>1864</v>
      </c>
    </row>
    <row r="178" spans="2:65" s="1" customFormat="1" ht="25.5" customHeight="1">
      <c r="B178" s="35"/>
      <c r="C178" s="181" t="s">
        <v>360</v>
      </c>
      <c r="D178" s="181" t="s">
        <v>201</v>
      </c>
      <c r="E178" s="182" t="s">
        <v>1865</v>
      </c>
      <c r="F178" s="259" t="s">
        <v>1866</v>
      </c>
      <c r="G178" s="259"/>
      <c r="H178" s="259"/>
      <c r="I178" s="259"/>
      <c r="J178" s="183" t="s">
        <v>193</v>
      </c>
      <c r="K178" s="184">
        <v>12.24</v>
      </c>
      <c r="L178" s="260">
        <v>0</v>
      </c>
      <c r="M178" s="261"/>
      <c r="N178" s="262">
        <f>ROUND(L178*K178,2)</f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>V178*K178</f>
        <v>0</v>
      </c>
      <c r="X178" s="179">
        <v>0.002</v>
      </c>
      <c r="Y178" s="179">
        <f>X178*K178</f>
        <v>0.024480000000000002</v>
      </c>
      <c r="Z178" s="179">
        <v>0</v>
      </c>
      <c r="AA178" s="180">
        <f>Z178*K178</f>
        <v>0</v>
      </c>
      <c r="AR178" s="19" t="s">
        <v>314</v>
      </c>
      <c r="AT178" s="19" t="s">
        <v>201</v>
      </c>
      <c r="AU178" s="19" t="s">
        <v>97</v>
      </c>
      <c r="AY178" s="19" t="s">
        <v>189</v>
      </c>
      <c r="BE178" s="118">
        <f>IF(U178="základní",N178,0)</f>
        <v>0</v>
      </c>
      <c r="BF178" s="118">
        <f>IF(U178="snížená",N178,0)</f>
        <v>0</v>
      </c>
      <c r="BG178" s="118">
        <f>IF(U178="zákl. přenesená",N178,0)</f>
        <v>0</v>
      </c>
      <c r="BH178" s="118">
        <f>IF(U178="sníž. přenesená",N178,0)</f>
        <v>0</v>
      </c>
      <c r="BI178" s="118">
        <f>IF(U178="nulová",N178,0)</f>
        <v>0</v>
      </c>
      <c r="BJ178" s="19" t="s">
        <v>41</v>
      </c>
      <c r="BK178" s="118">
        <f>ROUND(L178*K178,2)</f>
        <v>0</v>
      </c>
      <c r="BL178" s="19" t="s">
        <v>251</v>
      </c>
      <c r="BM178" s="19" t="s">
        <v>1867</v>
      </c>
    </row>
    <row r="179" spans="2:65" s="1" customFormat="1" ht="25.5" customHeight="1">
      <c r="B179" s="35"/>
      <c r="C179" s="174" t="s">
        <v>364</v>
      </c>
      <c r="D179" s="174" t="s">
        <v>190</v>
      </c>
      <c r="E179" s="175" t="s">
        <v>689</v>
      </c>
      <c r="F179" s="255" t="s">
        <v>690</v>
      </c>
      <c r="G179" s="255"/>
      <c r="H179" s="255"/>
      <c r="I179" s="255"/>
      <c r="J179" s="176" t="s">
        <v>321</v>
      </c>
      <c r="K179" s="177">
        <v>0.096</v>
      </c>
      <c r="L179" s="256">
        <v>0</v>
      </c>
      <c r="M179" s="257"/>
      <c r="N179" s="258">
        <f>ROUND(L179*K179,2)</f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>V179*K179</f>
        <v>0</v>
      </c>
      <c r="X179" s="179">
        <v>0</v>
      </c>
      <c r="Y179" s="179">
        <f>X179*K179</f>
        <v>0</v>
      </c>
      <c r="Z179" s="179">
        <v>0</v>
      </c>
      <c r="AA179" s="180">
        <f>Z179*K179</f>
        <v>0</v>
      </c>
      <c r="AR179" s="19" t="s">
        <v>251</v>
      </c>
      <c r="AT179" s="19" t="s">
        <v>190</v>
      </c>
      <c r="AU179" s="19" t="s">
        <v>97</v>
      </c>
      <c r="AY179" s="19" t="s">
        <v>189</v>
      </c>
      <c r="BE179" s="118">
        <f>IF(U179="základní",N179,0)</f>
        <v>0</v>
      </c>
      <c r="BF179" s="118">
        <f>IF(U179="snížená",N179,0)</f>
        <v>0</v>
      </c>
      <c r="BG179" s="118">
        <f>IF(U179="zákl. přenesená",N179,0)</f>
        <v>0</v>
      </c>
      <c r="BH179" s="118">
        <f>IF(U179="sníž. přenesená",N179,0)</f>
        <v>0</v>
      </c>
      <c r="BI179" s="118">
        <f>IF(U179="nulová",N179,0)</f>
        <v>0</v>
      </c>
      <c r="BJ179" s="19" t="s">
        <v>41</v>
      </c>
      <c r="BK179" s="118">
        <f>ROUND(L179*K179,2)</f>
        <v>0</v>
      </c>
      <c r="BL179" s="19" t="s">
        <v>251</v>
      </c>
      <c r="BM179" s="19" t="s">
        <v>1868</v>
      </c>
    </row>
    <row r="180" spans="2:63" s="10" customFormat="1" ht="29.85" customHeight="1">
      <c r="B180" s="163"/>
      <c r="C180" s="164"/>
      <c r="D180" s="173" t="s">
        <v>162</v>
      </c>
      <c r="E180" s="173"/>
      <c r="F180" s="173"/>
      <c r="G180" s="173"/>
      <c r="H180" s="173"/>
      <c r="I180" s="173"/>
      <c r="J180" s="173"/>
      <c r="K180" s="173"/>
      <c r="L180" s="173"/>
      <c r="M180" s="173"/>
      <c r="N180" s="268">
        <f>BK180</f>
        <v>0</v>
      </c>
      <c r="O180" s="269"/>
      <c r="P180" s="269"/>
      <c r="Q180" s="269"/>
      <c r="R180" s="166"/>
      <c r="T180" s="167"/>
      <c r="U180" s="164"/>
      <c r="V180" s="164"/>
      <c r="W180" s="168">
        <f>SUM(W181:W211)</f>
        <v>0</v>
      </c>
      <c r="X180" s="164"/>
      <c r="Y180" s="168">
        <f>SUM(Y181:Y211)</f>
        <v>1.4526130000000002</v>
      </c>
      <c r="Z180" s="164"/>
      <c r="AA180" s="169">
        <f>SUM(AA181:AA211)</f>
        <v>0.9703912000000001</v>
      </c>
      <c r="AR180" s="170" t="s">
        <v>97</v>
      </c>
      <c r="AT180" s="171" t="s">
        <v>85</v>
      </c>
      <c r="AU180" s="171" t="s">
        <v>41</v>
      </c>
      <c r="AY180" s="170" t="s">
        <v>189</v>
      </c>
      <c r="BK180" s="172">
        <f>SUM(BK181:BK211)</f>
        <v>0</v>
      </c>
    </row>
    <row r="181" spans="2:65" s="1" customFormat="1" ht="16.5" customHeight="1">
      <c r="B181" s="35"/>
      <c r="C181" s="174" t="s">
        <v>368</v>
      </c>
      <c r="D181" s="174" t="s">
        <v>190</v>
      </c>
      <c r="E181" s="175" t="s">
        <v>1869</v>
      </c>
      <c r="F181" s="255" t="s">
        <v>1870</v>
      </c>
      <c r="G181" s="255"/>
      <c r="H181" s="255"/>
      <c r="I181" s="255"/>
      <c r="J181" s="176" t="s">
        <v>198</v>
      </c>
      <c r="K181" s="177">
        <v>45.4</v>
      </c>
      <c r="L181" s="256">
        <v>0</v>
      </c>
      <c r="M181" s="257"/>
      <c r="N181" s="258">
        <f aca="true" t="shared" si="25" ref="N181:N211">ROUND(L181*K181,2)</f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aca="true" t="shared" si="26" ref="W181:W211">V181*K181</f>
        <v>0</v>
      </c>
      <c r="X181" s="179">
        <v>0</v>
      </c>
      <c r="Y181" s="179">
        <f aca="true" t="shared" si="27" ref="Y181:Y211">X181*K181</f>
        <v>0</v>
      </c>
      <c r="Z181" s="179">
        <v>0.00176</v>
      </c>
      <c r="AA181" s="180">
        <f aca="true" t="shared" si="28" ref="AA181:AA211">Z181*K181</f>
        <v>0.079904</v>
      </c>
      <c r="AR181" s="19" t="s">
        <v>251</v>
      </c>
      <c r="AT181" s="19" t="s">
        <v>190</v>
      </c>
      <c r="AU181" s="19" t="s">
        <v>97</v>
      </c>
      <c r="AY181" s="19" t="s">
        <v>189</v>
      </c>
      <c r="BE181" s="118">
        <f aca="true" t="shared" si="29" ref="BE181:BE211">IF(U181="základní",N181,0)</f>
        <v>0</v>
      </c>
      <c r="BF181" s="118">
        <f aca="true" t="shared" si="30" ref="BF181:BF211">IF(U181="snížená",N181,0)</f>
        <v>0</v>
      </c>
      <c r="BG181" s="118">
        <f aca="true" t="shared" si="31" ref="BG181:BG211">IF(U181="zákl. přenesená",N181,0)</f>
        <v>0</v>
      </c>
      <c r="BH181" s="118">
        <f aca="true" t="shared" si="32" ref="BH181:BH211">IF(U181="sníž. přenesená",N181,0)</f>
        <v>0</v>
      </c>
      <c r="BI181" s="118">
        <f aca="true" t="shared" si="33" ref="BI181:BI211">IF(U181="nulová",N181,0)</f>
        <v>0</v>
      </c>
      <c r="BJ181" s="19" t="s">
        <v>41</v>
      </c>
      <c r="BK181" s="118">
        <f aca="true" t="shared" si="34" ref="BK181:BK211">ROUND(L181*K181,2)</f>
        <v>0</v>
      </c>
      <c r="BL181" s="19" t="s">
        <v>251</v>
      </c>
      <c r="BM181" s="19" t="s">
        <v>1871</v>
      </c>
    </row>
    <row r="182" spans="2:65" s="1" customFormat="1" ht="16.5" customHeight="1">
      <c r="B182" s="35"/>
      <c r="C182" s="174" t="s">
        <v>372</v>
      </c>
      <c r="D182" s="174" t="s">
        <v>190</v>
      </c>
      <c r="E182" s="175" t="s">
        <v>1872</v>
      </c>
      <c r="F182" s="255" t="s">
        <v>1873</v>
      </c>
      <c r="G182" s="255"/>
      <c r="H182" s="255"/>
      <c r="I182" s="255"/>
      <c r="J182" s="176" t="s">
        <v>198</v>
      </c>
      <c r="K182" s="177">
        <v>86.24</v>
      </c>
      <c r="L182" s="256">
        <v>0</v>
      </c>
      <c r="M182" s="257"/>
      <c r="N182" s="258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</v>
      </c>
      <c r="Y182" s="179">
        <f t="shared" si="27"/>
        <v>0</v>
      </c>
      <c r="Z182" s="179">
        <v>0.00348</v>
      </c>
      <c r="AA182" s="180">
        <f t="shared" si="28"/>
        <v>0.30011519999999997</v>
      </c>
      <c r="AR182" s="19" t="s">
        <v>251</v>
      </c>
      <c r="AT182" s="19" t="s">
        <v>190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251</v>
      </c>
      <c r="BM182" s="19" t="s">
        <v>1874</v>
      </c>
    </row>
    <row r="183" spans="2:65" s="1" customFormat="1" ht="25.5" customHeight="1">
      <c r="B183" s="35"/>
      <c r="C183" s="174" t="s">
        <v>376</v>
      </c>
      <c r="D183" s="174" t="s">
        <v>190</v>
      </c>
      <c r="E183" s="175" t="s">
        <v>1875</v>
      </c>
      <c r="F183" s="255" t="s">
        <v>1876</v>
      </c>
      <c r="G183" s="255"/>
      <c r="H183" s="255"/>
      <c r="I183" s="255"/>
      <c r="J183" s="176" t="s">
        <v>198</v>
      </c>
      <c r="K183" s="177">
        <v>45.4</v>
      </c>
      <c r="L183" s="256">
        <v>0</v>
      </c>
      <c r="M183" s="257"/>
      <c r="N183" s="258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</v>
      </c>
      <c r="Y183" s="179">
        <f t="shared" si="27"/>
        <v>0</v>
      </c>
      <c r="Z183" s="179">
        <v>0.00177</v>
      </c>
      <c r="AA183" s="180">
        <f t="shared" si="28"/>
        <v>0.080358</v>
      </c>
      <c r="AR183" s="19" t="s">
        <v>251</v>
      </c>
      <c r="AT183" s="19" t="s">
        <v>190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251</v>
      </c>
      <c r="BM183" s="19" t="s">
        <v>1877</v>
      </c>
    </row>
    <row r="184" spans="2:65" s="1" customFormat="1" ht="25.5" customHeight="1">
      <c r="B184" s="35"/>
      <c r="C184" s="174" t="s">
        <v>380</v>
      </c>
      <c r="D184" s="174" t="s">
        <v>190</v>
      </c>
      <c r="E184" s="175" t="s">
        <v>415</v>
      </c>
      <c r="F184" s="255" t="s">
        <v>416</v>
      </c>
      <c r="G184" s="255"/>
      <c r="H184" s="255"/>
      <c r="I184" s="255"/>
      <c r="J184" s="176" t="s">
        <v>198</v>
      </c>
      <c r="K184" s="177">
        <v>73.7</v>
      </c>
      <c r="L184" s="256">
        <v>0</v>
      </c>
      <c r="M184" s="257"/>
      <c r="N184" s="258">
        <f t="shared" si="2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26"/>
        <v>0</v>
      </c>
      <c r="X184" s="179">
        <v>0</v>
      </c>
      <c r="Y184" s="179">
        <f t="shared" si="27"/>
        <v>0</v>
      </c>
      <c r="Z184" s="179">
        <v>0.00191</v>
      </c>
      <c r="AA184" s="180">
        <f t="shared" si="28"/>
        <v>0.140767</v>
      </c>
      <c r="AR184" s="19" t="s">
        <v>251</v>
      </c>
      <c r="AT184" s="19" t="s">
        <v>190</v>
      </c>
      <c r="AU184" s="19" t="s">
        <v>97</v>
      </c>
      <c r="AY184" s="19" t="s">
        <v>189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41</v>
      </c>
      <c r="BK184" s="118">
        <f t="shared" si="34"/>
        <v>0</v>
      </c>
      <c r="BL184" s="19" t="s">
        <v>251</v>
      </c>
      <c r="BM184" s="19" t="s">
        <v>1878</v>
      </c>
    </row>
    <row r="185" spans="2:65" s="1" customFormat="1" ht="16.5" customHeight="1">
      <c r="B185" s="35"/>
      <c r="C185" s="174" t="s">
        <v>385</v>
      </c>
      <c r="D185" s="174" t="s">
        <v>190</v>
      </c>
      <c r="E185" s="175" t="s">
        <v>419</v>
      </c>
      <c r="F185" s="255" t="s">
        <v>420</v>
      </c>
      <c r="G185" s="255"/>
      <c r="H185" s="255"/>
      <c r="I185" s="255"/>
      <c r="J185" s="176" t="s">
        <v>198</v>
      </c>
      <c r="K185" s="177">
        <v>49.6</v>
      </c>
      <c r="L185" s="256">
        <v>0</v>
      </c>
      <c r="M185" s="257"/>
      <c r="N185" s="258">
        <f t="shared" si="25"/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t="shared" si="26"/>
        <v>0</v>
      </c>
      <c r="X185" s="179">
        <v>0</v>
      </c>
      <c r="Y185" s="179">
        <f t="shared" si="27"/>
        <v>0</v>
      </c>
      <c r="Z185" s="179">
        <v>0.00167</v>
      </c>
      <c r="AA185" s="180">
        <f t="shared" si="28"/>
        <v>0.082832</v>
      </c>
      <c r="AR185" s="19" t="s">
        <v>251</v>
      </c>
      <c r="AT185" s="19" t="s">
        <v>190</v>
      </c>
      <c r="AU185" s="19" t="s">
        <v>97</v>
      </c>
      <c r="AY185" s="19" t="s">
        <v>189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19" t="s">
        <v>41</v>
      </c>
      <c r="BK185" s="118">
        <f t="shared" si="34"/>
        <v>0</v>
      </c>
      <c r="BL185" s="19" t="s">
        <v>251</v>
      </c>
      <c r="BM185" s="19" t="s">
        <v>1879</v>
      </c>
    </row>
    <row r="186" spans="2:65" s="1" customFormat="1" ht="16.5" customHeight="1">
      <c r="B186" s="35"/>
      <c r="C186" s="174" t="s">
        <v>390</v>
      </c>
      <c r="D186" s="174" t="s">
        <v>190</v>
      </c>
      <c r="E186" s="175" t="s">
        <v>1167</v>
      </c>
      <c r="F186" s="255" t="s">
        <v>1168</v>
      </c>
      <c r="G186" s="255"/>
      <c r="H186" s="255"/>
      <c r="I186" s="255"/>
      <c r="J186" s="176" t="s">
        <v>198</v>
      </c>
      <c r="K186" s="177">
        <v>73.7</v>
      </c>
      <c r="L186" s="256">
        <v>0</v>
      </c>
      <c r="M186" s="257"/>
      <c r="N186" s="258">
        <f t="shared" si="2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26"/>
        <v>0</v>
      </c>
      <c r="X186" s="179">
        <v>0</v>
      </c>
      <c r="Y186" s="179">
        <f t="shared" si="27"/>
        <v>0</v>
      </c>
      <c r="Z186" s="179">
        <v>0.00175</v>
      </c>
      <c r="AA186" s="180">
        <f t="shared" si="28"/>
        <v>0.128975</v>
      </c>
      <c r="AR186" s="19" t="s">
        <v>251</v>
      </c>
      <c r="AT186" s="19" t="s">
        <v>190</v>
      </c>
      <c r="AU186" s="19" t="s">
        <v>97</v>
      </c>
      <c r="AY186" s="19" t="s">
        <v>189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19" t="s">
        <v>41</v>
      </c>
      <c r="BK186" s="118">
        <f t="shared" si="34"/>
        <v>0</v>
      </c>
      <c r="BL186" s="19" t="s">
        <v>251</v>
      </c>
      <c r="BM186" s="19" t="s">
        <v>1880</v>
      </c>
    </row>
    <row r="187" spans="2:65" s="1" customFormat="1" ht="16.5" customHeight="1">
      <c r="B187" s="35"/>
      <c r="C187" s="174" t="s">
        <v>394</v>
      </c>
      <c r="D187" s="174" t="s">
        <v>190</v>
      </c>
      <c r="E187" s="175" t="s">
        <v>423</v>
      </c>
      <c r="F187" s="255" t="s">
        <v>424</v>
      </c>
      <c r="G187" s="255"/>
      <c r="H187" s="255"/>
      <c r="I187" s="255"/>
      <c r="J187" s="176" t="s">
        <v>198</v>
      </c>
      <c r="K187" s="177">
        <v>45.4</v>
      </c>
      <c r="L187" s="256">
        <v>0</v>
      </c>
      <c r="M187" s="257"/>
      <c r="N187" s="258">
        <f t="shared" si="2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26"/>
        <v>0</v>
      </c>
      <c r="X187" s="179">
        <v>0</v>
      </c>
      <c r="Y187" s="179">
        <f t="shared" si="27"/>
        <v>0</v>
      </c>
      <c r="Z187" s="179">
        <v>0.0026</v>
      </c>
      <c r="AA187" s="180">
        <f t="shared" si="28"/>
        <v>0.11803999999999999</v>
      </c>
      <c r="AR187" s="19" t="s">
        <v>251</v>
      </c>
      <c r="AT187" s="19" t="s">
        <v>190</v>
      </c>
      <c r="AU187" s="19" t="s">
        <v>97</v>
      </c>
      <c r="AY187" s="19" t="s">
        <v>189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19" t="s">
        <v>41</v>
      </c>
      <c r="BK187" s="118">
        <f t="shared" si="34"/>
        <v>0</v>
      </c>
      <c r="BL187" s="19" t="s">
        <v>251</v>
      </c>
      <c r="BM187" s="19" t="s">
        <v>1881</v>
      </c>
    </row>
    <row r="188" spans="2:65" s="1" customFormat="1" ht="16.5" customHeight="1">
      <c r="B188" s="35"/>
      <c r="C188" s="174" t="s">
        <v>398</v>
      </c>
      <c r="D188" s="174" t="s">
        <v>190</v>
      </c>
      <c r="E188" s="175" t="s">
        <v>427</v>
      </c>
      <c r="F188" s="255" t="s">
        <v>428</v>
      </c>
      <c r="G188" s="255"/>
      <c r="H188" s="255"/>
      <c r="I188" s="255"/>
      <c r="J188" s="176" t="s">
        <v>198</v>
      </c>
      <c r="K188" s="177">
        <v>10</v>
      </c>
      <c r="L188" s="256">
        <v>0</v>
      </c>
      <c r="M188" s="257"/>
      <c r="N188" s="258">
        <f t="shared" si="2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26"/>
        <v>0</v>
      </c>
      <c r="X188" s="179">
        <v>0</v>
      </c>
      <c r="Y188" s="179">
        <f t="shared" si="27"/>
        <v>0</v>
      </c>
      <c r="Z188" s="179">
        <v>0.00394</v>
      </c>
      <c r="AA188" s="180">
        <f t="shared" si="28"/>
        <v>0.0394</v>
      </c>
      <c r="AR188" s="19" t="s">
        <v>251</v>
      </c>
      <c r="AT188" s="19" t="s">
        <v>190</v>
      </c>
      <c r="AU188" s="19" t="s">
        <v>97</v>
      </c>
      <c r="AY188" s="19" t="s">
        <v>189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19" t="s">
        <v>41</v>
      </c>
      <c r="BK188" s="118">
        <f t="shared" si="34"/>
        <v>0</v>
      </c>
      <c r="BL188" s="19" t="s">
        <v>251</v>
      </c>
      <c r="BM188" s="19" t="s">
        <v>1882</v>
      </c>
    </row>
    <row r="189" spans="2:65" s="1" customFormat="1" ht="25.5" customHeight="1">
      <c r="B189" s="35"/>
      <c r="C189" s="174" t="s">
        <v>402</v>
      </c>
      <c r="D189" s="174" t="s">
        <v>190</v>
      </c>
      <c r="E189" s="175" t="s">
        <v>1883</v>
      </c>
      <c r="F189" s="255" t="s">
        <v>1884</v>
      </c>
      <c r="G189" s="255"/>
      <c r="H189" s="255"/>
      <c r="I189" s="255"/>
      <c r="J189" s="176" t="s">
        <v>193</v>
      </c>
      <c r="K189" s="177">
        <v>49</v>
      </c>
      <c r="L189" s="256">
        <v>0</v>
      </c>
      <c r="M189" s="257"/>
      <c r="N189" s="258">
        <f t="shared" si="2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26"/>
        <v>0</v>
      </c>
      <c r="X189" s="179">
        <v>0.0098</v>
      </c>
      <c r="Y189" s="179">
        <f t="shared" si="27"/>
        <v>0.48019999999999996</v>
      </c>
      <c r="Z189" s="179">
        <v>0</v>
      </c>
      <c r="AA189" s="180">
        <f t="shared" si="28"/>
        <v>0</v>
      </c>
      <c r="AR189" s="19" t="s">
        <v>251</v>
      </c>
      <c r="AT189" s="19" t="s">
        <v>190</v>
      </c>
      <c r="AU189" s="19" t="s">
        <v>97</v>
      </c>
      <c r="AY189" s="19" t="s">
        <v>189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19" t="s">
        <v>41</v>
      </c>
      <c r="BK189" s="118">
        <f t="shared" si="34"/>
        <v>0</v>
      </c>
      <c r="BL189" s="19" t="s">
        <v>251</v>
      </c>
      <c r="BM189" s="19" t="s">
        <v>1885</v>
      </c>
    </row>
    <row r="190" spans="2:65" s="1" customFormat="1" ht="25.5" customHeight="1">
      <c r="B190" s="35"/>
      <c r="C190" s="174" t="s">
        <v>406</v>
      </c>
      <c r="D190" s="174" t="s">
        <v>190</v>
      </c>
      <c r="E190" s="175" t="s">
        <v>1886</v>
      </c>
      <c r="F190" s="255" t="s">
        <v>1887</v>
      </c>
      <c r="G190" s="255"/>
      <c r="H190" s="255"/>
      <c r="I190" s="255"/>
      <c r="J190" s="176" t="s">
        <v>198</v>
      </c>
      <c r="K190" s="177">
        <v>45.4</v>
      </c>
      <c r="L190" s="256">
        <v>0</v>
      </c>
      <c r="M190" s="257"/>
      <c r="N190" s="258">
        <f t="shared" si="2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26"/>
        <v>0</v>
      </c>
      <c r="X190" s="179">
        <v>0.00443</v>
      </c>
      <c r="Y190" s="179">
        <f t="shared" si="27"/>
        <v>0.201122</v>
      </c>
      <c r="Z190" s="179">
        <v>0</v>
      </c>
      <c r="AA190" s="180">
        <f t="shared" si="28"/>
        <v>0</v>
      </c>
      <c r="AR190" s="19" t="s">
        <v>251</v>
      </c>
      <c r="AT190" s="19" t="s">
        <v>190</v>
      </c>
      <c r="AU190" s="19" t="s">
        <v>97</v>
      </c>
      <c r="AY190" s="19" t="s">
        <v>189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19" t="s">
        <v>41</v>
      </c>
      <c r="BK190" s="118">
        <f t="shared" si="34"/>
        <v>0</v>
      </c>
      <c r="BL190" s="19" t="s">
        <v>251</v>
      </c>
      <c r="BM190" s="19" t="s">
        <v>1888</v>
      </c>
    </row>
    <row r="191" spans="2:65" s="1" customFormat="1" ht="38.25" customHeight="1">
      <c r="B191" s="35"/>
      <c r="C191" s="174" t="s">
        <v>410</v>
      </c>
      <c r="D191" s="174" t="s">
        <v>190</v>
      </c>
      <c r="E191" s="175" t="s">
        <v>1889</v>
      </c>
      <c r="F191" s="255" t="s">
        <v>1890</v>
      </c>
      <c r="G191" s="255"/>
      <c r="H191" s="255"/>
      <c r="I191" s="255"/>
      <c r="J191" s="176" t="s">
        <v>198</v>
      </c>
      <c r="K191" s="177">
        <v>11</v>
      </c>
      <c r="L191" s="256">
        <v>0</v>
      </c>
      <c r="M191" s="257"/>
      <c r="N191" s="258">
        <f t="shared" si="2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26"/>
        <v>0</v>
      </c>
      <c r="X191" s="179">
        <v>0.00351</v>
      </c>
      <c r="Y191" s="179">
        <f t="shared" si="27"/>
        <v>0.03861</v>
      </c>
      <c r="Z191" s="179">
        <v>0</v>
      </c>
      <c r="AA191" s="180">
        <f t="shared" si="28"/>
        <v>0</v>
      </c>
      <c r="AR191" s="19" t="s">
        <v>251</v>
      </c>
      <c r="AT191" s="19" t="s">
        <v>190</v>
      </c>
      <c r="AU191" s="19" t="s">
        <v>97</v>
      </c>
      <c r="AY191" s="19" t="s">
        <v>189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19" t="s">
        <v>41</v>
      </c>
      <c r="BK191" s="118">
        <f t="shared" si="34"/>
        <v>0</v>
      </c>
      <c r="BL191" s="19" t="s">
        <v>251</v>
      </c>
      <c r="BM191" s="19" t="s">
        <v>1891</v>
      </c>
    </row>
    <row r="192" spans="2:65" s="1" customFormat="1" ht="38.25" customHeight="1">
      <c r="B192" s="35"/>
      <c r="C192" s="174" t="s">
        <v>414</v>
      </c>
      <c r="D192" s="174" t="s">
        <v>190</v>
      </c>
      <c r="E192" s="175" t="s">
        <v>1892</v>
      </c>
      <c r="F192" s="255" t="s">
        <v>1893</v>
      </c>
      <c r="G192" s="255"/>
      <c r="H192" s="255"/>
      <c r="I192" s="255"/>
      <c r="J192" s="176" t="s">
        <v>198</v>
      </c>
      <c r="K192" s="177">
        <v>62.7</v>
      </c>
      <c r="L192" s="256">
        <v>0</v>
      </c>
      <c r="M192" s="257"/>
      <c r="N192" s="258">
        <f t="shared" si="2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26"/>
        <v>0</v>
      </c>
      <c r="X192" s="179">
        <v>0.00653</v>
      </c>
      <c r="Y192" s="179">
        <f t="shared" si="27"/>
        <v>0.40943100000000004</v>
      </c>
      <c r="Z192" s="179">
        <v>0</v>
      </c>
      <c r="AA192" s="180">
        <f t="shared" si="28"/>
        <v>0</v>
      </c>
      <c r="AR192" s="19" t="s">
        <v>251</v>
      </c>
      <c r="AT192" s="19" t="s">
        <v>190</v>
      </c>
      <c r="AU192" s="19" t="s">
        <v>97</v>
      </c>
      <c r="AY192" s="19" t="s">
        <v>189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19" t="s">
        <v>41</v>
      </c>
      <c r="BK192" s="118">
        <f t="shared" si="34"/>
        <v>0</v>
      </c>
      <c r="BL192" s="19" t="s">
        <v>251</v>
      </c>
      <c r="BM192" s="19" t="s">
        <v>1894</v>
      </c>
    </row>
    <row r="193" spans="2:65" s="1" customFormat="1" ht="38.25" customHeight="1">
      <c r="B193" s="35"/>
      <c r="C193" s="174" t="s">
        <v>418</v>
      </c>
      <c r="D193" s="174" t="s">
        <v>190</v>
      </c>
      <c r="E193" s="175" t="s">
        <v>447</v>
      </c>
      <c r="F193" s="255" t="s">
        <v>448</v>
      </c>
      <c r="G193" s="255"/>
      <c r="H193" s="255"/>
      <c r="I193" s="255"/>
      <c r="J193" s="176" t="s">
        <v>198</v>
      </c>
      <c r="K193" s="177">
        <v>51.7</v>
      </c>
      <c r="L193" s="256">
        <v>0</v>
      </c>
      <c r="M193" s="257"/>
      <c r="N193" s="258">
        <f t="shared" si="25"/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 t="shared" si="26"/>
        <v>0</v>
      </c>
      <c r="X193" s="179">
        <v>0.00438</v>
      </c>
      <c r="Y193" s="179">
        <f t="shared" si="27"/>
        <v>0.22644600000000004</v>
      </c>
      <c r="Z193" s="179">
        <v>0</v>
      </c>
      <c r="AA193" s="180">
        <f t="shared" si="28"/>
        <v>0</v>
      </c>
      <c r="AR193" s="19" t="s">
        <v>251</v>
      </c>
      <c r="AT193" s="19" t="s">
        <v>190</v>
      </c>
      <c r="AU193" s="19" t="s">
        <v>97</v>
      </c>
      <c r="AY193" s="19" t="s">
        <v>189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19" t="s">
        <v>41</v>
      </c>
      <c r="BK193" s="118">
        <f t="shared" si="34"/>
        <v>0</v>
      </c>
      <c r="BL193" s="19" t="s">
        <v>251</v>
      </c>
      <c r="BM193" s="19" t="s">
        <v>1895</v>
      </c>
    </row>
    <row r="194" spans="2:65" s="1" customFormat="1" ht="25.5" customHeight="1">
      <c r="B194" s="35"/>
      <c r="C194" s="174" t="s">
        <v>422</v>
      </c>
      <c r="D194" s="174" t="s">
        <v>190</v>
      </c>
      <c r="E194" s="175" t="s">
        <v>755</v>
      </c>
      <c r="F194" s="255" t="s">
        <v>756</v>
      </c>
      <c r="G194" s="255"/>
      <c r="H194" s="255"/>
      <c r="I194" s="255"/>
      <c r="J194" s="176" t="s">
        <v>198</v>
      </c>
      <c r="K194" s="177">
        <v>8</v>
      </c>
      <c r="L194" s="256">
        <v>0</v>
      </c>
      <c r="M194" s="257"/>
      <c r="N194" s="258">
        <f t="shared" si="25"/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t="shared" si="26"/>
        <v>0</v>
      </c>
      <c r="X194" s="179">
        <v>0.00148</v>
      </c>
      <c r="Y194" s="179">
        <f t="shared" si="27"/>
        <v>0.01184</v>
      </c>
      <c r="Z194" s="179">
        <v>0</v>
      </c>
      <c r="AA194" s="180">
        <f t="shared" si="28"/>
        <v>0</v>
      </c>
      <c r="AR194" s="19" t="s">
        <v>251</v>
      </c>
      <c r="AT194" s="19" t="s">
        <v>190</v>
      </c>
      <c r="AU194" s="19" t="s">
        <v>97</v>
      </c>
      <c r="AY194" s="19" t="s">
        <v>189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19" t="s">
        <v>41</v>
      </c>
      <c r="BK194" s="118">
        <f t="shared" si="34"/>
        <v>0</v>
      </c>
      <c r="BL194" s="19" t="s">
        <v>251</v>
      </c>
      <c r="BM194" s="19" t="s">
        <v>1896</v>
      </c>
    </row>
    <row r="195" spans="2:65" s="1" customFormat="1" ht="25.5" customHeight="1">
      <c r="B195" s="35"/>
      <c r="C195" s="174" t="s">
        <v>426</v>
      </c>
      <c r="D195" s="174" t="s">
        <v>190</v>
      </c>
      <c r="E195" s="175" t="s">
        <v>451</v>
      </c>
      <c r="F195" s="255" t="s">
        <v>452</v>
      </c>
      <c r="G195" s="255"/>
      <c r="H195" s="255"/>
      <c r="I195" s="255"/>
      <c r="J195" s="176" t="s">
        <v>198</v>
      </c>
      <c r="K195" s="177">
        <v>12</v>
      </c>
      <c r="L195" s="256">
        <v>0</v>
      </c>
      <c r="M195" s="257"/>
      <c r="N195" s="258">
        <f t="shared" si="2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26"/>
        <v>0</v>
      </c>
      <c r="X195" s="179">
        <v>0.00172</v>
      </c>
      <c r="Y195" s="179">
        <f t="shared" si="27"/>
        <v>0.02064</v>
      </c>
      <c r="Z195" s="179">
        <v>0</v>
      </c>
      <c r="AA195" s="180">
        <f t="shared" si="28"/>
        <v>0</v>
      </c>
      <c r="AR195" s="19" t="s">
        <v>251</v>
      </c>
      <c r="AT195" s="19" t="s">
        <v>190</v>
      </c>
      <c r="AU195" s="19" t="s">
        <v>97</v>
      </c>
      <c r="AY195" s="19" t="s">
        <v>189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19" t="s">
        <v>41</v>
      </c>
      <c r="BK195" s="118">
        <f t="shared" si="34"/>
        <v>0</v>
      </c>
      <c r="BL195" s="19" t="s">
        <v>251</v>
      </c>
      <c r="BM195" s="19" t="s">
        <v>1897</v>
      </c>
    </row>
    <row r="196" spans="2:65" s="1" customFormat="1" ht="25.5" customHeight="1">
      <c r="B196" s="35"/>
      <c r="C196" s="174" t="s">
        <v>430</v>
      </c>
      <c r="D196" s="174" t="s">
        <v>190</v>
      </c>
      <c r="E196" s="175" t="s">
        <v>761</v>
      </c>
      <c r="F196" s="255" t="s">
        <v>762</v>
      </c>
      <c r="G196" s="255"/>
      <c r="H196" s="255"/>
      <c r="I196" s="255"/>
      <c r="J196" s="176" t="s">
        <v>358</v>
      </c>
      <c r="K196" s="177">
        <v>2</v>
      </c>
      <c r="L196" s="256">
        <v>0</v>
      </c>
      <c r="M196" s="257"/>
      <c r="N196" s="258">
        <f t="shared" si="25"/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 t="shared" si="26"/>
        <v>0</v>
      </c>
      <c r="X196" s="179">
        <v>0.0003</v>
      </c>
      <c r="Y196" s="179">
        <f t="shared" si="27"/>
        <v>0.0006</v>
      </c>
      <c r="Z196" s="179">
        <v>0</v>
      </c>
      <c r="AA196" s="180">
        <f t="shared" si="28"/>
        <v>0</v>
      </c>
      <c r="AR196" s="19" t="s">
        <v>251</v>
      </c>
      <c r="AT196" s="19" t="s">
        <v>190</v>
      </c>
      <c r="AU196" s="19" t="s">
        <v>97</v>
      </c>
      <c r="AY196" s="19" t="s">
        <v>189</v>
      </c>
      <c r="BE196" s="118">
        <f t="shared" si="29"/>
        <v>0</v>
      </c>
      <c r="BF196" s="118">
        <f t="shared" si="30"/>
        <v>0</v>
      </c>
      <c r="BG196" s="118">
        <f t="shared" si="31"/>
        <v>0</v>
      </c>
      <c r="BH196" s="118">
        <f t="shared" si="32"/>
        <v>0</v>
      </c>
      <c r="BI196" s="118">
        <f t="shared" si="33"/>
        <v>0</v>
      </c>
      <c r="BJ196" s="19" t="s">
        <v>41</v>
      </c>
      <c r="BK196" s="118">
        <f t="shared" si="34"/>
        <v>0</v>
      </c>
      <c r="BL196" s="19" t="s">
        <v>251</v>
      </c>
      <c r="BM196" s="19" t="s">
        <v>1898</v>
      </c>
    </row>
    <row r="197" spans="2:65" s="1" customFormat="1" ht="25.5" customHeight="1">
      <c r="B197" s="35"/>
      <c r="C197" s="174" t="s">
        <v>434</v>
      </c>
      <c r="D197" s="174" t="s">
        <v>190</v>
      </c>
      <c r="E197" s="175" t="s">
        <v>455</v>
      </c>
      <c r="F197" s="255" t="s">
        <v>456</v>
      </c>
      <c r="G197" s="255"/>
      <c r="H197" s="255"/>
      <c r="I197" s="255"/>
      <c r="J197" s="176" t="s">
        <v>358</v>
      </c>
      <c r="K197" s="177">
        <v>2</v>
      </c>
      <c r="L197" s="256">
        <v>0</v>
      </c>
      <c r="M197" s="257"/>
      <c r="N197" s="258">
        <f t="shared" si="25"/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t="shared" si="26"/>
        <v>0</v>
      </c>
      <c r="X197" s="179">
        <v>0.00038</v>
      </c>
      <c r="Y197" s="179">
        <f t="shared" si="27"/>
        <v>0.00076</v>
      </c>
      <c r="Z197" s="179">
        <v>0</v>
      </c>
      <c r="AA197" s="180">
        <f t="shared" si="28"/>
        <v>0</v>
      </c>
      <c r="AR197" s="19" t="s">
        <v>251</v>
      </c>
      <c r="AT197" s="19" t="s">
        <v>190</v>
      </c>
      <c r="AU197" s="19" t="s">
        <v>97</v>
      </c>
      <c r="AY197" s="19" t="s">
        <v>189</v>
      </c>
      <c r="BE197" s="118">
        <f t="shared" si="29"/>
        <v>0</v>
      </c>
      <c r="BF197" s="118">
        <f t="shared" si="30"/>
        <v>0</v>
      </c>
      <c r="BG197" s="118">
        <f t="shared" si="31"/>
        <v>0</v>
      </c>
      <c r="BH197" s="118">
        <f t="shared" si="32"/>
        <v>0</v>
      </c>
      <c r="BI197" s="118">
        <f t="shared" si="33"/>
        <v>0</v>
      </c>
      <c r="BJ197" s="19" t="s">
        <v>41</v>
      </c>
      <c r="BK197" s="118">
        <f t="shared" si="34"/>
        <v>0</v>
      </c>
      <c r="BL197" s="19" t="s">
        <v>251</v>
      </c>
      <c r="BM197" s="19" t="s">
        <v>1899</v>
      </c>
    </row>
    <row r="198" spans="2:65" s="1" customFormat="1" ht="25.5" customHeight="1">
      <c r="B198" s="35"/>
      <c r="C198" s="174" t="s">
        <v>438</v>
      </c>
      <c r="D198" s="174" t="s">
        <v>190</v>
      </c>
      <c r="E198" s="175" t="s">
        <v>770</v>
      </c>
      <c r="F198" s="255" t="s">
        <v>771</v>
      </c>
      <c r="G198" s="255"/>
      <c r="H198" s="255"/>
      <c r="I198" s="255"/>
      <c r="J198" s="176" t="s">
        <v>358</v>
      </c>
      <c r="K198" s="177">
        <v>2</v>
      </c>
      <c r="L198" s="256">
        <v>0</v>
      </c>
      <c r="M198" s="257"/>
      <c r="N198" s="258">
        <f t="shared" si="2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26"/>
        <v>0</v>
      </c>
      <c r="X198" s="179">
        <v>0.0003</v>
      </c>
      <c r="Y198" s="179">
        <f t="shared" si="27"/>
        <v>0.0006</v>
      </c>
      <c r="Z198" s="179">
        <v>0</v>
      </c>
      <c r="AA198" s="180">
        <f t="shared" si="28"/>
        <v>0</v>
      </c>
      <c r="AR198" s="19" t="s">
        <v>251</v>
      </c>
      <c r="AT198" s="19" t="s">
        <v>190</v>
      </c>
      <c r="AU198" s="19" t="s">
        <v>97</v>
      </c>
      <c r="AY198" s="19" t="s">
        <v>189</v>
      </c>
      <c r="BE198" s="118">
        <f t="shared" si="29"/>
        <v>0</v>
      </c>
      <c r="BF198" s="118">
        <f t="shared" si="30"/>
        <v>0</v>
      </c>
      <c r="BG198" s="118">
        <f t="shared" si="31"/>
        <v>0</v>
      </c>
      <c r="BH198" s="118">
        <f t="shared" si="32"/>
        <v>0</v>
      </c>
      <c r="BI198" s="118">
        <f t="shared" si="33"/>
        <v>0</v>
      </c>
      <c r="BJ198" s="19" t="s">
        <v>41</v>
      </c>
      <c r="BK198" s="118">
        <f t="shared" si="34"/>
        <v>0</v>
      </c>
      <c r="BL198" s="19" t="s">
        <v>251</v>
      </c>
      <c r="BM198" s="19" t="s">
        <v>1900</v>
      </c>
    </row>
    <row r="199" spans="2:65" s="1" customFormat="1" ht="25.5" customHeight="1">
      <c r="B199" s="35"/>
      <c r="C199" s="174" t="s">
        <v>442</v>
      </c>
      <c r="D199" s="174" t="s">
        <v>190</v>
      </c>
      <c r="E199" s="175" t="s">
        <v>463</v>
      </c>
      <c r="F199" s="255" t="s">
        <v>464</v>
      </c>
      <c r="G199" s="255"/>
      <c r="H199" s="255"/>
      <c r="I199" s="255"/>
      <c r="J199" s="176" t="s">
        <v>358</v>
      </c>
      <c r="K199" s="177">
        <v>2</v>
      </c>
      <c r="L199" s="256">
        <v>0</v>
      </c>
      <c r="M199" s="257"/>
      <c r="N199" s="258">
        <f t="shared" si="2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26"/>
        <v>0</v>
      </c>
      <c r="X199" s="179">
        <v>0.00038</v>
      </c>
      <c r="Y199" s="179">
        <f t="shared" si="27"/>
        <v>0.00076</v>
      </c>
      <c r="Z199" s="179">
        <v>0</v>
      </c>
      <c r="AA199" s="180">
        <f t="shared" si="28"/>
        <v>0</v>
      </c>
      <c r="AR199" s="19" t="s">
        <v>251</v>
      </c>
      <c r="AT199" s="19" t="s">
        <v>190</v>
      </c>
      <c r="AU199" s="19" t="s">
        <v>97</v>
      </c>
      <c r="AY199" s="19" t="s">
        <v>189</v>
      </c>
      <c r="BE199" s="118">
        <f t="shared" si="29"/>
        <v>0</v>
      </c>
      <c r="BF199" s="118">
        <f t="shared" si="30"/>
        <v>0</v>
      </c>
      <c r="BG199" s="118">
        <f t="shared" si="31"/>
        <v>0</v>
      </c>
      <c r="BH199" s="118">
        <f t="shared" si="32"/>
        <v>0</v>
      </c>
      <c r="BI199" s="118">
        <f t="shared" si="33"/>
        <v>0</v>
      </c>
      <c r="BJ199" s="19" t="s">
        <v>41</v>
      </c>
      <c r="BK199" s="118">
        <f t="shared" si="34"/>
        <v>0</v>
      </c>
      <c r="BL199" s="19" t="s">
        <v>251</v>
      </c>
      <c r="BM199" s="19" t="s">
        <v>1901</v>
      </c>
    </row>
    <row r="200" spans="2:65" s="1" customFormat="1" ht="25.5" customHeight="1">
      <c r="B200" s="35"/>
      <c r="C200" s="174" t="s">
        <v>446</v>
      </c>
      <c r="D200" s="174" t="s">
        <v>190</v>
      </c>
      <c r="E200" s="175" t="s">
        <v>773</v>
      </c>
      <c r="F200" s="255" t="s">
        <v>774</v>
      </c>
      <c r="G200" s="255"/>
      <c r="H200" s="255"/>
      <c r="I200" s="255"/>
      <c r="J200" s="176" t="s">
        <v>358</v>
      </c>
      <c r="K200" s="177">
        <v>2</v>
      </c>
      <c r="L200" s="256">
        <v>0</v>
      </c>
      <c r="M200" s="257"/>
      <c r="N200" s="258">
        <f t="shared" si="2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26"/>
        <v>0</v>
      </c>
      <c r="X200" s="179">
        <v>0.0002</v>
      </c>
      <c r="Y200" s="179">
        <f t="shared" si="27"/>
        <v>0.0004</v>
      </c>
      <c r="Z200" s="179">
        <v>0</v>
      </c>
      <c r="AA200" s="180">
        <f t="shared" si="28"/>
        <v>0</v>
      </c>
      <c r="AR200" s="19" t="s">
        <v>251</v>
      </c>
      <c r="AT200" s="19" t="s">
        <v>190</v>
      </c>
      <c r="AU200" s="19" t="s">
        <v>97</v>
      </c>
      <c r="AY200" s="19" t="s">
        <v>189</v>
      </c>
      <c r="BE200" s="118">
        <f t="shared" si="29"/>
        <v>0</v>
      </c>
      <c r="BF200" s="118">
        <f t="shared" si="30"/>
        <v>0</v>
      </c>
      <c r="BG200" s="118">
        <f t="shared" si="31"/>
        <v>0</v>
      </c>
      <c r="BH200" s="118">
        <f t="shared" si="32"/>
        <v>0</v>
      </c>
      <c r="BI200" s="118">
        <f t="shared" si="33"/>
        <v>0</v>
      </c>
      <c r="BJ200" s="19" t="s">
        <v>41</v>
      </c>
      <c r="BK200" s="118">
        <f t="shared" si="34"/>
        <v>0</v>
      </c>
      <c r="BL200" s="19" t="s">
        <v>251</v>
      </c>
      <c r="BM200" s="19" t="s">
        <v>1902</v>
      </c>
    </row>
    <row r="201" spans="2:65" s="1" customFormat="1" ht="25.5" customHeight="1">
      <c r="B201" s="35"/>
      <c r="C201" s="174" t="s">
        <v>450</v>
      </c>
      <c r="D201" s="174" t="s">
        <v>190</v>
      </c>
      <c r="E201" s="175" t="s">
        <v>467</v>
      </c>
      <c r="F201" s="255" t="s">
        <v>468</v>
      </c>
      <c r="G201" s="255"/>
      <c r="H201" s="255"/>
      <c r="I201" s="255"/>
      <c r="J201" s="176" t="s">
        <v>358</v>
      </c>
      <c r="K201" s="177">
        <v>2</v>
      </c>
      <c r="L201" s="256">
        <v>0</v>
      </c>
      <c r="M201" s="257"/>
      <c r="N201" s="258">
        <f t="shared" si="2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26"/>
        <v>0</v>
      </c>
      <c r="X201" s="179">
        <v>0.00025</v>
      </c>
      <c r="Y201" s="179">
        <f t="shared" si="27"/>
        <v>0.0005</v>
      </c>
      <c r="Z201" s="179">
        <v>0</v>
      </c>
      <c r="AA201" s="180">
        <f t="shared" si="28"/>
        <v>0</v>
      </c>
      <c r="AR201" s="19" t="s">
        <v>251</v>
      </c>
      <c r="AT201" s="19" t="s">
        <v>190</v>
      </c>
      <c r="AU201" s="19" t="s">
        <v>97</v>
      </c>
      <c r="AY201" s="19" t="s">
        <v>189</v>
      </c>
      <c r="BE201" s="118">
        <f t="shared" si="29"/>
        <v>0</v>
      </c>
      <c r="BF201" s="118">
        <f t="shared" si="30"/>
        <v>0</v>
      </c>
      <c r="BG201" s="118">
        <f t="shared" si="31"/>
        <v>0</v>
      </c>
      <c r="BH201" s="118">
        <f t="shared" si="32"/>
        <v>0</v>
      </c>
      <c r="BI201" s="118">
        <f t="shared" si="33"/>
        <v>0</v>
      </c>
      <c r="BJ201" s="19" t="s">
        <v>41</v>
      </c>
      <c r="BK201" s="118">
        <f t="shared" si="34"/>
        <v>0</v>
      </c>
      <c r="BL201" s="19" t="s">
        <v>251</v>
      </c>
      <c r="BM201" s="19" t="s">
        <v>1903</v>
      </c>
    </row>
    <row r="202" spans="2:65" s="1" customFormat="1" ht="25.5" customHeight="1">
      <c r="B202" s="35"/>
      <c r="C202" s="174" t="s">
        <v>454</v>
      </c>
      <c r="D202" s="174" t="s">
        <v>190</v>
      </c>
      <c r="E202" s="175" t="s">
        <v>471</v>
      </c>
      <c r="F202" s="255" t="s">
        <v>472</v>
      </c>
      <c r="G202" s="255"/>
      <c r="H202" s="255"/>
      <c r="I202" s="255"/>
      <c r="J202" s="176" t="s">
        <v>358</v>
      </c>
      <c r="K202" s="177">
        <v>4</v>
      </c>
      <c r="L202" s="256">
        <v>0</v>
      </c>
      <c r="M202" s="257"/>
      <c r="N202" s="258">
        <f t="shared" si="2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26"/>
        <v>0</v>
      </c>
      <c r="X202" s="179">
        <v>0.0004</v>
      </c>
      <c r="Y202" s="179">
        <f t="shared" si="27"/>
        <v>0.0016</v>
      </c>
      <c r="Z202" s="179">
        <v>0</v>
      </c>
      <c r="AA202" s="180">
        <f t="shared" si="28"/>
        <v>0</v>
      </c>
      <c r="AR202" s="19" t="s">
        <v>251</v>
      </c>
      <c r="AT202" s="19" t="s">
        <v>190</v>
      </c>
      <c r="AU202" s="19" t="s">
        <v>97</v>
      </c>
      <c r="AY202" s="19" t="s">
        <v>189</v>
      </c>
      <c r="BE202" s="118">
        <f t="shared" si="29"/>
        <v>0</v>
      </c>
      <c r="BF202" s="118">
        <f t="shared" si="30"/>
        <v>0</v>
      </c>
      <c r="BG202" s="118">
        <f t="shared" si="31"/>
        <v>0</v>
      </c>
      <c r="BH202" s="118">
        <f t="shared" si="32"/>
        <v>0</v>
      </c>
      <c r="BI202" s="118">
        <f t="shared" si="33"/>
        <v>0</v>
      </c>
      <c r="BJ202" s="19" t="s">
        <v>41</v>
      </c>
      <c r="BK202" s="118">
        <f t="shared" si="34"/>
        <v>0</v>
      </c>
      <c r="BL202" s="19" t="s">
        <v>251</v>
      </c>
      <c r="BM202" s="19" t="s">
        <v>1904</v>
      </c>
    </row>
    <row r="203" spans="2:65" s="1" customFormat="1" ht="25.5" customHeight="1">
      <c r="B203" s="35"/>
      <c r="C203" s="174" t="s">
        <v>458</v>
      </c>
      <c r="D203" s="174" t="s">
        <v>190</v>
      </c>
      <c r="E203" s="175" t="s">
        <v>777</v>
      </c>
      <c r="F203" s="255" t="s">
        <v>778</v>
      </c>
      <c r="G203" s="255"/>
      <c r="H203" s="255"/>
      <c r="I203" s="255"/>
      <c r="J203" s="176" t="s">
        <v>198</v>
      </c>
      <c r="K203" s="177">
        <v>16</v>
      </c>
      <c r="L203" s="256">
        <v>0</v>
      </c>
      <c r="M203" s="257"/>
      <c r="N203" s="258">
        <f t="shared" si="2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26"/>
        <v>0</v>
      </c>
      <c r="X203" s="179">
        <v>0.00106</v>
      </c>
      <c r="Y203" s="179">
        <f t="shared" si="27"/>
        <v>0.01696</v>
      </c>
      <c r="Z203" s="179">
        <v>0</v>
      </c>
      <c r="AA203" s="180">
        <f t="shared" si="28"/>
        <v>0</v>
      </c>
      <c r="AR203" s="19" t="s">
        <v>251</v>
      </c>
      <c r="AT203" s="19" t="s">
        <v>190</v>
      </c>
      <c r="AU203" s="19" t="s">
        <v>97</v>
      </c>
      <c r="AY203" s="19" t="s">
        <v>189</v>
      </c>
      <c r="BE203" s="118">
        <f t="shared" si="29"/>
        <v>0</v>
      </c>
      <c r="BF203" s="118">
        <f t="shared" si="30"/>
        <v>0</v>
      </c>
      <c r="BG203" s="118">
        <f t="shared" si="31"/>
        <v>0</v>
      </c>
      <c r="BH203" s="118">
        <f t="shared" si="32"/>
        <v>0</v>
      </c>
      <c r="BI203" s="118">
        <f t="shared" si="33"/>
        <v>0</v>
      </c>
      <c r="BJ203" s="19" t="s">
        <v>41</v>
      </c>
      <c r="BK203" s="118">
        <f t="shared" si="34"/>
        <v>0</v>
      </c>
      <c r="BL203" s="19" t="s">
        <v>251</v>
      </c>
      <c r="BM203" s="19" t="s">
        <v>1905</v>
      </c>
    </row>
    <row r="204" spans="2:65" s="1" customFormat="1" ht="25.5" customHeight="1">
      <c r="B204" s="35"/>
      <c r="C204" s="174" t="s">
        <v>462</v>
      </c>
      <c r="D204" s="174" t="s">
        <v>190</v>
      </c>
      <c r="E204" s="175" t="s">
        <v>475</v>
      </c>
      <c r="F204" s="255" t="s">
        <v>476</v>
      </c>
      <c r="G204" s="255"/>
      <c r="H204" s="255"/>
      <c r="I204" s="255"/>
      <c r="J204" s="176" t="s">
        <v>198</v>
      </c>
      <c r="K204" s="177">
        <v>29.4</v>
      </c>
      <c r="L204" s="256">
        <v>0</v>
      </c>
      <c r="M204" s="257"/>
      <c r="N204" s="258">
        <f t="shared" si="2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26"/>
        <v>0</v>
      </c>
      <c r="X204" s="179">
        <v>0.00136</v>
      </c>
      <c r="Y204" s="179">
        <f t="shared" si="27"/>
        <v>0.039984</v>
      </c>
      <c r="Z204" s="179">
        <v>0</v>
      </c>
      <c r="AA204" s="180">
        <f t="shared" si="28"/>
        <v>0</v>
      </c>
      <c r="AR204" s="19" t="s">
        <v>251</v>
      </c>
      <c r="AT204" s="19" t="s">
        <v>190</v>
      </c>
      <c r="AU204" s="19" t="s">
        <v>97</v>
      </c>
      <c r="AY204" s="19" t="s">
        <v>189</v>
      </c>
      <c r="BE204" s="118">
        <f t="shared" si="29"/>
        <v>0</v>
      </c>
      <c r="BF204" s="118">
        <f t="shared" si="30"/>
        <v>0</v>
      </c>
      <c r="BG204" s="118">
        <f t="shared" si="31"/>
        <v>0</v>
      </c>
      <c r="BH204" s="118">
        <f t="shared" si="32"/>
        <v>0</v>
      </c>
      <c r="BI204" s="118">
        <f t="shared" si="33"/>
        <v>0</v>
      </c>
      <c r="BJ204" s="19" t="s">
        <v>41</v>
      </c>
      <c r="BK204" s="118">
        <f t="shared" si="34"/>
        <v>0</v>
      </c>
      <c r="BL204" s="19" t="s">
        <v>251</v>
      </c>
      <c r="BM204" s="19" t="s">
        <v>1906</v>
      </c>
    </row>
    <row r="205" spans="2:65" s="1" customFormat="1" ht="25.5" customHeight="1">
      <c r="B205" s="35"/>
      <c r="C205" s="174" t="s">
        <v>466</v>
      </c>
      <c r="D205" s="174" t="s">
        <v>190</v>
      </c>
      <c r="E205" s="175" t="s">
        <v>783</v>
      </c>
      <c r="F205" s="255" t="s">
        <v>784</v>
      </c>
      <c r="G205" s="255"/>
      <c r="H205" s="255"/>
      <c r="I205" s="255"/>
      <c r="J205" s="176" t="s">
        <v>358</v>
      </c>
      <c r="K205" s="177">
        <v>2</v>
      </c>
      <c r="L205" s="256">
        <v>0</v>
      </c>
      <c r="M205" s="257"/>
      <c r="N205" s="258">
        <f t="shared" si="2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26"/>
        <v>0</v>
      </c>
      <c r="X205" s="179">
        <v>5E-05</v>
      </c>
      <c r="Y205" s="179">
        <f t="shared" si="27"/>
        <v>0.0001</v>
      </c>
      <c r="Z205" s="179">
        <v>0</v>
      </c>
      <c r="AA205" s="180">
        <f t="shared" si="28"/>
        <v>0</v>
      </c>
      <c r="AR205" s="19" t="s">
        <v>251</v>
      </c>
      <c r="AT205" s="19" t="s">
        <v>190</v>
      </c>
      <c r="AU205" s="19" t="s">
        <v>97</v>
      </c>
      <c r="AY205" s="19" t="s">
        <v>189</v>
      </c>
      <c r="BE205" s="118">
        <f t="shared" si="29"/>
        <v>0</v>
      </c>
      <c r="BF205" s="118">
        <f t="shared" si="30"/>
        <v>0</v>
      </c>
      <c r="BG205" s="118">
        <f t="shared" si="31"/>
        <v>0</v>
      </c>
      <c r="BH205" s="118">
        <f t="shared" si="32"/>
        <v>0</v>
      </c>
      <c r="BI205" s="118">
        <f t="shared" si="33"/>
        <v>0</v>
      </c>
      <c r="BJ205" s="19" t="s">
        <v>41</v>
      </c>
      <c r="BK205" s="118">
        <f t="shared" si="34"/>
        <v>0</v>
      </c>
      <c r="BL205" s="19" t="s">
        <v>251</v>
      </c>
      <c r="BM205" s="19" t="s">
        <v>1907</v>
      </c>
    </row>
    <row r="206" spans="2:65" s="1" customFormat="1" ht="25.5" customHeight="1">
      <c r="B206" s="35"/>
      <c r="C206" s="174" t="s">
        <v>470</v>
      </c>
      <c r="D206" s="174" t="s">
        <v>190</v>
      </c>
      <c r="E206" s="175" t="s">
        <v>479</v>
      </c>
      <c r="F206" s="255" t="s">
        <v>480</v>
      </c>
      <c r="G206" s="255"/>
      <c r="H206" s="255"/>
      <c r="I206" s="255"/>
      <c r="J206" s="176" t="s">
        <v>358</v>
      </c>
      <c r="K206" s="177">
        <v>2</v>
      </c>
      <c r="L206" s="256">
        <v>0</v>
      </c>
      <c r="M206" s="257"/>
      <c r="N206" s="258">
        <f t="shared" si="2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26"/>
        <v>0</v>
      </c>
      <c r="X206" s="179">
        <v>8E-05</v>
      </c>
      <c r="Y206" s="179">
        <f t="shared" si="27"/>
        <v>0.00016</v>
      </c>
      <c r="Z206" s="179">
        <v>0</v>
      </c>
      <c r="AA206" s="180">
        <f t="shared" si="28"/>
        <v>0</v>
      </c>
      <c r="AR206" s="19" t="s">
        <v>251</v>
      </c>
      <c r="AT206" s="19" t="s">
        <v>190</v>
      </c>
      <c r="AU206" s="19" t="s">
        <v>97</v>
      </c>
      <c r="AY206" s="19" t="s">
        <v>189</v>
      </c>
      <c r="BE206" s="118">
        <f t="shared" si="29"/>
        <v>0</v>
      </c>
      <c r="BF206" s="118">
        <f t="shared" si="30"/>
        <v>0</v>
      </c>
      <c r="BG206" s="118">
        <f t="shared" si="31"/>
        <v>0</v>
      </c>
      <c r="BH206" s="118">
        <f t="shared" si="32"/>
        <v>0</v>
      </c>
      <c r="BI206" s="118">
        <f t="shared" si="33"/>
        <v>0</v>
      </c>
      <c r="BJ206" s="19" t="s">
        <v>41</v>
      </c>
      <c r="BK206" s="118">
        <f t="shared" si="34"/>
        <v>0</v>
      </c>
      <c r="BL206" s="19" t="s">
        <v>251</v>
      </c>
      <c r="BM206" s="19" t="s">
        <v>1908</v>
      </c>
    </row>
    <row r="207" spans="2:65" s="1" customFormat="1" ht="25.5" customHeight="1">
      <c r="B207" s="35"/>
      <c r="C207" s="174" t="s">
        <v>474</v>
      </c>
      <c r="D207" s="174" t="s">
        <v>190</v>
      </c>
      <c r="E207" s="175" t="s">
        <v>789</v>
      </c>
      <c r="F207" s="255" t="s">
        <v>790</v>
      </c>
      <c r="G207" s="255"/>
      <c r="H207" s="255"/>
      <c r="I207" s="255"/>
      <c r="J207" s="176" t="s">
        <v>358</v>
      </c>
      <c r="K207" s="177">
        <v>2</v>
      </c>
      <c r="L207" s="256">
        <v>0</v>
      </c>
      <c r="M207" s="257"/>
      <c r="N207" s="258">
        <f t="shared" si="2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26"/>
        <v>0</v>
      </c>
      <c r="X207" s="179">
        <v>0.0002</v>
      </c>
      <c r="Y207" s="179">
        <f t="shared" si="27"/>
        <v>0.0004</v>
      </c>
      <c r="Z207" s="179">
        <v>0</v>
      </c>
      <c r="AA207" s="180">
        <f t="shared" si="28"/>
        <v>0</v>
      </c>
      <c r="AR207" s="19" t="s">
        <v>251</v>
      </c>
      <c r="AT207" s="19" t="s">
        <v>190</v>
      </c>
      <c r="AU207" s="19" t="s">
        <v>97</v>
      </c>
      <c r="AY207" s="19" t="s">
        <v>189</v>
      </c>
      <c r="BE207" s="118">
        <f t="shared" si="29"/>
        <v>0</v>
      </c>
      <c r="BF207" s="118">
        <f t="shared" si="30"/>
        <v>0</v>
      </c>
      <c r="BG207" s="118">
        <f t="shared" si="31"/>
        <v>0</v>
      </c>
      <c r="BH207" s="118">
        <f t="shared" si="32"/>
        <v>0</v>
      </c>
      <c r="BI207" s="118">
        <f t="shared" si="33"/>
        <v>0</v>
      </c>
      <c r="BJ207" s="19" t="s">
        <v>41</v>
      </c>
      <c r="BK207" s="118">
        <f t="shared" si="34"/>
        <v>0</v>
      </c>
      <c r="BL207" s="19" t="s">
        <v>251</v>
      </c>
      <c r="BM207" s="19" t="s">
        <v>1909</v>
      </c>
    </row>
    <row r="208" spans="2:65" s="1" customFormat="1" ht="25.5" customHeight="1">
      <c r="B208" s="35"/>
      <c r="C208" s="174" t="s">
        <v>478</v>
      </c>
      <c r="D208" s="174" t="s">
        <v>190</v>
      </c>
      <c r="E208" s="175" t="s">
        <v>483</v>
      </c>
      <c r="F208" s="255" t="s">
        <v>484</v>
      </c>
      <c r="G208" s="255"/>
      <c r="H208" s="255"/>
      <c r="I208" s="255"/>
      <c r="J208" s="176" t="s">
        <v>358</v>
      </c>
      <c r="K208" s="177">
        <v>2</v>
      </c>
      <c r="L208" s="256">
        <v>0</v>
      </c>
      <c r="M208" s="257"/>
      <c r="N208" s="258">
        <f t="shared" si="2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26"/>
        <v>0</v>
      </c>
      <c r="X208" s="179">
        <v>0.00025</v>
      </c>
      <c r="Y208" s="179">
        <f t="shared" si="27"/>
        <v>0.0005</v>
      </c>
      <c r="Z208" s="179">
        <v>0</v>
      </c>
      <c r="AA208" s="180">
        <f t="shared" si="28"/>
        <v>0</v>
      </c>
      <c r="AR208" s="19" t="s">
        <v>251</v>
      </c>
      <c r="AT208" s="19" t="s">
        <v>190</v>
      </c>
      <c r="AU208" s="19" t="s">
        <v>97</v>
      </c>
      <c r="AY208" s="19" t="s">
        <v>189</v>
      </c>
      <c r="BE208" s="118">
        <f t="shared" si="29"/>
        <v>0</v>
      </c>
      <c r="BF208" s="118">
        <f t="shared" si="30"/>
        <v>0</v>
      </c>
      <c r="BG208" s="118">
        <f t="shared" si="31"/>
        <v>0</v>
      </c>
      <c r="BH208" s="118">
        <f t="shared" si="32"/>
        <v>0</v>
      </c>
      <c r="BI208" s="118">
        <f t="shared" si="33"/>
        <v>0</v>
      </c>
      <c r="BJ208" s="19" t="s">
        <v>41</v>
      </c>
      <c r="BK208" s="118">
        <f t="shared" si="34"/>
        <v>0</v>
      </c>
      <c r="BL208" s="19" t="s">
        <v>251</v>
      </c>
      <c r="BM208" s="19" t="s">
        <v>1910</v>
      </c>
    </row>
    <row r="209" spans="2:65" s="1" customFormat="1" ht="25.5" customHeight="1">
      <c r="B209" s="35"/>
      <c r="C209" s="174" t="s">
        <v>482</v>
      </c>
      <c r="D209" s="174" t="s">
        <v>190</v>
      </c>
      <c r="E209" s="175" t="s">
        <v>795</v>
      </c>
      <c r="F209" s="255" t="s">
        <v>796</v>
      </c>
      <c r="G209" s="255"/>
      <c r="H209" s="255"/>
      <c r="I209" s="255"/>
      <c r="J209" s="176" t="s">
        <v>358</v>
      </c>
      <c r="K209" s="177">
        <v>2</v>
      </c>
      <c r="L209" s="256">
        <v>0</v>
      </c>
      <c r="M209" s="257"/>
      <c r="N209" s="258">
        <f t="shared" si="2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26"/>
        <v>0</v>
      </c>
      <c r="X209" s="179">
        <v>0.00025</v>
      </c>
      <c r="Y209" s="179">
        <f t="shared" si="27"/>
        <v>0.0005</v>
      </c>
      <c r="Z209" s="179">
        <v>0</v>
      </c>
      <c r="AA209" s="180">
        <f t="shared" si="28"/>
        <v>0</v>
      </c>
      <c r="AR209" s="19" t="s">
        <v>251</v>
      </c>
      <c r="AT209" s="19" t="s">
        <v>190</v>
      </c>
      <c r="AU209" s="19" t="s">
        <v>97</v>
      </c>
      <c r="AY209" s="19" t="s">
        <v>189</v>
      </c>
      <c r="BE209" s="118">
        <f t="shared" si="29"/>
        <v>0</v>
      </c>
      <c r="BF209" s="118">
        <f t="shared" si="30"/>
        <v>0</v>
      </c>
      <c r="BG209" s="118">
        <f t="shared" si="31"/>
        <v>0</v>
      </c>
      <c r="BH209" s="118">
        <f t="shared" si="32"/>
        <v>0</v>
      </c>
      <c r="BI209" s="118">
        <f t="shared" si="33"/>
        <v>0</v>
      </c>
      <c r="BJ209" s="19" t="s">
        <v>41</v>
      </c>
      <c r="BK209" s="118">
        <f t="shared" si="34"/>
        <v>0</v>
      </c>
      <c r="BL209" s="19" t="s">
        <v>251</v>
      </c>
      <c r="BM209" s="19" t="s">
        <v>1911</v>
      </c>
    </row>
    <row r="210" spans="2:65" s="1" customFormat="1" ht="25.5" customHeight="1">
      <c r="B210" s="35"/>
      <c r="C210" s="174" t="s">
        <v>486</v>
      </c>
      <c r="D210" s="174" t="s">
        <v>190</v>
      </c>
      <c r="E210" s="175" t="s">
        <v>487</v>
      </c>
      <c r="F210" s="255" t="s">
        <v>488</v>
      </c>
      <c r="G210" s="255"/>
      <c r="H210" s="255"/>
      <c r="I210" s="255"/>
      <c r="J210" s="176" t="s">
        <v>358</v>
      </c>
      <c r="K210" s="177">
        <v>2</v>
      </c>
      <c r="L210" s="256">
        <v>0</v>
      </c>
      <c r="M210" s="257"/>
      <c r="N210" s="258">
        <f t="shared" si="2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26"/>
        <v>0</v>
      </c>
      <c r="X210" s="179">
        <v>0.00025</v>
      </c>
      <c r="Y210" s="179">
        <f t="shared" si="27"/>
        <v>0.0005</v>
      </c>
      <c r="Z210" s="179">
        <v>0</v>
      </c>
      <c r="AA210" s="180">
        <f t="shared" si="28"/>
        <v>0</v>
      </c>
      <c r="AR210" s="19" t="s">
        <v>251</v>
      </c>
      <c r="AT210" s="19" t="s">
        <v>190</v>
      </c>
      <c r="AU210" s="19" t="s">
        <v>97</v>
      </c>
      <c r="AY210" s="19" t="s">
        <v>189</v>
      </c>
      <c r="BE210" s="118">
        <f t="shared" si="29"/>
        <v>0</v>
      </c>
      <c r="BF210" s="118">
        <f t="shared" si="30"/>
        <v>0</v>
      </c>
      <c r="BG210" s="118">
        <f t="shared" si="31"/>
        <v>0</v>
      </c>
      <c r="BH210" s="118">
        <f t="shared" si="32"/>
        <v>0</v>
      </c>
      <c r="BI210" s="118">
        <f t="shared" si="33"/>
        <v>0</v>
      </c>
      <c r="BJ210" s="19" t="s">
        <v>41</v>
      </c>
      <c r="BK210" s="118">
        <f t="shared" si="34"/>
        <v>0</v>
      </c>
      <c r="BL210" s="19" t="s">
        <v>251</v>
      </c>
      <c r="BM210" s="19" t="s">
        <v>1912</v>
      </c>
    </row>
    <row r="211" spans="2:65" s="1" customFormat="1" ht="25.5" customHeight="1">
      <c r="B211" s="35"/>
      <c r="C211" s="174" t="s">
        <v>490</v>
      </c>
      <c r="D211" s="174" t="s">
        <v>190</v>
      </c>
      <c r="E211" s="175" t="s">
        <v>491</v>
      </c>
      <c r="F211" s="255" t="s">
        <v>492</v>
      </c>
      <c r="G211" s="255"/>
      <c r="H211" s="255"/>
      <c r="I211" s="255"/>
      <c r="J211" s="176" t="s">
        <v>321</v>
      </c>
      <c r="K211" s="177">
        <v>1.453</v>
      </c>
      <c r="L211" s="256">
        <v>0</v>
      </c>
      <c r="M211" s="257"/>
      <c r="N211" s="258">
        <f t="shared" si="2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26"/>
        <v>0</v>
      </c>
      <c r="X211" s="179">
        <v>0</v>
      </c>
      <c r="Y211" s="179">
        <f t="shared" si="27"/>
        <v>0</v>
      </c>
      <c r="Z211" s="179">
        <v>0</v>
      </c>
      <c r="AA211" s="180">
        <f t="shared" si="28"/>
        <v>0</v>
      </c>
      <c r="AR211" s="19" t="s">
        <v>251</v>
      </c>
      <c r="AT211" s="19" t="s">
        <v>190</v>
      </c>
      <c r="AU211" s="19" t="s">
        <v>97</v>
      </c>
      <c r="AY211" s="19" t="s">
        <v>189</v>
      </c>
      <c r="BE211" s="118">
        <f t="shared" si="29"/>
        <v>0</v>
      </c>
      <c r="BF211" s="118">
        <f t="shared" si="30"/>
        <v>0</v>
      </c>
      <c r="BG211" s="118">
        <f t="shared" si="31"/>
        <v>0</v>
      </c>
      <c r="BH211" s="118">
        <f t="shared" si="32"/>
        <v>0</v>
      </c>
      <c r="BI211" s="118">
        <f t="shared" si="33"/>
        <v>0</v>
      </c>
      <c r="BJ211" s="19" t="s">
        <v>41</v>
      </c>
      <c r="BK211" s="118">
        <f t="shared" si="34"/>
        <v>0</v>
      </c>
      <c r="BL211" s="19" t="s">
        <v>251</v>
      </c>
      <c r="BM211" s="19" t="s">
        <v>1913</v>
      </c>
    </row>
    <row r="212" spans="2:63" s="10" customFormat="1" ht="29.85" customHeight="1">
      <c r="B212" s="163"/>
      <c r="C212" s="164"/>
      <c r="D212" s="173" t="s">
        <v>163</v>
      </c>
      <c r="E212" s="173"/>
      <c r="F212" s="173"/>
      <c r="G212" s="173"/>
      <c r="H212" s="173"/>
      <c r="I212" s="173"/>
      <c r="J212" s="173"/>
      <c r="K212" s="173"/>
      <c r="L212" s="173"/>
      <c r="M212" s="173"/>
      <c r="N212" s="268">
        <f>BK212</f>
        <v>0</v>
      </c>
      <c r="O212" s="269"/>
      <c r="P212" s="269"/>
      <c r="Q212" s="269"/>
      <c r="R212" s="166"/>
      <c r="T212" s="167"/>
      <c r="U212" s="164"/>
      <c r="V212" s="164"/>
      <c r="W212" s="168">
        <f>SUM(W213:W221)</f>
        <v>0</v>
      </c>
      <c r="X212" s="164"/>
      <c r="Y212" s="168">
        <f>SUM(Y213:Y221)</f>
        <v>0.37975000000000003</v>
      </c>
      <c r="Z212" s="164"/>
      <c r="AA212" s="169">
        <f>SUM(AA213:AA221)</f>
        <v>0</v>
      </c>
      <c r="AR212" s="170" t="s">
        <v>97</v>
      </c>
      <c r="AT212" s="171" t="s">
        <v>85</v>
      </c>
      <c r="AU212" s="171" t="s">
        <v>41</v>
      </c>
      <c r="AY212" s="170" t="s">
        <v>189</v>
      </c>
      <c r="BK212" s="172">
        <f>SUM(BK213:BK221)</f>
        <v>0</v>
      </c>
    </row>
    <row r="213" spans="2:65" s="1" customFormat="1" ht="38.25" customHeight="1">
      <c r="B213" s="35"/>
      <c r="C213" s="174" t="s">
        <v>494</v>
      </c>
      <c r="D213" s="174" t="s">
        <v>190</v>
      </c>
      <c r="E213" s="175" t="s">
        <v>1914</v>
      </c>
      <c r="F213" s="255" t="s">
        <v>1915</v>
      </c>
      <c r="G213" s="255"/>
      <c r="H213" s="255"/>
      <c r="I213" s="255"/>
      <c r="J213" s="176" t="s">
        <v>358</v>
      </c>
      <c r="K213" s="177">
        <v>31</v>
      </c>
      <c r="L213" s="256">
        <v>0</v>
      </c>
      <c r="M213" s="257"/>
      <c r="N213" s="258">
        <f aca="true" t="shared" si="35" ref="N213:N221">ROUND(L213*K213,2)</f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aca="true" t="shared" si="36" ref="W213:W221">V213*K213</f>
        <v>0</v>
      </c>
      <c r="X213" s="179">
        <v>0.00025</v>
      </c>
      <c r="Y213" s="179">
        <f aca="true" t="shared" si="37" ref="Y213:Y221">X213*K213</f>
        <v>0.00775</v>
      </c>
      <c r="Z213" s="179">
        <v>0</v>
      </c>
      <c r="AA213" s="180">
        <f aca="true" t="shared" si="38" ref="AA213:AA221">Z213*K213</f>
        <v>0</v>
      </c>
      <c r="AR213" s="19" t="s">
        <v>251</v>
      </c>
      <c r="AT213" s="19" t="s">
        <v>190</v>
      </c>
      <c r="AU213" s="19" t="s">
        <v>97</v>
      </c>
      <c r="AY213" s="19" t="s">
        <v>189</v>
      </c>
      <c r="BE213" s="118">
        <f aca="true" t="shared" si="39" ref="BE213:BE221">IF(U213="základní",N213,0)</f>
        <v>0</v>
      </c>
      <c r="BF213" s="118">
        <f aca="true" t="shared" si="40" ref="BF213:BF221">IF(U213="snížená",N213,0)</f>
        <v>0</v>
      </c>
      <c r="BG213" s="118">
        <f aca="true" t="shared" si="41" ref="BG213:BG221">IF(U213="zákl. přenesená",N213,0)</f>
        <v>0</v>
      </c>
      <c r="BH213" s="118">
        <f aca="true" t="shared" si="42" ref="BH213:BH221">IF(U213="sníž. přenesená",N213,0)</f>
        <v>0</v>
      </c>
      <c r="BI213" s="118">
        <f aca="true" t="shared" si="43" ref="BI213:BI221">IF(U213="nulová",N213,0)</f>
        <v>0</v>
      </c>
      <c r="BJ213" s="19" t="s">
        <v>41</v>
      </c>
      <c r="BK213" s="118">
        <f aca="true" t="shared" si="44" ref="BK213:BK221">ROUND(L213*K213,2)</f>
        <v>0</v>
      </c>
      <c r="BL213" s="19" t="s">
        <v>251</v>
      </c>
      <c r="BM213" s="19" t="s">
        <v>1916</v>
      </c>
    </row>
    <row r="214" spans="2:65" s="1" customFormat="1" ht="25.5" customHeight="1">
      <c r="B214" s="35"/>
      <c r="C214" s="181" t="s">
        <v>498</v>
      </c>
      <c r="D214" s="181" t="s">
        <v>201</v>
      </c>
      <c r="E214" s="182" t="s">
        <v>1917</v>
      </c>
      <c r="F214" s="259" t="s">
        <v>1918</v>
      </c>
      <c r="G214" s="259"/>
      <c r="H214" s="259"/>
      <c r="I214" s="259"/>
      <c r="J214" s="183" t="s">
        <v>358</v>
      </c>
      <c r="K214" s="184">
        <v>10</v>
      </c>
      <c r="L214" s="260">
        <v>0</v>
      </c>
      <c r="M214" s="261"/>
      <c r="N214" s="262">
        <f t="shared" si="3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36"/>
        <v>0</v>
      </c>
      <c r="X214" s="179">
        <v>0.012</v>
      </c>
      <c r="Y214" s="179">
        <f t="shared" si="37"/>
        <v>0.12</v>
      </c>
      <c r="Z214" s="179">
        <v>0</v>
      </c>
      <c r="AA214" s="180">
        <f t="shared" si="38"/>
        <v>0</v>
      </c>
      <c r="AR214" s="19" t="s">
        <v>314</v>
      </c>
      <c r="AT214" s="19" t="s">
        <v>201</v>
      </c>
      <c r="AU214" s="19" t="s">
        <v>97</v>
      </c>
      <c r="AY214" s="19" t="s">
        <v>189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19" t="s">
        <v>41</v>
      </c>
      <c r="BK214" s="118">
        <f t="shared" si="44"/>
        <v>0</v>
      </c>
      <c r="BL214" s="19" t="s">
        <v>251</v>
      </c>
      <c r="BM214" s="19" t="s">
        <v>1919</v>
      </c>
    </row>
    <row r="215" spans="2:65" s="1" customFormat="1" ht="25.5" customHeight="1">
      <c r="B215" s="35"/>
      <c r="C215" s="181" t="s">
        <v>502</v>
      </c>
      <c r="D215" s="181" t="s">
        <v>201</v>
      </c>
      <c r="E215" s="182" t="s">
        <v>1920</v>
      </c>
      <c r="F215" s="259" t="s">
        <v>1921</v>
      </c>
      <c r="G215" s="259"/>
      <c r="H215" s="259"/>
      <c r="I215" s="259"/>
      <c r="J215" s="183" t="s">
        <v>358</v>
      </c>
      <c r="K215" s="184">
        <v>1</v>
      </c>
      <c r="L215" s="260">
        <v>0</v>
      </c>
      <c r="M215" s="261"/>
      <c r="N215" s="262">
        <f t="shared" si="3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36"/>
        <v>0</v>
      </c>
      <c r="X215" s="179">
        <v>0.012</v>
      </c>
      <c r="Y215" s="179">
        <f t="shared" si="37"/>
        <v>0.012</v>
      </c>
      <c r="Z215" s="179">
        <v>0</v>
      </c>
      <c r="AA215" s="180">
        <f t="shared" si="38"/>
        <v>0</v>
      </c>
      <c r="AR215" s="19" t="s">
        <v>314</v>
      </c>
      <c r="AT215" s="19" t="s">
        <v>201</v>
      </c>
      <c r="AU215" s="19" t="s">
        <v>97</v>
      </c>
      <c r="AY215" s="19" t="s">
        <v>189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19" t="s">
        <v>41</v>
      </c>
      <c r="BK215" s="118">
        <f t="shared" si="44"/>
        <v>0</v>
      </c>
      <c r="BL215" s="19" t="s">
        <v>251</v>
      </c>
      <c r="BM215" s="19" t="s">
        <v>1922</v>
      </c>
    </row>
    <row r="216" spans="2:65" s="1" customFormat="1" ht="25.5" customHeight="1">
      <c r="B216" s="35"/>
      <c r="C216" s="181" t="s">
        <v>506</v>
      </c>
      <c r="D216" s="181" t="s">
        <v>201</v>
      </c>
      <c r="E216" s="182" t="s">
        <v>1923</v>
      </c>
      <c r="F216" s="259" t="s">
        <v>1924</v>
      </c>
      <c r="G216" s="259"/>
      <c r="H216" s="259"/>
      <c r="I216" s="259"/>
      <c r="J216" s="183" t="s">
        <v>358</v>
      </c>
      <c r="K216" s="184">
        <v>2</v>
      </c>
      <c r="L216" s="260">
        <v>0</v>
      </c>
      <c r="M216" s="261"/>
      <c r="N216" s="262">
        <f t="shared" si="3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36"/>
        <v>0</v>
      </c>
      <c r="X216" s="179">
        <v>0.012</v>
      </c>
      <c r="Y216" s="179">
        <f t="shared" si="37"/>
        <v>0.024</v>
      </c>
      <c r="Z216" s="179">
        <v>0</v>
      </c>
      <c r="AA216" s="180">
        <f t="shared" si="38"/>
        <v>0</v>
      </c>
      <c r="AR216" s="19" t="s">
        <v>314</v>
      </c>
      <c r="AT216" s="19" t="s">
        <v>201</v>
      </c>
      <c r="AU216" s="19" t="s">
        <v>97</v>
      </c>
      <c r="AY216" s="19" t="s">
        <v>189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19" t="s">
        <v>41</v>
      </c>
      <c r="BK216" s="118">
        <f t="shared" si="44"/>
        <v>0</v>
      </c>
      <c r="BL216" s="19" t="s">
        <v>251</v>
      </c>
      <c r="BM216" s="19" t="s">
        <v>1925</v>
      </c>
    </row>
    <row r="217" spans="2:65" s="1" customFormat="1" ht="25.5" customHeight="1">
      <c r="B217" s="35"/>
      <c r="C217" s="181" t="s">
        <v>509</v>
      </c>
      <c r="D217" s="181" t="s">
        <v>201</v>
      </c>
      <c r="E217" s="182" t="s">
        <v>1926</v>
      </c>
      <c r="F217" s="259" t="s">
        <v>1927</v>
      </c>
      <c r="G217" s="259"/>
      <c r="H217" s="259"/>
      <c r="I217" s="259"/>
      <c r="J217" s="183" t="s">
        <v>358</v>
      </c>
      <c r="K217" s="184">
        <v>1</v>
      </c>
      <c r="L217" s="260">
        <v>0</v>
      </c>
      <c r="M217" s="261"/>
      <c r="N217" s="262">
        <f t="shared" si="3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36"/>
        <v>0</v>
      </c>
      <c r="X217" s="179">
        <v>0.012</v>
      </c>
      <c r="Y217" s="179">
        <f t="shared" si="37"/>
        <v>0.012</v>
      </c>
      <c r="Z217" s="179">
        <v>0</v>
      </c>
      <c r="AA217" s="180">
        <f t="shared" si="38"/>
        <v>0</v>
      </c>
      <c r="AR217" s="19" t="s">
        <v>314</v>
      </c>
      <c r="AT217" s="19" t="s">
        <v>201</v>
      </c>
      <c r="AU217" s="19" t="s">
        <v>97</v>
      </c>
      <c r="AY217" s="19" t="s">
        <v>189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19" t="s">
        <v>41</v>
      </c>
      <c r="BK217" s="118">
        <f t="shared" si="44"/>
        <v>0</v>
      </c>
      <c r="BL217" s="19" t="s">
        <v>251</v>
      </c>
      <c r="BM217" s="19" t="s">
        <v>1928</v>
      </c>
    </row>
    <row r="218" spans="2:65" s="1" customFormat="1" ht="25.5" customHeight="1">
      <c r="B218" s="35"/>
      <c r="C218" s="181" t="s">
        <v>512</v>
      </c>
      <c r="D218" s="181" t="s">
        <v>201</v>
      </c>
      <c r="E218" s="182" t="s">
        <v>1929</v>
      </c>
      <c r="F218" s="259" t="s">
        <v>1930</v>
      </c>
      <c r="G218" s="259"/>
      <c r="H218" s="259"/>
      <c r="I218" s="259"/>
      <c r="J218" s="183" t="s">
        <v>358</v>
      </c>
      <c r="K218" s="184">
        <v>14</v>
      </c>
      <c r="L218" s="260">
        <v>0</v>
      </c>
      <c r="M218" s="261"/>
      <c r="N218" s="262">
        <f t="shared" si="3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36"/>
        <v>0</v>
      </c>
      <c r="X218" s="179">
        <v>0.012</v>
      </c>
      <c r="Y218" s="179">
        <f t="shared" si="37"/>
        <v>0.168</v>
      </c>
      <c r="Z218" s="179">
        <v>0</v>
      </c>
      <c r="AA218" s="180">
        <f t="shared" si="38"/>
        <v>0</v>
      </c>
      <c r="AR218" s="19" t="s">
        <v>314</v>
      </c>
      <c r="AT218" s="19" t="s">
        <v>201</v>
      </c>
      <c r="AU218" s="19" t="s">
        <v>97</v>
      </c>
      <c r="AY218" s="19" t="s">
        <v>189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19" t="s">
        <v>41</v>
      </c>
      <c r="BK218" s="118">
        <f t="shared" si="44"/>
        <v>0</v>
      </c>
      <c r="BL218" s="19" t="s">
        <v>251</v>
      </c>
      <c r="BM218" s="19" t="s">
        <v>1931</v>
      </c>
    </row>
    <row r="219" spans="2:65" s="1" customFormat="1" ht="38.25" customHeight="1">
      <c r="B219" s="35"/>
      <c r="C219" s="181" t="s">
        <v>515</v>
      </c>
      <c r="D219" s="181" t="s">
        <v>201</v>
      </c>
      <c r="E219" s="182" t="s">
        <v>1932</v>
      </c>
      <c r="F219" s="259" t="s">
        <v>1933</v>
      </c>
      <c r="G219" s="259"/>
      <c r="H219" s="259"/>
      <c r="I219" s="259"/>
      <c r="J219" s="183" t="s">
        <v>358</v>
      </c>
      <c r="K219" s="184">
        <v>1</v>
      </c>
      <c r="L219" s="260">
        <v>0</v>
      </c>
      <c r="M219" s="261"/>
      <c r="N219" s="262">
        <f t="shared" si="3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36"/>
        <v>0</v>
      </c>
      <c r="X219" s="179">
        <v>0.012</v>
      </c>
      <c r="Y219" s="179">
        <f t="shared" si="37"/>
        <v>0.012</v>
      </c>
      <c r="Z219" s="179">
        <v>0</v>
      </c>
      <c r="AA219" s="180">
        <f t="shared" si="38"/>
        <v>0</v>
      </c>
      <c r="AR219" s="19" t="s">
        <v>314</v>
      </c>
      <c r="AT219" s="19" t="s">
        <v>201</v>
      </c>
      <c r="AU219" s="19" t="s">
        <v>97</v>
      </c>
      <c r="AY219" s="19" t="s">
        <v>189</v>
      </c>
      <c r="BE219" s="118">
        <f t="shared" si="39"/>
        <v>0</v>
      </c>
      <c r="BF219" s="118">
        <f t="shared" si="40"/>
        <v>0</v>
      </c>
      <c r="BG219" s="118">
        <f t="shared" si="41"/>
        <v>0</v>
      </c>
      <c r="BH219" s="118">
        <f t="shared" si="42"/>
        <v>0</v>
      </c>
      <c r="BI219" s="118">
        <f t="shared" si="43"/>
        <v>0</v>
      </c>
      <c r="BJ219" s="19" t="s">
        <v>41</v>
      </c>
      <c r="BK219" s="118">
        <f t="shared" si="44"/>
        <v>0</v>
      </c>
      <c r="BL219" s="19" t="s">
        <v>251</v>
      </c>
      <c r="BM219" s="19" t="s">
        <v>1934</v>
      </c>
    </row>
    <row r="220" spans="2:65" s="1" customFormat="1" ht="25.5" customHeight="1">
      <c r="B220" s="35"/>
      <c r="C220" s="181" t="s">
        <v>519</v>
      </c>
      <c r="D220" s="181" t="s">
        <v>201</v>
      </c>
      <c r="E220" s="182" t="s">
        <v>1935</v>
      </c>
      <c r="F220" s="259" t="s">
        <v>1936</v>
      </c>
      <c r="G220" s="259"/>
      <c r="H220" s="259"/>
      <c r="I220" s="259"/>
      <c r="J220" s="183" t="s">
        <v>358</v>
      </c>
      <c r="K220" s="184">
        <v>2</v>
      </c>
      <c r="L220" s="260">
        <v>0</v>
      </c>
      <c r="M220" s="261"/>
      <c r="N220" s="262">
        <f t="shared" si="3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36"/>
        <v>0</v>
      </c>
      <c r="X220" s="179">
        <v>0.012</v>
      </c>
      <c r="Y220" s="179">
        <f t="shared" si="37"/>
        <v>0.024</v>
      </c>
      <c r="Z220" s="179">
        <v>0</v>
      </c>
      <c r="AA220" s="180">
        <f t="shared" si="38"/>
        <v>0</v>
      </c>
      <c r="AR220" s="19" t="s">
        <v>314</v>
      </c>
      <c r="AT220" s="19" t="s">
        <v>201</v>
      </c>
      <c r="AU220" s="19" t="s">
        <v>97</v>
      </c>
      <c r="AY220" s="19" t="s">
        <v>189</v>
      </c>
      <c r="BE220" s="118">
        <f t="shared" si="39"/>
        <v>0</v>
      </c>
      <c r="BF220" s="118">
        <f t="shared" si="40"/>
        <v>0</v>
      </c>
      <c r="BG220" s="118">
        <f t="shared" si="41"/>
        <v>0</v>
      </c>
      <c r="BH220" s="118">
        <f t="shared" si="42"/>
        <v>0</v>
      </c>
      <c r="BI220" s="118">
        <f t="shared" si="43"/>
        <v>0</v>
      </c>
      <c r="BJ220" s="19" t="s">
        <v>41</v>
      </c>
      <c r="BK220" s="118">
        <f t="shared" si="44"/>
        <v>0</v>
      </c>
      <c r="BL220" s="19" t="s">
        <v>251</v>
      </c>
      <c r="BM220" s="19" t="s">
        <v>1937</v>
      </c>
    </row>
    <row r="221" spans="2:65" s="1" customFormat="1" ht="25.5" customHeight="1">
      <c r="B221" s="35"/>
      <c r="C221" s="174" t="s">
        <v>522</v>
      </c>
      <c r="D221" s="174" t="s">
        <v>190</v>
      </c>
      <c r="E221" s="175" t="s">
        <v>523</v>
      </c>
      <c r="F221" s="255" t="s">
        <v>524</v>
      </c>
      <c r="G221" s="255"/>
      <c r="H221" s="255"/>
      <c r="I221" s="255"/>
      <c r="J221" s="176" t="s">
        <v>321</v>
      </c>
      <c r="K221" s="177">
        <v>0.38</v>
      </c>
      <c r="L221" s="256">
        <v>0</v>
      </c>
      <c r="M221" s="257"/>
      <c r="N221" s="258">
        <f t="shared" si="3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36"/>
        <v>0</v>
      </c>
      <c r="X221" s="179">
        <v>0</v>
      </c>
      <c r="Y221" s="179">
        <f t="shared" si="37"/>
        <v>0</v>
      </c>
      <c r="Z221" s="179">
        <v>0</v>
      </c>
      <c r="AA221" s="180">
        <f t="shared" si="38"/>
        <v>0</v>
      </c>
      <c r="AR221" s="19" t="s">
        <v>251</v>
      </c>
      <c r="AT221" s="19" t="s">
        <v>190</v>
      </c>
      <c r="AU221" s="19" t="s">
        <v>97</v>
      </c>
      <c r="AY221" s="19" t="s">
        <v>189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19" t="s">
        <v>41</v>
      </c>
      <c r="BK221" s="118">
        <f t="shared" si="44"/>
        <v>0</v>
      </c>
      <c r="BL221" s="19" t="s">
        <v>251</v>
      </c>
      <c r="BM221" s="19" t="s">
        <v>1938</v>
      </c>
    </row>
    <row r="222" spans="2:63" s="10" customFormat="1" ht="29.85" customHeight="1">
      <c r="B222" s="163"/>
      <c r="C222" s="164"/>
      <c r="D222" s="173" t="s">
        <v>164</v>
      </c>
      <c r="E222" s="173"/>
      <c r="F222" s="173"/>
      <c r="G222" s="173"/>
      <c r="H222" s="173"/>
      <c r="I222" s="173"/>
      <c r="J222" s="173"/>
      <c r="K222" s="173"/>
      <c r="L222" s="173"/>
      <c r="M222" s="173"/>
      <c r="N222" s="268">
        <f>BK222</f>
        <v>0</v>
      </c>
      <c r="O222" s="269"/>
      <c r="P222" s="269"/>
      <c r="Q222" s="269"/>
      <c r="R222" s="166"/>
      <c r="T222" s="167"/>
      <c r="U222" s="164"/>
      <c r="V222" s="164"/>
      <c r="W222" s="168">
        <f>SUM(W223:W244)</f>
        <v>0</v>
      </c>
      <c r="X222" s="164"/>
      <c r="Y222" s="168">
        <f>SUM(Y223:Y244)</f>
        <v>0.8327999999999999</v>
      </c>
      <c r="Z222" s="164"/>
      <c r="AA222" s="169">
        <f>SUM(AA223:AA244)</f>
        <v>5.2572</v>
      </c>
      <c r="AR222" s="170" t="s">
        <v>97</v>
      </c>
      <c r="AT222" s="171" t="s">
        <v>85</v>
      </c>
      <c r="AU222" s="171" t="s">
        <v>41</v>
      </c>
      <c r="AY222" s="170" t="s">
        <v>189</v>
      </c>
      <c r="BK222" s="172">
        <f>SUM(BK223:BK244)</f>
        <v>0</v>
      </c>
    </row>
    <row r="223" spans="2:65" s="1" customFormat="1" ht="25.5" customHeight="1">
      <c r="B223" s="35"/>
      <c r="C223" s="174" t="s">
        <v>526</v>
      </c>
      <c r="D223" s="174" t="s">
        <v>190</v>
      </c>
      <c r="E223" s="175" t="s">
        <v>1939</v>
      </c>
      <c r="F223" s="255" t="s">
        <v>1940</v>
      </c>
      <c r="G223" s="255"/>
      <c r="H223" s="255"/>
      <c r="I223" s="255"/>
      <c r="J223" s="176" t="s">
        <v>358</v>
      </c>
      <c r="K223" s="177">
        <v>14</v>
      </c>
      <c r="L223" s="256">
        <v>0</v>
      </c>
      <c r="M223" s="257"/>
      <c r="N223" s="258">
        <f aca="true" t="shared" si="45" ref="N223:N244">ROUND(L223*K223,2)</f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aca="true" t="shared" si="46" ref="W223:W244">V223*K223</f>
        <v>0</v>
      </c>
      <c r="X223" s="179">
        <v>0</v>
      </c>
      <c r="Y223" s="179">
        <f aca="true" t="shared" si="47" ref="Y223:Y244">X223*K223</f>
        <v>0</v>
      </c>
      <c r="Z223" s="179">
        <v>0.0032</v>
      </c>
      <c r="AA223" s="180">
        <f aca="true" t="shared" si="48" ref="AA223:AA244">Z223*K223</f>
        <v>0.0448</v>
      </c>
      <c r="AR223" s="19" t="s">
        <v>251</v>
      </c>
      <c r="AT223" s="19" t="s">
        <v>190</v>
      </c>
      <c r="AU223" s="19" t="s">
        <v>97</v>
      </c>
      <c r="AY223" s="19" t="s">
        <v>189</v>
      </c>
      <c r="BE223" s="118">
        <f aca="true" t="shared" si="49" ref="BE223:BE244">IF(U223="základní",N223,0)</f>
        <v>0</v>
      </c>
      <c r="BF223" s="118">
        <f aca="true" t="shared" si="50" ref="BF223:BF244">IF(U223="snížená",N223,0)</f>
        <v>0</v>
      </c>
      <c r="BG223" s="118">
        <f aca="true" t="shared" si="51" ref="BG223:BG244">IF(U223="zákl. přenesená",N223,0)</f>
        <v>0</v>
      </c>
      <c r="BH223" s="118">
        <f aca="true" t="shared" si="52" ref="BH223:BH244">IF(U223="sníž. přenesená",N223,0)</f>
        <v>0</v>
      </c>
      <c r="BI223" s="118">
        <f aca="true" t="shared" si="53" ref="BI223:BI244">IF(U223="nulová",N223,0)</f>
        <v>0</v>
      </c>
      <c r="BJ223" s="19" t="s">
        <v>41</v>
      </c>
      <c r="BK223" s="118">
        <f aca="true" t="shared" si="54" ref="BK223:BK244">ROUND(L223*K223,2)</f>
        <v>0</v>
      </c>
      <c r="BL223" s="19" t="s">
        <v>251</v>
      </c>
      <c r="BM223" s="19" t="s">
        <v>1941</v>
      </c>
    </row>
    <row r="224" spans="2:65" s="1" customFormat="1" ht="25.5" customHeight="1">
      <c r="B224" s="35"/>
      <c r="C224" s="174" t="s">
        <v>531</v>
      </c>
      <c r="D224" s="174" t="s">
        <v>190</v>
      </c>
      <c r="E224" s="175" t="s">
        <v>1942</v>
      </c>
      <c r="F224" s="255" t="s">
        <v>1943</v>
      </c>
      <c r="G224" s="255"/>
      <c r="H224" s="255"/>
      <c r="I224" s="255"/>
      <c r="J224" s="176" t="s">
        <v>358</v>
      </c>
      <c r="K224" s="177">
        <v>14</v>
      </c>
      <c r="L224" s="256">
        <v>0</v>
      </c>
      <c r="M224" s="257"/>
      <c r="N224" s="258">
        <f t="shared" si="4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46"/>
        <v>0</v>
      </c>
      <c r="X224" s="179">
        <v>0</v>
      </c>
      <c r="Y224" s="179">
        <f t="shared" si="47"/>
        <v>0</v>
      </c>
      <c r="Z224" s="179">
        <v>0</v>
      </c>
      <c r="AA224" s="180">
        <f t="shared" si="48"/>
        <v>0</v>
      </c>
      <c r="AR224" s="19" t="s">
        <v>251</v>
      </c>
      <c r="AT224" s="19" t="s">
        <v>190</v>
      </c>
      <c r="AU224" s="19" t="s">
        <v>97</v>
      </c>
      <c r="AY224" s="19" t="s">
        <v>189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19" t="s">
        <v>41</v>
      </c>
      <c r="BK224" s="118">
        <f t="shared" si="54"/>
        <v>0</v>
      </c>
      <c r="BL224" s="19" t="s">
        <v>251</v>
      </c>
      <c r="BM224" s="19" t="s">
        <v>1944</v>
      </c>
    </row>
    <row r="225" spans="2:65" s="1" customFormat="1" ht="51" customHeight="1">
      <c r="B225" s="35"/>
      <c r="C225" s="181" t="s">
        <v>535</v>
      </c>
      <c r="D225" s="181" t="s">
        <v>201</v>
      </c>
      <c r="E225" s="182" t="s">
        <v>1945</v>
      </c>
      <c r="F225" s="259" t="s">
        <v>1946</v>
      </c>
      <c r="G225" s="259"/>
      <c r="H225" s="259"/>
      <c r="I225" s="259"/>
      <c r="J225" s="183" t="s">
        <v>358</v>
      </c>
      <c r="K225" s="184">
        <v>14</v>
      </c>
      <c r="L225" s="260">
        <v>0</v>
      </c>
      <c r="M225" s="261"/>
      <c r="N225" s="262">
        <f t="shared" si="45"/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t="shared" si="46"/>
        <v>0</v>
      </c>
      <c r="X225" s="179">
        <v>0.0081</v>
      </c>
      <c r="Y225" s="179">
        <f t="shared" si="47"/>
        <v>0.1134</v>
      </c>
      <c r="Z225" s="179">
        <v>0</v>
      </c>
      <c r="AA225" s="180">
        <f t="shared" si="48"/>
        <v>0</v>
      </c>
      <c r="AR225" s="19" t="s">
        <v>314</v>
      </c>
      <c r="AT225" s="19" t="s">
        <v>201</v>
      </c>
      <c r="AU225" s="19" t="s">
        <v>97</v>
      </c>
      <c r="AY225" s="19" t="s">
        <v>189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19" t="s">
        <v>41</v>
      </c>
      <c r="BK225" s="118">
        <f t="shared" si="54"/>
        <v>0</v>
      </c>
      <c r="BL225" s="19" t="s">
        <v>251</v>
      </c>
      <c r="BM225" s="19" t="s">
        <v>1947</v>
      </c>
    </row>
    <row r="226" spans="2:65" s="1" customFormat="1" ht="25.5" customHeight="1">
      <c r="B226" s="35"/>
      <c r="C226" s="181" t="s">
        <v>539</v>
      </c>
      <c r="D226" s="181" t="s">
        <v>201</v>
      </c>
      <c r="E226" s="182" t="s">
        <v>1948</v>
      </c>
      <c r="F226" s="259" t="s">
        <v>1949</v>
      </c>
      <c r="G226" s="259"/>
      <c r="H226" s="259"/>
      <c r="I226" s="259"/>
      <c r="J226" s="183" t="s">
        <v>358</v>
      </c>
      <c r="K226" s="184">
        <v>14</v>
      </c>
      <c r="L226" s="260">
        <v>0</v>
      </c>
      <c r="M226" s="261"/>
      <c r="N226" s="262">
        <f t="shared" si="4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46"/>
        <v>0</v>
      </c>
      <c r="X226" s="179">
        <v>0.0081</v>
      </c>
      <c r="Y226" s="179">
        <f t="shared" si="47"/>
        <v>0.1134</v>
      </c>
      <c r="Z226" s="179">
        <v>0</v>
      </c>
      <c r="AA226" s="180">
        <f t="shared" si="48"/>
        <v>0</v>
      </c>
      <c r="AR226" s="19" t="s">
        <v>314</v>
      </c>
      <c r="AT226" s="19" t="s">
        <v>201</v>
      </c>
      <c r="AU226" s="19" t="s">
        <v>97</v>
      </c>
      <c r="AY226" s="19" t="s">
        <v>189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19" t="s">
        <v>41</v>
      </c>
      <c r="BK226" s="118">
        <f t="shared" si="54"/>
        <v>0</v>
      </c>
      <c r="BL226" s="19" t="s">
        <v>251</v>
      </c>
      <c r="BM226" s="19" t="s">
        <v>1950</v>
      </c>
    </row>
    <row r="227" spans="2:65" s="1" customFormat="1" ht="16.5" customHeight="1">
      <c r="B227" s="35"/>
      <c r="C227" s="181" t="s">
        <v>543</v>
      </c>
      <c r="D227" s="181" t="s">
        <v>201</v>
      </c>
      <c r="E227" s="182" t="s">
        <v>1951</v>
      </c>
      <c r="F227" s="259" t="s">
        <v>1952</v>
      </c>
      <c r="G227" s="259"/>
      <c r="H227" s="259"/>
      <c r="I227" s="259"/>
      <c r="J227" s="183" t="s">
        <v>358</v>
      </c>
      <c r="K227" s="184">
        <v>4</v>
      </c>
      <c r="L227" s="260">
        <v>0</v>
      </c>
      <c r="M227" s="261"/>
      <c r="N227" s="262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0.0081</v>
      </c>
      <c r="Y227" s="179">
        <f t="shared" si="47"/>
        <v>0.0324</v>
      </c>
      <c r="Z227" s="179">
        <v>0</v>
      </c>
      <c r="AA227" s="180">
        <f t="shared" si="48"/>
        <v>0</v>
      </c>
      <c r="AR227" s="19" t="s">
        <v>314</v>
      </c>
      <c r="AT227" s="19" t="s">
        <v>201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251</v>
      </c>
      <c r="BM227" s="19" t="s">
        <v>1953</v>
      </c>
    </row>
    <row r="228" spans="2:65" s="1" customFormat="1" ht="25.5" customHeight="1">
      <c r="B228" s="35"/>
      <c r="C228" s="181" t="s">
        <v>547</v>
      </c>
      <c r="D228" s="181" t="s">
        <v>201</v>
      </c>
      <c r="E228" s="182" t="s">
        <v>1954</v>
      </c>
      <c r="F228" s="259" t="s">
        <v>1955</v>
      </c>
      <c r="G228" s="259"/>
      <c r="H228" s="259"/>
      <c r="I228" s="259"/>
      <c r="J228" s="183" t="s">
        <v>358</v>
      </c>
      <c r="K228" s="184">
        <v>4</v>
      </c>
      <c r="L228" s="260">
        <v>0</v>
      </c>
      <c r="M228" s="261"/>
      <c r="N228" s="262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0.0081</v>
      </c>
      <c r="Y228" s="179">
        <f t="shared" si="47"/>
        <v>0.0324</v>
      </c>
      <c r="Z228" s="179">
        <v>0</v>
      </c>
      <c r="AA228" s="180">
        <f t="shared" si="48"/>
        <v>0</v>
      </c>
      <c r="AR228" s="19" t="s">
        <v>314</v>
      </c>
      <c r="AT228" s="19" t="s">
        <v>201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251</v>
      </c>
      <c r="BM228" s="19" t="s">
        <v>1956</v>
      </c>
    </row>
    <row r="229" spans="2:65" s="1" customFormat="1" ht="16.5" customHeight="1">
      <c r="B229" s="35"/>
      <c r="C229" s="174" t="s">
        <v>551</v>
      </c>
      <c r="D229" s="174" t="s">
        <v>190</v>
      </c>
      <c r="E229" s="175" t="s">
        <v>1957</v>
      </c>
      <c r="F229" s="255" t="s">
        <v>1958</v>
      </c>
      <c r="G229" s="255"/>
      <c r="H229" s="255"/>
      <c r="I229" s="255"/>
      <c r="J229" s="176" t="s">
        <v>193</v>
      </c>
      <c r="K229" s="177">
        <v>21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0</v>
      </c>
      <c r="Y229" s="179">
        <f t="shared" si="47"/>
        <v>0</v>
      </c>
      <c r="Z229" s="179">
        <v>0.025</v>
      </c>
      <c r="AA229" s="180">
        <f t="shared" si="48"/>
        <v>0.525</v>
      </c>
      <c r="AR229" s="19" t="s">
        <v>251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251</v>
      </c>
      <c r="BM229" s="19" t="s">
        <v>1959</v>
      </c>
    </row>
    <row r="230" spans="2:65" s="1" customFormat="1" ht="25.5" customHeight="1">
      <c r="B230" s="35"/>
      <c r="C230" s="174" t="s">
        <v>798</v>
      </c>
      <c r="D230" s="174" t="s">
        <v>190</v>
      </c>
      <c r="E230" s="175" t="s">
        <v>1960</v>
      </c>
      <c r="F230" s="255" t="s">
        <v>1961</v>
      </c>
      <c r="G230" s="255"/>
      <c r="H230" s="255"/>
      <c r="I230" s="255"/>
      <c r="J230" s="176" t="s">
        <v>193</v>
      </c>
      <c r="K230" s="177">
        <v>61.56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</v>
      </c>
      <c r="Y230" s="179">
        <f t="shared" si="47"/>
        <v>0</v>
      </c>
      <c r="Z230" s="179">
        <v>0.065</v>
      </c>
      <c r="AA230" s="180">
        <f t="shared" si="48"/>
        <v>4.0014</v>
      </c>
      <c r="AR230" s="19" t="s">
        <v>251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251</v>
      </c>
      <c r="BM230" s="19" t="s">
        <v>1962</v>
      </c>
    </row>
    <row r="231" spans="2:65" s="1" customFormat="1" ht="25.5" customHeight="1">
      <c r="B231" s="35"/>
      <c r="C231" s="174" t="s">
        <v>800</v>
      </c>
      <c r="D231" s="174" t="s">
        <v>190</v>
      </c>
      <c r="E231" s="175" t="s">
        <v>1963</v>
      </c>
      <c r="F231" s="255" t="s">
        <v>1964</v>
      </c>
      <c r="G231" s="255"/>
      <c r="H231" s="255"/>
      <c r="I231" s="255"/>
      <c r="J231" s="176" t="s">
        <v>358</v>
      </c>
      <c r="K231" s="177">
        <v>1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</v>
      </c>
      <c r="Y231" s="179">
        <f t="shared" si="47"/>
        <v>0</v>
      </c>
      <c r="Z231" s="179">
        <v>0.013</v>
      </c>
      <c r="AA231" s="180">
        <f t="shared" si="48"/>
        <v>0.013</v>
      </c>
      <c r="AR231" s="19" t="s">
        <v>251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251</v>
      </c>
      <c r="BM231" s="19" t="s">
        <v>1965</v>
      </c>
    </row>
    <row r="232" spans="2:65" s="1" customFormat="1" ht="38.25" customHeight="1">
      <c r="B232" s="35"/>
      <c r="C232" s="174" t="s">
        <v>804</v>
      </c>
      <c r="D232" s="174" t="s">
        <v>190</v>
      </c>
      <c r="E232" s="175" t="s">
        <v>1966</v>
      </c>
      <c r="F232" s="255" t="s">
        <v>1967</v>
      </c>
      <c r="G232" s="255"/>
      <c r="H232" s="255"/>
      <c r="I232" s="255"/>
      <c r="J232" s="176" t="s">
        <v>358</v>
      </c>
      <c r="K232" s="177">
        <v>2</v>
      </c>
      <c r="L232" s="256">
        <v>0</v>
      </c>
      <c r="M232" s="257"/>
      <c r="N232" s="258">
        <f t="shared" si="45"/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 t="shared" si="46"/>
        <v>0</v>
      </c>
      <c r="X232" s="179">
        <v>0</v>
      </c>
      <c r="Y232" s="179">
        <f t="shared" si="47"/>
        <v>0</v>
      </c>
      <c r="Z232" s="179">
        <v>0.272</v>
      </c>
      <c r="AA232" s="180">
        <f t="shared" si="48"/>
        <v>0.544</v>
      </c>
      <c r="AR232" s="19" t="s">
        <v>251</v>
      </c>
      <c r="AT232" s="19" t="s">
        <v>190</v>
      </c>
      <c r="AU232" s="19" t="s">
        <v>97</v>
      </c>
      <c r="AY232" s="19" t="s">
        <v>189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41</v>
      </c>
      <c r="BK232" s="118">
        <f t="shared" si="54"/>
        <v>0</v>
      </c>
      <c r="BL232" s="19" t="s">
        <v>251</v>
      </c>
      <c r="BM232" s="19" t="s">
        <v>1968</v>
      </c>
    </row>
    <row r="233" spans="2:65" s="1" customFormat="1" ht="25.5" customHeight="1">
      <c r="B233" s="35"/>
      <c r="C233" s="174" t="s">
        <v>808</v>
      </c>
      <c r="D233" s="174" t="s">
        <v>190</v>
      </c>
      <c r="E233" s="175" t="s">
        <v>1969</v>
      </c>
      <c r="F233" s="255" t="s">
        <v>1970</v>
      </c>
      <c r="G233" s="255"/>
      <c r="H233" s="255"/>
      <c r="I233" s="255"/>
      <c r="J233" s="176" t="s">
        <v>358</v>
      </c>
      <c r="K233" s="177">
        <v>4</v>
      </c>
      <c r="L233" s="256">
        <v>0</v>
      </c>
      <c r="M233" s="257"/>
      <c r="N233" s="258">
        <f t="shared" si="45"/>
        <v>0</v>
      </c>
      <c r="O233" s="258"/>
      <c r="P233" s="258"/>
      <c r="Q233" s="258"/>
      <c r="R233" s="37"/>
      <c r="T233" s="178" t="s">
        <v>22</v>
      </c>
      <c r="U233" s="44" t="s">
        <v>51</v>
      </c>
      <c r="V233" s="36"/>
      <c r="W233" s="179">
        <f t="shared" si="46"/>
        <v>0</v>
      </c>
      <c r="X233" s="179">
        <v>0</v>
      </c>
      <c r="Y233" s="179">
        <f t="shared" si="47"/>
        <v>0</v>
      </c>
      <c r="Z233" s="179">
        <v>0</v>
      </c>
      <c r="AA233" s="180">
        <f t="shared" si="48"/>
        <v>0</v>
      </c>
      <c r="AR233" s="19" t="s">
        <v>194</v>
      </c>
      <c r="AT233" s="19" t="s">
        <v>190</v>
      </c>
      <c r="AU233" s="19" t="s">
        <v>97</v>
      </c>
      <c r="AY233" s="19" t="s">
        <v>189</v>
      </c>
      <c r="BE233" s="118">
        <f t="shared" si="49"/>
        <v>0</v>
      </c>
      <c r="BF233" s="118">
        <f t="shared" si="50"/>
        <v>0</v>
      </c>
      <c r="BG233" s="118">
        <f t="shared" si="51"/>
        <v>0</v>
      </c>
      <c r="BH233" s="118">
        <f t="shared" si="52"/>
        <v>0</v>
      </c>
      <c r="BI233" s="118">
        <f t="shared" si="53"/>
        <v>0</v>
      </c>
      <c r="BJ233" s="19" t="s">
        <v>41</v>
      </c>
      <c r="BK233" s="118">
        <f t="shared" si="54"/>
        <v>0</v>
      </c>
      <c r="BL233" s="19" t="s">
        <v>194</v>
      </c>
      <c r="BM233" s="19" t="s">
        <v>1971</v>
      </c>
    </row>
    <row r="234" spans="2:65" s="1" customFormat="1" ht="51" customHeight="1">
      <c r="B234" s="35"/>
      <c r="C234" s="181" t="s">
        <v>812</v>
      </c>
      <c r="D234" s="181" t="s">
        <v>201</v>
      </c>
      <c r="E234" s="182" t="s">
        <v>1972</v>
      </c>
      <c r="F234" s="259" t="s">
        <v>1973</v>
      </c>
      <c r="G234" s="259"/>
      <c r="H234" s="259"/>
      <c r="I234" s="259"/>
      <c r="J234" s="183" t="s">
        <v>358</v>
      </c>
      <c r="K234" s="184">
        <v>1</v>
      </c>
      <c r="L234" s="260">
        <v>0</v>
      </c>
      <c r="M234" s="261"/>
      <c r="N234" s="262">
        <f t="shared" si="45"/>
        <v>0</v>
      </c>
      <c r="O234" s="258"/>
      <c r="P234" s="258"/>
      <c r="Q234" s="258"/>
      <c r="R234" s="37"/>
      <c r="T234" s="178" t="s">
        <v>22</v>
      </c>
      <c r="U234" s="44" t="s">
        <v>51</v>
      </c>
      <c r="V234" s="36"/>
      <c r="W234" s="179">
        <f t="shared" si="46"/>
        <v>0</v>
      </c>
      <c r="X234" s="179">
        <v>0.1353</v>
      </c>
      <c r="Y234" s="179">
        <f t="shared" si="47"/>
        <v>0.1353</v>
      </c>
      <c r="Z234" s="179">
        <v>0</v>
      </c>
      <c r="AA234" s="180">
        <f t="shared" si="48"/>
        <v>0</v>
      </c>
      <c r="AR234" s="19" t="s">
        <v>204</v>
      </c>
      <c r="AT234" s="19" t="s">
        <v>201</v>
      </c>
      <c r="AU234" s="19" t="s">
        <v>97</v>
      </c>
      <c r="AY234" s="19" t="s">
        <v>189</v>
      </c>
      <c r="BE234" s="118">
        <f t="shared" si="49"/>
        <v>0</v>
      </c>
      <c r="BF234" s="118">
        <f t="shared" si="50"/>
        <v>0</v>
      </c>
      <c r="BG234" s="118">
        <f t="shared" si="51"/>
        <v>0</v>
      </c>
      <c r="BH234" s="118">
        <f t="shared" si="52"/>
        <v>0</v>
      </c>
      <c r="BI234" s="118">
        <f t="shared" si="53"/>
        <v>0</v>
      </c>
      <c r="BJ234" s="19" t="s">
        <v>41</v>
      </c>
      <c r="BK234" s="118">
        <f t="shared" si="54"/>
        <v>0</v>
      </c>
      <c r="BL234" s="19" t="s">
        <v>194</v>
      </c>
      <c r="BM234" s="19" t="s">
        <v>1974</v>
      </c>
    </row>
    <row r="235" spans="2:65" s="1" customFormat="1" ht="51" customHeight="1">
      <c r="B235" s="35"/>
      <c r="C235" s="181" t="s">
        <v>816</v>
      </c>
      <c r="D235" s="181" t="s">
        <v>201</v>
      </c>
      <c r="E235" s="182" t="s">
        <v>1975</v>
      </c>
      <c r="F235" s="259" t="s">
        <v>1976</v>
      </c>
      <c r="G235" s="259"/>
      <c r="H235" s="259"/>
      <c r="I235" s="259"/>
      <c r="J235" s="183" t="s">
        <v>358</v>
      </c>
      <c r="K235" s="184">
        <v>1</v>
      </c>
      <c r="L235" s="260">
        <v>0</v>
      </c>
      <c r="M235" s="261"/>
      <c r="N235" s="262">
        <f t="shared" si="45"/>
        <v>0</v>
      </c>
      <c r="O235" s="258"/>
      <c r="P235" s="258"/>
      <c r="Q235" s="258"/>
      <c r="R235" s="37"/>
      <c r="T235" s="178" t="s">
        <v>22</v>
      </c>
      <c r="U235" s="44" t="s">
        <v>51</v>
      </c>
      <c r="V235" s="36"/>
      <c r="W235" s="179">
        <f t="shared" si="46"/>
        <v>0</v>
      </c>
      <c r="X235" s="179">
        <v>0.1353</v>
      </c>
      <c r="Y235" s="179">
        <f t="shared" si="47"/>
        <v>0.1353</v>
      </c>
      <c r="Z235" s="179">
        <v>0</v>
      </c>
      <c r="AA235" s="180">
        <f t="shared" si="48"/>
        <v>0</v>
      </c>
      <c r="AR235" s="19" t="s">
        <v>204</v>
      </c>
      <c r="AT235" s="19" t="s">
        <v>201</v>
      </c>
      <c r="AU235" s="19" t="s">
        <v>97</v>
      </c>
      <c r="AY235" s="19" t="s">
        <v>189</v>
      </c>
      <c r="BE235" s="118">
        <f t="shared" si="49"/>
        <v>0</v>
      </c>
      <c r="BF235" s="118">
        <f t="shared" si="50"/>
        <v>0</v>
      </c>
      <c r="BG235" s="118">
        <f t="shared" si="51"/>
        <v>0</v>
      </c>
      <c r="BH235" s="118">
        <f t="shared" si="52"/>
        <v>0</v>
      </c>
      <c r="BI235" s="118">
        <f t="shared" si="53"/>
        <v>0</v>
      </c>
      <c r="BJ235" s="19" t="s">
        <v>41</v>
      </c>
      <c r="BK235" s="118">
        <f t="shared" si="54"/>
        <v>0</v>
      </c>
      <c r="BL235" s="19" t="s">
        <v>194</v>
      </c>
      <c r="BM235" s="19" t="s">
        <v>1977</v>
      </c>
    </row>
    <row r="236" spans="2:65" s="1" customFormat="1" ht="51" customHeight="1">
      <c r="B236" s="35"/>
      <c r="C236" s="181" t="s">
        <v>818</v>
      </c>
      <c r="D236" s="181" t="s">
        <v>201</v>
      </c>
      <c r="E236" s="182" t="s">
        <v>1978</v>
      </c>
      <c r="F236" s="259" t="s">
        <v>1979</v>
      </c>
      <c r="G236" s="259"/>
      <c r="H236" s="259"/>
      <c r="I236" s="259"/>
      <c r="J236" s="183" t="s">
        <v>358</v>
      </c>
      <c r="K236" s="184">
        <v>1</v>
      </c>
      <c r="L236" s="260">
        <v>0</v>
      </c>
      <c r="M236" s="261"/>
      <c r="N236" s="262">
        <f t="shared" si="45"/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 t="shared" si="46"/>
        <v>0</v>
      </c>
      <c r="X236" s="179">
        <v>0.1353</v>
      </c>
      <c r="Y236" s="179">
        <f t="shared" si="47"/>
        <v>0.1353</v>
      </c>
      <c r="Z236" s="179">
        <v>0</v>
      </c>
      <c r="AA236" s="180">
        <f t="shared" si="48"/>
        <v>0</v>
      </c>
      <c r="AR236" s="19" t="s">
        <v>204</v>
      </c>
      <c r="AT236" s="19" t="s">
        <v>201</v>
      </c>
      <c r="AU236" s="19" t="s">
        <v>97</v>
      </c>
      <c r="AY236" s="19" t="s">
        <v>189</v>
      </c>
      <c r="BE236" s="118">
        <f t="shared" si="49"/>
        <v>0</v>
      </c>
      <c r="BF236" s="118">
        <f t="shared" si="50"/>
        <v>0</v>
      </c>
      <c r="BG236" s="118">
        <f t="shared" si="51"/>
        <v>0</v>
      </c>
      <c r="BH236" s="118">
        <f t="shared" si="52"/>
        <v>0</v>
      </c>
      <c r="BI236" s="118">
        <f t="shared" si="53"/>
        <v>0</v>
      </c>
      <c r="BJ236" s="19" t="s">
        <v>41</v>
      </c>
      <c r="BK236" s="118">
        <f t="shared" si="54"/>
        <v>0</v>
      </c>
      <c r="BL236" s="19" t="s">
        <v>194</v>
      </c>
      <c r="BM236" s="19" t="s">
        <v>1980</v>
      </c>
    </row>
    <row r="237" spans="2:65" s="1" customFormat="1" ht="51" customHeight="1">
      <c r="B237" s="35"/>
      <c r="C237" s="181" t="s">
        <v>820</v>
      </c>
      <c r="D237" s="181" t="s">
        <v>201</v>
      </c>
      <c r="E237" s="182" t="s">
        <v>1981</v>
      </c>
      <c r="F237" s="259" t="s">
        <v>1982</v>
      </c>
      <c r="G237" s="259"/>
      <c r="H237" s="259"/>
      <c r="I237" s="259"/>
      <c r="J237" s="183" t="s">
        <v>358</v>
      </c>
      <c r="K237" s="184">
        <v>1</v>
      </c>
      <c r="L237" s="260">
        <v>0</v>
      </c>
      <c r="M237" s="261"/>
      <c r="N237" s="262">
        <f t="shared" si="45"/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 t="shared" si="46"/>
        <v>0</v>
      </c>
      <c r="X237" s="179">
        <v>0.1353</v>
      </c>
      <c r="Y237" s="179">
        <f t="shared" si="47"/>
        <v>0.1353</v>
      </c>
      <c r="Z237" s="179">
        <v>0</v>
      </c>
      <c r="AA237" s="180">
        <f t="shared" si="48"/>
        <v>0</v>
      </c>
      <c r="AR237" s="19" t="s">
        <v>204</v>
      </c>
      <c r="AT237" s="19" t="s">
        <v>201</v>
      </c>
      <c r="AU237" s="19" t="s">
        <v>97</v>
      </c>
      <c r="AY237" s="19" t="s">
        <v>189</v>
      </c>
      <c r="BE237" s="118">
        <f t="shared" si="49"/>
        <v>0</v>
      </c>
      <c r="BF237" s="118">
        <f t="shared" si="50"/>
        <v>0</v>
      </c>
      <c r="BG237" s="118">
        <f t="shared" si="51"/>
        <v>0</v>
      </c>
      <c r="BH237" s="118">
        <f t="shared" si="52"/>
        <v>0</v>
      </c>
      <c r="BI237" s="118">
        <f t="shared" si="53"/>
        <v>0</v>
      </c>
      <c r="BJ237" s="19" t="s">
        <v>41</v>
      </c>
      <c r="BK237" s="118">
        <f t="shared" si="54"/>
        <v>0</v>
      </c>
      <c r="BL237" s="19" t="s">
        <v>194</v>
      </c>
      <c r="BM237" s="19" t="s">
        <v>1983</v>
      </c>
    </row>
    <row r="238" spans="2:65" s="1" customFormat="1" ht="25.5" customHeight="1">
      <c r="B238" s="35"/>
      <c r="C238" s="174" t="s">
        <v>822</v>
      </c>
      <c r="D238" s="174" t="s">
        <v>190</v>
      </c>
      <c r="E238" s="175" t="s">
        <v>1984</v>
      </c>
      <c r="F238" s="255" t="s">
        <v>1985</v>
      </c>
      <c r="G238" s="255"/>
      <c r="H238" s="255"/>
      <c r="I238" s="255"/>
      <c r="J238" s="176" t="s">
        <v>358</v>
      </c>
      <c r="K238" s="177">
        <v>4</v>
      </c>
      <c r="L238" s="256">
        <v>0</v>
      </c>
      <c r="M238" s="257"/>
      <c r="N238" s="258">
        <f t="shared" si="45"/>
        <v>0</v>
      </c>
      <c r="O238" s="258"/>
      <c r="P238" s="258"/>
      <c r="Q238" s="258"/>
      <c r="R238" s="37"/>
      <c r="T238" s="178" t="s">
        <v>22</v>
      </c>
      <c r="U238" s="44" t="s">
        <v>51</v>
      </c>
      <c r="V238" s="36"/>
      <c r="W238" s="179">
        <f t="shared" si="46"/>
        <v>0</v>
      </c>
      <c r="X238" s="179">
        <v>0</v>
      </c>
      <c r="Y238" s="179">
        <f t="shared" si="47"/>
        <v>0</v>
      </c>
      <c r="Z238" s="179">
        <v>0</v>
      </c>
      <c r="AA238" s="180">
        <f t="shared" si="48"/>
        <v>0</v>
      </c>
      <c r="AR238" s="19" t="s">
        <v>251</v>
      </c>
      <c r="AT238" s="19" t="s">
        <v>190</v>
      </c>
      <c r="AU238" s="19" t="s">
        <v>97</v>
      </c>
      <c r="AY238" s="19" t="s">
        <v>189</v>
      </c>
      <c r="BE238" s="118">
        <f t="shared" si="49"/>
        <v>0</v>
      </c>
      <c r="BF238" s="118">
        <f t="shared" si="50"/>
        <v>0</v>
      </c>
      <c r="BG238" s="118">
        <f t="shared" si="51"/>
        <v>0</v>
      </c>
      <c r="BH238" s="118">
        <f t="shared" si="52"/>
        <v>0</v>
      </c>
      <c r="BI238" s="118">
        <f t="shared" si="53"/>
        <v>0</v>
      </c>
      <c r="BJ238" s="19" t="s">
        <v>41</v>
      </c>
      <c r="BK238" s="118">
        <f t="shared" si="54"/>
        <v>0</v>
      </c>
      <c r="BL238" s="19" t="s">
        <v>251</v>
      </c>
      <c r="BM238" s="19" t="s">
        <v>1986</v>
      </c>
    </row>
    <row r="239" spans="2:65" s="1" customFormat="1" ht="25.5" customHeight="1">
      <c r="B239" s="35"/>
      <c r="C239" s="174" t="s">
        <v>824</v>
      </c>
      <c r="D239" s="174" t="s">
        <v>190</v>
      </c>
      <c r="E239" s="175" t="s">
        <v>1987</v>
      </c>
      <c r="F239" s="255" t="s">
        <v>1988</v>
      </c>
      <c r="G239" s="255"/>
      <c r="H239" s="255"/>
      <c r="I239" s="255"/>
      <c r="J239" s="176" t="s">
        <v>358</v>
      </c>
      <c r="K239" s="177">
        <v>1</v>
      </c>
      <c r="L239" s="256">
        <v>0</v>
      </c>
      <c r="M239" s="257"/>
      <c r="N239" s="258">
        <f t="shared" si="45"/>
        <v>0</v>
      </c>
      <c r="O239" s="258"/>
      <c r="P239" s="258"/>
      <c r="Q239" s="258"/>
      <c r="R239" s="37"/>
      <c r="T239" s="178" t="s">
        <v>22</v>
      </c>
      <c r="U239" s="44" t="s">
        <v>51</v>
      </c>
      <c r="V239" s="36"/>
      <c r="W239" s="179">
        <f t="shared" si="46"/>
        <v>0</v>
      </c>
      <c r="X239" s="179">
        <v>0</v>
      </c>
      <c r="Y239" s="179">
        <f t="shared" si="47"/>
        <v>0</v>
      </c>
      <c r="Z239" s="179">
        <v>0.024</v>
      </c>
      <c r="AA239" s="180">
        <f t="shared" si="48"/>
        <v>0.024</v>
      </c>
      <c r="AR239" s="19" t="s">
        <v>251</v>
      </c>
      <c r="AT239" s="19" t="s">
        <v>190</v>
      </c>
      <c r="AU239" s="19" t="s">
        <v>97</v>
      </c>
      <c r="AY239" s="19" t="s">
        <v>189</v>
      </c>
      <c r="BE239" s="118">
        <f t="shared" si="49"/>
        <v>0</v>
      </c>
      <c r="BF239" s="118">
        <f t="shared" si="50"/>
        <v>0</v>
      </c>
      <c r="BG239" s="118">
        <f t="shared" si="51"/>
        <v>0</v>
      </c>
      <c r="BH239" s="118">
        <f t="shared" si="52"/>
        <v>0</v>
      </c>
      <c r="BI239" s="118">
        <f t="shared" si="53"/>
        <v>0</v>
      </c>
      <c r="BJ239" s="19" t="s">
        <v>41</v>
      </c>
      <c r="BK239" s="118">
        <f t="shared" si="54"/>
        <v>0</v>
      </c>
      <c r="BL239" s="19" t="s">
        <v>251</v>
      </c>
      <c r="BM239" s="19" t="s">
        <v>1989</v>
      </c>
    </row>
    <row r="240" spans="2:65" s="1" customFormat="1" ht="25.5" customHeight="1">
      <c r="B240" s="35"/>
      <c r="C240" s="174" t="s">
        <v>827</v>
      </c>
      <c r="D240" s="174" t="s">
        <v>190</v>
      </c>
      <c r="E240" s="175" t="s">
        <v>1990</v>
      </c>
      <c r="F240" s="255" t="s">
        <v>848</v>
      </c>
      <c r="G240" s="255"/>
      <c r="H240" s="255"/>
      <c r="I240" s="255"/>
      <c r="J240" s="176" t="s">
        <v>358</v>
      </c>
      <c r="K240" s="177">
        <v>3</v>
      </c>
      <c r="L240" s="256">
        <v>0</v>
      </c>
      <c r="M240" s="257"/>
      <c r="N240" s="258">
        <f t="shared" si="45"/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 t="shared" si="46"/>
        <v>0</v>
      </c>
      <c r="X240" s="179">
        <v>0</v>
      </c>
      <c r="Y240" s="179">
        <f t="shared" si="47"/>
        <v>0</v>
      </c>
      <c r="Z240" s="179">
        <v>0.035</v>
      </c>
      <c r="AA240" s="180">
        <f t="shared" si="48"/>
        <v>0.10500000000000001</v>
      </c>
      <c r="AR240" s="19" t="s">
        <v>251</v>
      </c>
      <c r="AT240" s="19" t="s">
        <v>190</v>
      </c>
      <c r="AU240" s="19" t="s">
        <v>97</v>
      </c>
      <c r="AY240" s="19" t="s">
        <v>189</v>
      </c>
      <c r="BE240" s="118">
        <f t="shared" si="49"/>
        <v>0</v>
      </c>
      <c r="BF240" s="118">
        <f t="shared" si="50"/>
        <v>0</v>
      </c>
      <c r="BG240" s="118">
        <f t="shared" si="51"/>
        <v>0</v>
      </c>
      <c r="BH240" s="118">
        <f t="shared" si="52"/>
        <v>0</v>
      </c>
      <c r="BI240" s="118">
        <f t="shared" si="53"/>
        <v>0</v>
      </c>
      <c r="BJ240" s="19" t="s">
        <v>41</v>
      </c>
      <c r="BK240" s="118">
        <f t="shared" si="54"/>
        <v>0</v>
      </c>
      <c r="BL240" s="19" t="s">
        <v>251</v>
      </c>
      <c r="BM240" s="19" t="s">
        <v>1991</v>
      </c>
    </row>
    <row r="241" spans="2:65" s="1" customFormat="1" ht="25.5" customHeight="1">
      <c r="B241" s="35"/>
      <c r="C241" s="174" t="s">
        <v>829</v>
      </c>
      <c r="D241" s="174" t="s">
        <v>190</v>
      </c>
      <c r="E241" s="175" t="s">
        <v>1992</v>
      </c>
      <c r="F241" s="255" t="s">
        <v>1993</v>
      </c>
      <c r="G241" s="255"/>
      <c r="H241" s="255"/>
      <c r="I241" s="255"/>
      <c r="J241" s="176" t="s">
        <v>358</v>
      </c>
      <c r="K241" s="177">
        <v>27</v>
      </c>
      <c r="L241" s="256">
        <v>0</v>
      </c>
      <c r="M241" s="257"/>
      <c r="N241" s="258">
        <f t="shared" si="45"/>
        <v>0</v>
      </c>
      <c r="O241" s="258"/>
      <c r="P241" s="258"/>
      <c r="Q241" s="258"/>
      <c r="R241" s="37"/>
      <c r="T241" s="178" t="s">
        <v>22</v>
      </c>
      <c r="U241" s="44" t="s">
        <v>51</v>
      </c>
      <c r="V241" s="36"/>
      <c r="W241" s="179">
        <f t="shared" si="46"/>
        <v>0</v>
      </c>
      <c r="X241" s="179">
        <v>0</v>
      </c>
      <c r="Y241" s="179">
        <f t="shared" si="47"/>
        <v>0</v>
      </c>
      <c r="Z241" s="179">
        <v>0</v>
      </c>
      <c r="AA241" s="180">
        <f t="shared" si="48"/>
        <v>0</v>
      </c>
      <c r="AR241" s="19" t="s">
        <v>251</v>
      </c>
      <c r="AT241" s="19" t="s">
        <v>190</v>
      </c>
      <c r="AU241" s="19" t="s">
        <v>97</v>
      </c>
      <c r="AY241" s="19" t="s">
        <v>189</v>
      </c>
      <c r="BE241" s="118">
        <f t="shared" si="49"/>
        <v>0</v>
      </c>
      <c r="BF241" s="118">
        <f t="shared" si="50"/>
        <v>0</v>
      </c>
      <c r="BG241" s="118">
        <f t="shared" si="51"/>
        <v>0</v>
      </c>
      <c r="BH241" s="118">
        <f t="shared" si="52"/>
        <v>0</v>
      </c>
      <c r="BI241" s="118">
        <f t="shared" si="53"/>
        <v>0</v>
      </c>
      <c r="BJ241" s="19" t="s">
        <v>41</v>
      </c>
      <c r="BK241" s="118">
        <f t="shared" si="54"/>
        <v>0</v>
      </c>
      <c r="BL241" s="19" t="s">
        <v>251</v>
      </c>
      <c r="BM241" s="19" t="s">
        <v>1994</v>
      </c>
    </row>
    <row r="242" spans="2:65" s="1" customFormat="1" ht="25.5" customHeight="1">
      <c r="B242" s="35"/>
      <c r="C242" s="174" t="s">
        <v>832</v>
      </c>
      <c r="D242" s="174" t="s">
        <v>190</v>
      </c>
      <c r="E242" s="175" t="s">
        <v>1995</v>
      </c>
      <c r="F242" s="255" t="s">
        <v>1996</v>
      </c>
      <c r="G242" s="255"/>
      <c r="H242" s="255"/>
      <c r="I242" s="255"/>
      <c r="J242" s="176" t="s">
        <v>358</v>
      </c>
      <c r="K242" s="177">
        <v>1</v>
      </c>
      <c r="L242" s="256">
        <v>0</v>
      </c>
      <c r="M242" s="257"/>
      <c r="N242" s="258">
        <f t="shared" si="45"/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 t="shared" si="46"/>
        <v>0</v>
      </c>
      <c r="X242" s="179">
        <v>0</v>
      </c>
      <c r="Y242" s="179">
        <f t="shared" si="47"/>
        <v>0</v>
      </c>
      <c r="Z242" s="179">
        <v>0</v>
      </c>
      <c r="AA242" s="180">
        <f t="shared" si="48"/>
        <v>0</v>
      </c>
      <c r="AR242" s="19" t="s">
        <v>251</v>
      </c>
      <c r="AT242" s="19" t="s">
        <v>190</v>
      </c>
      <c r="AU242" s="19" t="s">
        <v>97</v>
      </c>
      <c r="AY242" s="19" t="s">
        <v>189</v>
      </c>
      <c r="BE242" s="118">
        <f t="shared" si="49"/>
        <v>0</v>
      </c>
      <c r="BF242" s="118">
        <f t="shared" si="50"/>
        <v>0</v>
      </c>
      <c r="BG242" s="118">
        <f t="shared" si="51"/>
        <v>0</v>
      </c>
      <c r="BH242" s="118">
        <f t="shared" si="52"/>
        <v>0</v>
      </c>
      <c r="BI242" s="118">
        <f t="shared" si="53"/>
        <v>0</v>
      </c>
      <c r="BJ242" s="19" t="s">
        <v>41</v>
      </c>
      <c r="BK242" s="118">
        <f t="shared" si="54"/>
        <v>0</v>
      </c>
      <c r="BL242" s="19" t="s">
        <v>251</v>
      </c>
      <c r="BM242" s="19" t="s">
        <v>1997</v>
      </c>
    </row>
    <row r="243" spans="2:65" s="1" customFormat="1" ht="25.5" customHeight="1">
      <c r="B243" s="35"/>
      <c r="C243" s="174" t="s">
        <v>835</v>
      </c>
      <c r="D243" s="174" t="s">
        <v>190</v>
      </c>
      <c r="E243" s="175" t="s">
        <v>1998</v>
      </c>
      <c r="F243" s="255" t="s">
        <v>1999</v>
      </c>
      <c r="G243" s="255"/>
      <c r="H243" s="255"/>
      <c r="I243" s="255"/>
      <c r="J243" s="176" t="s">
        <v>358</v>
      </c>
      <c r="K243" s="177">
        <v>4</v>
      </c>
      <c r="L243" s="256">
        <v>0</v>
      </c>
      <c r="M243" s="257"/>
      <c r="N243" s="258">
        <f t="shared" si="45"/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 t="shared" si="46"/>
        <v>0</v>
      </c>
      <c r="X243" s="179">
        <v>0</v>
      </c>
      <c r="Y243" s="179">
        <f t="shared" si="47"/>
        <v>0</v>
      </c>
      <c r="Z243" s="179">
        <v>0</v>
      </c>
      <c r="AA243" s="180">
        <f t="shared" si="48"/>
        <v>0</v>
      </c>
      <c r="AR243" s="19" t="s">
        <v>251</v>
      </c>
      <c r="AT243" s="19" t="s">
        <v>190</v>
      </c>
      <c r="AU243" s="19" t="s">
        <v>97</v>
      </c>
      <c r="AY243" s="19" t="s">
        <v>189</v>
      </c>
      <c r="BE243" s="118">
        <f t="shared" si="49"/>
        <v>0</v>
      </c>
      <c r="BF243" s="118">
        <f t="shared" si="50"/>
        <v>0</v>
      </c>
      <c r="BG243" s="118">
        <f t="shared" si="51"/>
        <v>0</v>
      </c>
      <c r="BH243" s="118">
        <f t="shared" si="52"/>
        <v>0</v>
      </c>
      <c r="BI243" s="118">
        <f t="shared" si="53"/>
        <v>0</v>
      </c>
      <c r="BJ243" s="19" t="s">
        <v>41</v>
      </c>
      <c r="BK243" s="118">
        <f t="shared" si="54"/>
        <v>0</v>
      </c>
      <c r="BL243" s="19" t="s">
        <v>251</v>
      </c>
      <c r="BM243" s="19" t="s">
        <v>2000</v>
      </c>
    </row>
    <row r="244" spans="2:65" s="1" customFormat="1" ht="25.5" customHeight="1">
      <c r="B244" s="35"/>
      <c r="C244" s="174" t="s">
        <v>838</v>
      </c>
      <c r="D244" s="174" t="s">
        <v>190</v>
      </c>
      <c r="E244" s="175" t="s">
        <v>1289</v>
      </c>
      <c r="F244" s="255" t="s">
        <v>1290</v>
      </c>
      <c r="G244" s="255"/>
      <c r="H244" s="255"/>
      <c r="I244" s="255"/>
      <c r="J244" s="176" t="s">
        <v>321</v>
      </c>
      <c r="K244" s="177">
        <v>0.292</v>
      </c>
      <c r="L244" s="256">
        <v>0</v>
      </c>
      <c r="M244" s="257"/>
      <c r="N244" s="258">
        <f t="shared" si="45"/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 t="shared" si="46"/>
        <v>0</v>
      </c>
      <c r="X244" s="179">
        <v>0</v>
      </c>
      <c r="Y244" s="179">
        <f t="shared" si="47"/>
        <v>0</v>
      </c>
      <c r="Z244" s="179">
        <v>0</v>
      </c>
      <c r="AA244" s="180">
        <f t="shared" si="48"/>
        <v>0</v>
      </c>
      <c r="AR244" s="19" t="s">
        <v>251</v>
      </c>
      <c r="AT244" s="19" t="s">
        <v>190</v>
      </c>
      <c r="AU244" s="19" t="s">
        <v>97</v>
      </c>
      <c r="AY244" s="19" t="s">
        <v>189</v>
      </c>
      <c r="BE244" s="118">
        <f t="shared" si="49"/>
        <v>0</v>
      </c>
      <c r="BF244" s="118">
        <f t="shared" si="50"/>
        <v>0</v>
      </c>
      <c r="BG244" s="118">
        <f t="shared" si="51"/>
        <v>0</v>
      </c>
      <c r="BH244" s="118">
        <f t="shared" si="52"/>
        <v>0</v>
      </c>
      <c r="BI244" s="118">
        <f t="shared" si="53"/>
        <v>0</v>
      </c>
      <c r="BJ244" s="19" t="s">
        <v>41</v>
      </c>
      <c r="BK244" s="118">
        <f t="shared" si="54"/>
        <v>0</v>
      </c>
      <c r="BL244" s="19" t="s">
        <v>251</v>
      </c>
      <c r="BM244" s="19" t="s">
        <v>2001</v>
      </c>
    </row>
    <row r="245" spans="2:63" s="10" customFormat="1" ht="29.85" customHeight="1">
      <c r="B245" s="163"/>
      <c r="C245" s="164"/>
      <c r="D245" s="173" t="s">
        <v>165</v>
      </c>
      <c r="E245" s="173"/>
      <c r="F245" s="173"/>
      <c r="G245" s="173"/>
      <c r="H245" s="173"/>
      <c r="I245" s="173"/>
      <c r="J245" s="173"/>
      <c r="K245" s="173"/>
      <c r="L245" s="173"/>
      <c r="M245" s="173"/>
      <c r="N245" s="268">
        <f>BK245</f>
        <v>0</v>
      </c>
      <c r="O245" s="269"/>
      <c r="P245" s="269"/>
      <c r="Q245" s="269"/>
      <c r="R245" s="166"/>
      <c r="T245" s="167"/>
      <c r="U245" s="164"/>
      <c r="V245" s="164"/>
      <c r="W245" s="168">
        <f>W246</f>
        <v>0</v>
      </c>
      <c r="X245" s="164"/>
      <c r="Y245" s="168">
        <f>Y246</f>
        <v>0</v>
      </c>
      <c r="Z245" s="164"/>
      <c r="AA245" s="169">
        <f>AA246</f>
        <v>0</v>
      </c>
      <c r="AR245" s="170" t="s">
        <v>97</v>
      </c>
      <c r="AT245" s="171" t="s">
        <v>85</v>
      </c>
      <c r="AU245" s="171" t="s">
        <v>41</v>
      </c>
      <c r="AY245" s="170" t="s">
        <v>189</v>
      </c>
      <c r="BK245" s="172">
        <f>BK246</f>
        <v>0</v>
      </c>
    </row>
    <row r="246" spans="2:65" s="1" customFormat="1" ht="25.5" customHeight="1">
      <c r="B246" s="35"/>
      <c r="C246" s="174" t="s">
        <v>840</v>
      </c>
      <c r="D246" s="174" t="s">
        <v>190</v>
      </c>
      <c r="E246" s="175" t="s">
        <v>552</v>
      </c>
      <c r="F246" s="255" t="s">
        <v>553</v>
      </c>
      <c r="G246" s="255"/>
      <c r="H246" s="255"/>
      <c r="I246" s="255"/>
      <c r="J246" s="176" t="s">
        <v>193</v>
      </c>
      <c r="K246" s="177">
        <v>489.681</v>
      </c>
      <c r="L246" s="256">
        <v>0</v>
      </c>
      <c r="M246" s="257"/>
      <c r="N246" s="258">
        <f>ROUND(L246*K246,2)</f>
        <v>0</v>
      </c>
      <c r="O246" s="258"/>
      <c r="P246" s="258"/>
      <c r="Q246" s="258"/>
      <c r="R246" s="37"/>
      <c r="T246" s="178" t="s">
        <v>22</v>
      </c>
      <c r="U246" s="44" t="s">
        <v>51</v>
      </c>
      <c r="V246" s="36"/>
      <c r="W246" s="179">
        <f>V246*K246</f>
        <v>0</v>
      </c>
      <c r="X246" s="179">
        <v>0</v>
      </c>
      <c r="Y246" s="179">
        <f>X246*K246</f>
        <v>0</v>
      </c>
      <c r="Z246" s="179">
        <v>0</v>
      </c>
      <c r="AA246" s="180">
        <f>Z246*K246</f>
        <v>0</v>
      </c>
      <c r="AR246" s="19" t="s">
        <v>251</v>
      </c>
      <c r="AT246" s="19" t="s">
        <v>190</v>
      </c>
      <c r="AU246" s="19" t="s">
        <v>97</v>
      </c>
      <c r="AY246" s="19" t="s">
        <v>189</v>
      </c>
      <c r="BE246" s="118">
        <f>IF(U246="základní",N246,0)</f>
        <v>0</v>
      </c>
      <c r="BF246" s="118">
        <f>IF(U246="snížená",N246,0)</f>
        <v>0</v>
      </c>
      <c r="BG246" s="118">
        <f>IF(U246="zákl. přenesená",N246,0)</f>
        <v>0</v>
      </c>
      <c r="BH246" s="118">
        <f>IF(U246="sníž. přenesená",N246,0)</f>
        <v>0</v>
      </c>
      <c r="BI246" s="118">
        <f>IF(U246="nulová",N246,0)</f>
        <v>0</v>
      </c>
      <c r="BJ246" s="19" t="s">
        <v>41</v>
      </c>
      <c r="BK246" s="118">
        <f>ROUND(L246*K246,2)</f>
        <v>0</v>
      </c>
      <c r="BL246" s="19" t="s">
        <v>251</v>
      </c>
      <c r="BM246" s="19" t="s">
        <v>2002</v>
      </c>
    </row>
    <row r="247" spans="2:63" s="1" customFormat="1" ht="49.95" customHeight="1">
      <c r="B247" s="35"/>
      <c r="C247" s="36"/>
      <c r="D247" s="165" t="s">
        <v>555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270">
        <f>BK247</f>
        <v>0</v>
      </c>
      <c r="O247" s="271"/>
      <c r="P247" s="271"/>
      <c r="Q247" s="271"/>
      <c r="R247" s="37"/>
      <c r="T247" s="154"/>
      <c r="U247" s="56"/>
      <c r="V247" s="56"/>
      <c r="W247" s="56"/>
      <c r="X247" s="56"/>
      <c r="Y247" s="56"/>
      <c r="Z247" s="56"/>
      <c r="AA247" s="58"/>
      <c r="AT247" s="19" t="s">
        <v>85</v>
      </c>
      <c r="AU247" s="19" t="s">
        <v>86</v>
      </c>
      <c r="AY247" s="19" t="s">
        <v>556</v>
      </c>
      <c r="BK247" s="118">
        <v>0</v>
      </c>
    </row>
    <row r="248" spans="2:18" s="1" customFormat="1" ht="6.9" customHeight="1">
      <c r="B248" s="59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1"/>
    </row>
  </sheetData>
  <sheetProtection algorithmName="SHA-512" hashValue="TZJWCuDk/zw1r6zYH6ez3zeL1KjKA2Qs33yCX6zbDXP9qQwOwS2ZF/x3dUdEVORbTKgtoDFvsBRqsAybchq2tA==" saltValue="Q9+WGKKV4apoMYwNFUDNJOwMmKvRR7OqmFy+as+gtb/dv8H8Rw5+MkYvsbtSldqT+MZGtrEtYsSzmnlLA/P2/w==" spinCount="10" sheet="1" objects="1" scenarios="1" formatColumns="0" formatRows="0"/>
  <mergeCells count="410">
    <mergeCell ref="N247:Q247"/>
    <mergeCell ref="H1:K1"/>
    <mergeCell ref="S2:AC2"/>
    <mergeCell ref="F244:I244"/>
    <mergeCell ref="L244:M244"/>
    <mergeCell ref="N244:Q244"/>
    <mergeCell ref="F246:I246"/>
    <mergeCell ref="L246:M246"/>
    <mergeCell ref="N246:Q246"/>
    <mergeCell ref="N128:Q128"/>
    <mergeCell ref="N129:Q129"/>
    <mergeCell ref="N130:Q130"/>
    <mergeCell ref="N151:Q151"/>
    <mergeCell ref="N167:Q167"/>
    <mergeCell ref="N173:Q173"/>
    <mergeCell ref="N175:Q175"/>
    <mergeCell ref="N176:Q176"/>
    <mergeCell ref="N180:Q180"/>
    <mergeCell ref="N212:Q212"/>
    <mergeCell ref="N222:Q222"/>
    <mergeCell ref="N245:Q245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29:I229"/>
    <mergeCell ref="L229:M229"/>
    <mergeCell ref="N229:Q229"/>
    <mergeCell ref="F230:I230"/>
    <mergeCell ref="L230:M230"/>
    <mergeCell ref="N230:Q230"/>
    <mergeCell ref="F231:I231"/>
    <mergeCell ref="L231:M231"/>
    <mergeCell ref="N231:Q231"/>
    <mergeCell ref="F226:I226"/>
    <mergeCell ref="L226:M226"/>
    <mergeCell ref="N226:Q226"/>
    <mergeCell ref="F227:I227"/>
    <mergeCell ref="L227:M227"/>
    <mergeCell ref="N227:Q227"/>
    <mergeCell ref="F228:I228"/>
    <mergeCell ref="L228:M228"/>
    <mergeCell ref="N228:Q228"/>
    <mergeCell ref="F223:I223"/>
    <mergeCell ref="L223:M223"/>
    <mergeCell ref="N223:Q223"/>
    <mergeCell ref="F224:I224"/>
    <mergeCell ref="L224:M224"/>
    <mergeCell ref="N224:Q224"/>
    <mergeCell ref="F225:I225"/>
    <mergeCell ref="L225:M225"/>
    <mergeCell ref="N225:Q225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79:I179"/>
    <mergeCell ref="L179:M179"/>
    <mergeCell ref="N179:Q179"/>
    <mergeCell ref="F181:I181"/>
    <mergeCell ref="L181:M181"/>
    <mergeCell ref="N181:Q181"/>
    <mergeCell ref="F172:I172"/>
    <mergeCell ref="L172:M172"/>
    <mergeCell ref="N172:Q172"/>
    <mergeCell ref="F174:I174"/>
    <mergeCell ref="L174:M174"/>
    <mergeCell ref="N174:Q174"/>
    <mergeCell ref="F177:I177"/>
    <mergeCell ref="L177:M177"/>
    <mergeCell ref="N177:Q17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L110:Q110"/>
    <mergeCell ref="C116:Q116"/>
    <mergeCell ref="F118:P118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N108:Q108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125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1815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557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(SUM(BE94:BE101)+SUM(BE120:BE140))</f>
        <v>0</v>
      </c>
      <c r="I33" s="238"/>
      <c r="J33" s="238"/>
      <c r="K33" s="36"/>
      <c r="L33" s="36"/>
      <c r="M33" s="244">
        <f>ROUND((SUM(BE94:BE101)+SUM(BE120:BE140)),0)*F33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(SUM(BF94:BF101)+SUM(BF120:BF140))</f>
        <v>0</v>
      </c>
      <c r="I34" s="238"/>
      <c r="J34" s="238"/>
      <c r="K34" s="36"/>
      <c r="L34" s="36"/>
      <c r="M34" s="244">
        <f>ROUND((SUM(BF94:BF101)+SUM(BF120:BF140)),0)*F34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(SUM(BG94:BG101)+SUM(BG120:BG140))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(SUM(BH94:BH101)+SUM(BH120:BH140))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(SUM(BI94:BI101)+SUM(BI120:BI140))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1815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558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559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N132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Sš aut. - realizace úspor energie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1815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W121+W141</f>
        <v>0</v>
      </c>
      <c r="X120" s="51"/>
      <c r="Y120" s="160">
        <f>Y121+Y141</f>
        <v>0.0001</v>
      </c>
      <c r="Z120" s="51"/>
      <c r="AA120" s="161">
        <f>AA121+AA141</f>
        <v>0.26764</v>
      </c>
      <c r="AT120" s="19" t="s">
        <v>85</v>
      </c>
      <c r="AU120" s="19" t="s">
        <v>153</v>
      </c>
      <c r="BK120" s="162">
        <f>BK121+BK141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W122+W132</f>
        <v>0</v>
      </c>
      <c r="X121" s="164"/>
      <c r="Y121" s="168">
        <f>Y122+Y132</f>
        <v>0.0001</v>
      </c>
      <c r="Z121" s="164"/>
      <c r="AA121" s="169">
        <f>AA122+AA132</f>
        <v>0.26764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BK122+BK132</f>
        <v>0</v>
      </c>
    </row>
    <row r="122" spans="2:63" s="10" customFormat="1" ht="19.95" customHeight="1">
      <c r="B122" s="163"/>
      <c r="C122" s="164"/>
      <c r="D122" s="173" t="s">
        <v>558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SUM(W123:W131)</f>
        <v>0</v>
      </c>
      <c r="X122" s="164"/>
      <c r="Y122" s="168">
        <f>SUM(Y123:Y131)</f>
        <v>0</v>
      </c>
      <c r="Z122" s="164"/>
      <c r="AA122" s="169">
        <f>SUM(AA123:AA131)</f>
        <v>0.26764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SUM(BK123:BK131)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560</v>
      </c>
      <c r="F123" s="255" t="s">
        <v>561</v>
      </c>
      <c r="G123" s="255"/>
      <c r="H123" s="255"/>
      <c r="I123" s="255"/>
      <c r="J123" s="176" t="s">
        <v>198</v>
      </c>
      <c r="K123" s="177">
        <v>70</v>
      </c>
      <c r="L123" s="256">
        <v>0</v>
      </c>
      <c r="M123" s="257"/>
      <c r="N123" s="258">
        <f aca="true" t="shared" si="5" ref="N123:N131"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aca="true" t="shared" si="6" ref="W123:W131">V123*K123</f>
        <v>0</v>
      </c>
      <c r="X123" s="179">
        <v>0</v>
      </c>
      <c r="Y123" s="179">
        <f aca="true" t="shared" si="7" ref="Y123:Y131">X123*K123</f>
        <v>0</v>
      </c>
      <c r="Z123" s="179">
        <v>0.0004</v>
      </c>
      <c r="AA123" s="180">
        <f aca="true" t="shared" si="8" ref="AA123:AA131">Z123*K123</f>
        <v>0.028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 aca="true" t="shared" si="9" ref="BE123:BE131">IF(U123="základní",N123,0)</f>
        <v>0</v>
      </c>
      <c r="BF123" s="118">
        <f aca="true" t="shared" si="10" ref="BF123:BF131">IF(U123="snížená",N123,0)</f>
        <v>0</v>
      </c>
      <c r="BG123" s="118">
        <f aca="true" t="shared" si="11" ref="BG123:BG131">IF(U123="zákl. přenesená",N123,0)</f>
        <v>0</v>
      </c>
      <c r="BH123" s="118">
        <f aca="true" t="shared" si="12" ref="BH123:BH131">IF(U123="sníž. přenesená",N123,0)</f>
        <v>0</v>
      </c>
      <c r="BI123" s="118">
        <f aca="true" t="shared" si="13" ref="BI123:BI131">IF(U123="nulová",N123,0)</f>
        <v>0</v>
      </c>
      <c r="BJ123" s="19" t="s">
        <v>41</v>
      </c>
      <c r="BK123" s="118">
        <f aca="true" t="shared" si="14" ref="BK123:BK131">ROUND(L123*K123,2)</f>
        <v>0</v>
      </c>
      <c r="BL123" s="19" t="s">
        <v>251</v>
      </c>
      <c r="BM123" s="19" t="s">
        <v>2003</v>
      </c>
    </row>
    <row r="124" spans="2:65" s="1" customFormat="1" ht="25.5" customHeight="1">
      <c r="B124" s="35"/>
      <c r="C124" s="174" t="s">
        <v>97</v>
      </c>
      <c r="D124" s="174" t="s">
        <v>190</v>
      </c>
      <c r="E124" s="175" t="s">
        <v>563</v>
      </c>
      <c r="F124" s="255" t="s">
        <v>564</v>
      </c>
      <c r="G124" s="255"/>
      <c r="H124" s="255"/>
      <c r="I124" s="255"/>
      <c r="J124" s="176" t="s">
        <v>198</v>
      </c>
      <c r="K124" s="177">
        <v>190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0.0004</v>
      </c>
      <c r="AA124" s="180">
        <f t="shared" si="8"/>
        <v>0.076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2004</v>
      </c>
    </row>
    <row r="125" spans="2:65" s="1" customFormat="1" ht="25.5" customHeight="1">
      <c r="B125" s="35"/>
      <c r="C125" s="174" t="s">
        <v>200</v>
      </c>
      <c r="D125" s="174" t="s">
        <v>190</v>
      </c>
      <c r="E125" s="175" t="s">
        <v>566</v>
      </c>
      <c r="F125" s="255" t="s">
        <v>567</v>
      </c>
      <c r="G125" s="255"/>
      <c r="H125" s="255"/>
      <c r="I125" s="255"/>
      <c r="J125" s="176" t="s">
        <v>358</v>
      </c>
      <c r="K125" s="177">
        <v>146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0.00025</v>
      </c>
      <c r="AA125" s="180">
        <f t="shared" si="8"/>
        <v>0.0365</v>
      </c>
      <c r="AR125" s="19" t="s">
        <v>251</v>
      </c>
      <c r="AT125" s="19" t="s">
        <v>190</v>
      </c>
      <c r="AU125" s="19" t="s">
        <v>97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2005</v>
      </c>
    </row>
    <row r="126" spans="2:65" s="1" customFormat="1" ht="25.5" customHeight="1">
      <c r="B126" s="35"/>
      <c r="C126" s="174" t="s">
        <v>194</v>
      </c>
      <c r="D126" s="174" t="s">
        <v>190</v>
      </c>
      <c r="E126" s="175" t="s">
        <v>569</v>
      </c>
      <c r="F126" s="255" t="s">
        <v>570</v>
      </c>
      <c r="G126" s="255"/>
      <c r="H126" s="255"/>
      <c r="I126" s="255"/>
      <c r="J126" s="176" t="s">
        <v>358</v>
      </c>
      <c r="K126" s="177">
        <v>72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0.00045</v>
      </c>
      <c r="AA126" s="180">
        <f t="shared" si="8"/>
        <v>0.0324</v>
      </c>
      <c r="AR126" s="19" t="s">
        <v>251</v>
      </c>
      <c r="AT126" s="19" t="s">
        <v>190</v>
      </c>
      <c r="AU126" s="19" t="s">
        <v>97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2006</v>
      </c>
    </row>
    <row r="127" spans="2:65" s="1" customFormat="1" ht="25.5" customHeight="1">
      <c r="B127" s="35"/>
      <c r="C127" s="174" t="s">
        <v>209</v>
      </c>
      <c r="D127" s="174" t="s">
        <v>190</v>
      </c>
      <c r="E127" s="175" t="s">
        <v>572</v>
      </c>
      <c r="F127" s="255" t="s">
        <v>573</v>
      </c>
      <c r="G127" s="255"/>
      <c r="H127" s="255"/>
      <c r="I127" s="255"/>
      <c r="J127" s="176" t="s">
        <v>358</v>
      </c>
      <c r="K127" s="177">
        <v>175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0.00028</v>
      </c>
      <c r="AA127" s="180">
        <f t="shared" si="8"/>
        <v>0.048999999999999995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2007</v>
      </c>
    </row>
    <row r="128" spans="2:65" s="1" customFormat="1" ht="25.5" customHeight="1">
      <c r="B128" s="35"/>
      <c r="C128" s="174" t="s">
        <v>213</v>
      </c>
      <c r="D128" s="174" t="s">
        <v>190</v>
      </c>
      <c r="E128" s="175" t="s">
        <v>575</v>
      </c>
      <c r="F128" s="255" t="s">
        <v>576</v>
      </c>
      <c r="G128" s="255"/>
      <c r="H128" s="255"/>
      <c r="I128" s="255"/>
      <c r="J128" s="176" t="s">
        <v>358</v>
      </c>
      <c r="K128" s="177">
        <v>94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0.00021</v>
      </c>
      <c r="AA128" s="180">
        <f t="shared" si="8"/>
        <v>0.01974</v>
      </c>
      <c r="AR128" s="19" t="s">
        <v>251</v>
      </c>
      <c r="AT128" s="19" t="s">
        <v>190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2008</v>
      </c>
    </row>
    <row r="129" spans="2:65" s="1" customFormat="1" ht="25.5" customHeight="1">
      <c r="B129" s="35"/>
      <c r="C129" s="174" t="s">
        <v>217</v>
      </c>
      <c r="D129" s="174" t="s">
        <v>190</v>
      </c>
      <c r="E129" s="175" t="s">
        <v>578</v>
      </c>
      <c r="F129" s="255" t="s">
        <v>579</v>
      </c>
      <c r="G129" s="255"/>
      <c r="H129" s="255"/>
      <c r="I129" s="255"/>
      <c r="J129" s="176" t="s">
        <v>358</v>
      </c>
      <c r="K129" s="177">
        <v>10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0.0026</v>
      </c>
      <c r="AA129" s="180">
        <f t="shared" si="8"/>
        <v>0.026</v>
      </c>
      <c r="AR129" s="19" t="s">
        <v>251</v>
      </c>
      <c r="AT129" s="19" t="s">
        <v>190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2009</v>
      </c>
    </row>
    <row r="130" spans="2:65" s="1" customFormat="1" ht="25.5" customHeight="1">
      <c r="B130" s="35"/>
      <c r="C130" s="174" t="s">
        <v>204</v>
      </c>
      <c r="D130" s="174" t="s">
        <v>190</v>
      </c>
      <c r="E130" s="175" t="s">
        <v>852</v>
      </c>
      <c r="F130" s="255" t="s">
        <v>853</v>
      </c>
      <c r="G130" s="255"/>
      <c r="H130" s="255"/>
      <c r="I130" s="255"/>
      <c r="J130" s="176" t="s">
        <v>358</v>
      </c>
      <c r="K130" s="177">
        <v>1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2010</v>
      </c>
    </row>
    <row r="131" spans="2:65" s="1" customFormat="1" ht="16.5" customHeight="1">
      <c r="B131" s="35"/>
      <c r="C131" s="174" t="s">
        <v>224</v>
      </c>
      <c r="D131" s="174" t="s">
        <v>190</v>
      </c>
      <c r="E131" s="175" t="s">
        <v>584</v>
      </c>
      <c r="F131" s="255" t="s">
        <v>585</v>
      </c>
      <c r="G131" s="255"/>
      <c r="H131" s="255"/>
      <c r="I131" s="255"/>
      <c r="J131" s="176" t="s">
        <v>358</v>
      </c>
      <c r="K131" s="177">
        <v>10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2011</v>
      </c>
    </row>
    <row r="132" spans="2:63" s="10" customFormat="1" ht="29.85" customHeight="1">
      <c r="B132" s="163"/>
      <c r="C132" s="164"/>
      <c r="D132" s="173" t="s">
        <v>559</v>
      </c>
      <c r="E132" s="173"/>
      <c r="F132" s="173"/>
      <c r="G132" s="173"/>
      <c r="H132" s="173"/>
      <c r="I132" s="173"/>
      <c r="J132" s="173"/>
      <c r="K132" s="173"/>
      <c r="L132" s="173"/>
      <c r="M132" s="173"/>
      <c r="N132" s="268">
        <f>BK132</f>
        <v>0</v>
      </c>
      <c r="O132" s="269"/>
      <c r="P132" s="269"/>
      <c r="Q132" s="269"/>
      <c r="R132" s="166"/>
      <c r="T132" s="167"/>
      <c r="U132" s="164"/>
      <c r="V132" s="164"/>
      <c r="W132" s="168">
        <f>SUM(W133:W140)</f>
        <v>0</v>
      </c>
      <c r="X132" s="164"/>
      <c r="Y132" s="168">
        <f>SUM(Y133:Y140)</f>
        <v>0.0001</v>
      </c>
      <c r="Z132" s="164"/>
      <c r="AA132" s="169">
        <f>SUM(AA133:AA140)</f>
        <v>0</v>
      </c>
      <c r="AR132" s="170" t="s">
        <v>97</v>
      </c>
      <c r="AT132" s="171" t="s">
        <v>85</v>
      </c>
      <c r="AU132" s="171" t="s">
        <v>41</v>
      </c>
      <c r="AY132" s="170" t="s">
        <v>189</v>
      </c>
      <c r="BK132" s="172">
        <f>SUM(BK133:BK140)</f>
        <v>0</v>
      </c>
    </row>
    <row r="133" spans="2:65" s="1" customFormat="1" ht="25.5" customHeight="1">
      <c r="B133" s="35"/>
      <c r="C133" s="174" t="s">
        <v>228</v>
      </c>
      <c r="D133" s="174" t="s">
        <v>190</v>
      </c>
      <c r="E133" s="175" t="s">
        <v>587</v>
      </c>
      <c r="F133" s="255" t="s">
        <v>588</v>
      </c>
      <c r="G133" s="255"/>
      <c r="H133" s="255"/>
      <c r="I133" s="255"/>
      <c r="J133" s="176" t="s">
        <v>358</v>
      </c>
      <c r="K133" s="177">
        <v>21</v>
      </c>
      <c r="L133" s="256">
        <v>0</v>
      </c>
      <c r="M133" s="257"/>
      <c r="N133" s="258">
        <f aca="true" t="shared" si="15" ref="N133:N140">ROUND(L133*K133,2)</f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aca="true" t="shared" si="16" ref="W133:W140">V133*K133</f>
        <v>0</v>
      </c>
      <c r="X133" s="179">
        <v>0</v>
      </c>
      <c r="Y133" s="179">
        <f aca="true" t="shared" si="17" ref="Y133:Y140">X133*K133</f>
        <v>0</v>
      </c>
      <c r="Z133" s="179">
        <v>0</v>
      </c>
      <c r="AA133" s="180">
        <f aca="true" t="shared" si="18" ref="AA133:AA140">Z133*K133</f>
        <v>0</v>
      </c>
      <c r="AR133" s="19" t="s">
        <v>446</v>
      </c>
      <c r="AT133" s="19" t="s">
        <v>190</v>
      </c>
      <c r="AU133" s="19" t="s">
        <v>97</v>
      </c>
      <c r="AY133" s="19" t="s">
        <v>189</v>
      </c>
      <c r="BE133" s="118">
        <f aca="true" t="shared" si="19" ref="BE133:BE140">IF(U133="základní",N133,0)</f>
        <v>0</v>
      </c>
      <c r="BF133" s="118">
        <f aca="true" t="shared" si="20" ref="BF133:BF140">IF(U133="snížená",N133,0)</f>
        <v>0</v>
      </c>
      <c r="BG133" s="118">
        <f aca="true" t="shared" si="21" ref="BG133:BG140">IF(U133="zákl. přenesená",N133,0)</f>
        <v>0</v>
      </c>
      <c r="BH133" s="118">
        <f aca="true" t="shared" si="22" ref="BH133:BH140">IF(U133="sníž. přenesená",N133,0)</f>
        <v>0</v>
      </c>
      <c r="BI133" s="118">
        <f aca="true" t="shared" si="23" ref="BI133:BI140">IF(U133="nulová",N133,0)</f>
        <v>0</v>
      </c>
      <c r="BJ133" s="19" t="s">
        <v>41</v>
      </c>
      <c r="BK133" s="118">
        <f aca="true" t="shared" si="24" ref="BK133:BK140">ROUND(L133*K133,2)</f>
        <v>0</v>
      </c>
      <c r="BL133" s="19" t="s">
        <v>446</v>
      </c>
      <c r="BM133" s="19" t="s">
        <v>2012</v>
      </c>
    </row>
    <row r="134" spans="2:65" s="1" customFormat="1" ht="25.5" customHeight="1">
      <c r="B134" s="35"/>
      <c r="C134" s="174" t="s">
        <v>232</v>
      </c>
      <c r="D134" s="174" t="s">
        <v>190</v>
      </c>
      <c r="E134" s="175" t="s">
        <v>590</v>
      </c>
      <c r="F134" s="255" t="s">
        <v>591</v>
      </c>
      <c r="G134" s="255"/>
      <c r="H134" s="255"/>
      <c r="I134" s="255"/>
      <c r="J134" s="176" t="s">
        <v>198</v>
      </c>
      <c r="K134" s="177">
        <v>280</v>
      </c>
      <c r="L134" s="256">
        <v>0</v>
      </c>
      <c r="M134" s="257"/>
      <c r="N134" s="258">
        <f t="shared" si="1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16"/>
        <v>0</v>
      </c>
      <c r="X134" s="179">
        <v>0</v>
      </c>
      <c r="Y134" s="179">
        <f t="shared" si="17"/>
        <v>0</v>
      </c>
      <c r="Z134" s="179">
        <v>0</v>
      </c>
      <c r="AA134" s="180">
        <f t="shared" si="18"/>
        <v>0</v>
      </c>
      <c r="AR134" s="19" t="s">
        <v>251</v>
      </c>
      <c r="AT134" s="19" t="s">
        <v>190</v>
      </c>
      <c r="AU134" s="19" t="s">
        <v>97</v>
      </c>
      <c r="AY134" s="19" t="s">
        <v>189</v>
      </c>
      <c r="BE134" s="118">
        <f t="shared" si="19"/>
        <v>0</v>
      </c>
      <c r="BF134" s="118">
        <f t="shared" si="20"/>
        <v>0</v>
      </c>
      <c r="BG134" s="118">
        <f t="shared" si="21"/>
        <v>0</v>
      </c>
      <c r="BH134" s="118">
        <f t="shared" si="22"/>
        <v>0</v>
      </c>
      <c r="BI134" s="118">
        <f t="shared" si="23"/>
        <v>0</v>
      </c>
      <c r="BJ134" s="19" t="s">
        <v>41</v>
      </c>
      <c r="BK134" s="118">
        <f t="shared" si="24"/>
        <v>0</v>
      </c>
      <c r="BL134" s="19" t="s">
        <v>251</v>
      </c>
      <c r="BM134" s="19" t="s">
        <v>2013</v>
      </c>
    </row>
    <row r="135" spans="2:65" s="1" customFormat="1" ht="16.5" customHeight="1">
      <c r="B135" s="35"/>
      <c r="C135" s="174" t="s">
        <v>236</v>
      </c>
      <c r="D135" s="174" t="s">
        <v>190</v>
      </c>
      <c r="E135" s="175" t="s">
        <v>593</v>
      </c>
      <c r="F135" s="255" t="s">
        <v>594</v>
      </c>
      <c r="G135" s="255"/>
      <c r="H135" s="255"/>
      <c r="I135" s="255"/>
      <c r="J135" s="176" t="s">
        <v>358</v>
      </c>
      <c r="K135" s="177">
        <v>146</v>
      </c>
      <c r="L135" s="256">
        <v>0</v>
      </c>
      <c r="M135" s="257"/>
      <c r="N135" s="258">
        <f t="shared" si="1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16"/>
        <v>0</v>
      </c>
      <c r="X135" s="179">
        <v>0</v>
      </c>
      <c r="Y135" s="179">
        <f t="shared" si="17"/>
        <v>0</v>
      </c>
      <c r="Z135" s="179">
        <v>0</v>
      </c>
      <c r="AA135" s="180">
        <f t="shared" si="18"/>
        <v>0</v>
      </c>
      <c r="AR135" s="19" t="s">
        <v>251</v>
      </c>
      <c r="AT135" s="19" t="s">
        <v>190</v>
      </c>
      <c r="AU135" s="19" t="s">
        <v>97</v>
      </c>
      <c r="AY135" s="19" t="s">
        <v>189</v>
      </c>
      <c r="BE135" s="118">
        <f t="shared" si="19"/>
        <v>0</v>
      </c>
      <c r="BF135" s="118">
        <f t="shared" si="20"/>
        <v>0</v>
      </c>
      <c r="BG135" s="118">
        <f t="shared" si="21"/>
        <v>0</v>
      </c>
      <c r="BH135" s="118">
        <f t="shared" si="22"/>
        <v>0</v>
      </c>
      <c r="BI135" s="118">
        <f t="shared" si="23"/>
        <v>0</v>
      </c>
      <c r="BJ135" s="19" t="s">
        <v>41</v>
      </c>
      <c r="BK135" s="118">
        <f t="shared" si="24"/>
        <v>0</v>
      </c>
      <c r="BL135" s="19" t="s">
        <v>251</v>
      </c>
      <c r="BM135" s="19" t="s">
        <v>2014</v>
      </c>
    </row>
    <row r="136" spans="2:65" s="1" customFormat="1" ht="16.5" customHeight="1">
      <c r="B136" s="35"/>
      <c r="C136" s="174" t="s">
        <v>240</v>
      </c>
      <c r="D136" s="174" t="s">
        <v>190</v>
      </c>
      <c r="E136" s="175" t="s">
        <v>596</v>
      </c>
      <c r="F136" s="255" t="s">
        <v>597</v>
      </c>
      <c r="G136" s="255"/>
      <c r="H136" s="255"/>
      <c r="I136" s="255"/>
      <c r="J136" s="176" t="s">
        <v>358</v>
      </c>
      <c r="K136" s="177">
        <v>72</v>
      </c>
      <c r="L136" s="256">
        <v>0</v>
      </c>
      <c r="M136" s="257"/>
      <c r="N136" s="258">
        <f t="shared" si="1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16"/>
        <v>0</v>
      </c>
      <c r="X136" s="179">
        <v>0</v>
      </c>
      <c r="Y136" s="179">
        <f t="shared" si="17"/>
        <v>0</v>
      </c>
      <c r="Z136" s="179">
        <v>0</v>
      </c>
      <c r="AA136" s="180">
        <f t="shared" si="18"/>
        <v>0</v>
      </c>
      <c r="AR136" s="19" t="s">
        <v>251</v>
      </c>
      <c r="AT136" s="19" t="s">
        <v>190</v>
      </c>
      <c r="AU136" s="19" t="s">
        <v>97</v>
      </c>
      <c r="AY136" s="19" t="s">
        <v>189</v>
      </c>
      <c r="BE136" s="118">
        <f t="shared" si="19"/>
        <v>0</v>
      </c>
      <c r="BF136" s="118">
        <f t="shared" si="20"/>
        <v>0</v>
      </c>
      <c r="BG136" s="118">
        <f t="shared" si="21"/>
        <v>0</v>
      </c>
      <c r="BH136" s="118">
        <f t="shared" si="22"/>
        <v>0</v>
      </c>
      <c r="BI136" s="118">
        <f t="shared" si="23"/>
        <v>0</v>
      </c>
      <c r="BJ136" s="19" t="s">
        <v>41</v>
      </c>
      <c r="BK136" s="118">
        <f t="shared" si="24"/>
        <v>0</v>
      </c>
      <c r="BL136" s="19" t="s">
        <v>251</v>
      </c>
      <c r="BM136" s="19" t="s">
        <v>2015</v>
      </c>
    </row>
    <row r="137" spans="2:65" s="1" customFormat="1" ht="25.5" customHeight="1">
      <c r="B137" s="35"/>
      <c r="C137" s="174" t="s">
        <v>244</v>
      </c>
      <c r="D137" s="174" t="s">
        <v>190</v>
      </c>
      <c r="E137" s="175" t="s">
        <v>599</v>
      </c>
      <c r="F137" s="255" t="s">
        <v>600</v>
      </c>
      <c r="G137" s="255"/>
      <c r="H137" s="255"/>
      <c r="I137" s="255"/>
      <c r="J137" s="176" t="s">
        <v>358</v>
      </c>
      <c r="K137" s="177">
        <v>10</v>
      </c>
      <c r="L137" s="256">
        <v>0</v>
      </c>
      <c r="M137" s="257"/>
      <c r="N137" s="258">
        <f t="shared" si="1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16"/>
        <v>0</v>
      </c>
      <c r="X137" s="179">
        <v>0</v>
      </c>
      <c r="Y137" s="179">
        <f t="shared" si="17"/>
        <v>0</v>
      </c>
      <c r="Z137" s="179">
        <v>0</v>
      </c>
      <c r="AA137" s="180">
        <f t="shared" si="18"/>
        <v>0</v>
      </c>
      <c r="AR137" s="19" t="s">
        <v>251</v>
      </c>
      <c r="AT137" s="19" t="s">
        <v>190</v>
      </c>
      <c r="AU137" s="19" t="s">
        <v>97</v>
      </c>
      <c r="AY137" s="19" t="s">
        <v>189</v>
      </c>
      <c r="BE137" s="118">
        <f t="shared" si="19"/>
        <v>0</v>
      </c>
      <c r="BF137" s="118">
        <f t="shared" si="20"/>
        <v>0</v>
      </c>
      <c r="BG137" s="118">
        <f t="shared" si="21"/>
        <v>0</v>
      </c>
      <c r="BH137" s="118">
        <f t="shared" si="22"/>
        <v>0</v>
      </c>
      <c r="BI137" s="118">
        <f t="shared" si="23"/>
        <v>0</v>
      </c>
      <c r="BJ137" s="19" t="s">
        <v>41</v>
      </c>
      <c r="BK137" s="118">
        <f t="shared" si="24"/>
        <v>0</v>
      </c>
      <c r="BL137" s="19" t="s">
        <v>251</v>
      </c>
      <c r="BM137" s="19" t="s">
        <v>2016</v>
      </c>
    </row>
    <row r="138" spans="2:65" s="1" customFormat="1" ht="16.5" customHeight="1">
      <c r="B138" s="35"/>
      <c r="C138" s="174" t="s">
        <v>11</v>
      </c>
      <c r="D138" s="174" t="s">
        <v>190</v>
      </c>
      <c r="E138" s="175" t="s">
        <v>907</v>
      </c>
      <c r="F138" s="255" t="s">
        <v>908</v>
      </c>
      <c r="G138" s="255"/>
      <c r="H138" s="255"/>
      <c r="I138" s="255"/>
      <c r="J138" s="176" t="s">
        <v>358</v>
      </c>
      <c r="K138" s="177">
        <v>20</v>
      </c>
      <c r="L138" s="256">
        <v>0</v>
      </c>
      <c r="M138" s="257"/>
      <c r="N138" s="258">
        <f t="shared" si="1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16"/>
        <v>0</v>
      </c>
      <c r="X138" s="179">
        <v>0</v>
      </c>
      <c r="Y138" s="179">
        <f t="shared" si="17"/>
        <v>0</v>
      </c>
      <c r="Z138" s="179">
        <v>0</v>
      </c>
      <c r="AA138" s="180">
        <f t="shared" si="18"/>
        <v>0</v>
      </c>
      <c r="AR138" s="19" t="s">
        <v>251</v>
      </c>
      <c r="AT138" s="19" t="s">
        <v>190</v>
      </c>
      <c r="AU138" s="19" t="s">
        <v>97</v>
      </c>
      <c r="AY138" s="19" t="s">
        <v>189</v>
      </c>
      <c r="BE138" s="118">
        <f t="shared" si="19"/>
        <v>0</v>
      </c>
      <c r="BF138" s="118">
        <f t="shared" si="20"/>
        <v>0</v>
      </c>
      <c r="BG138" s="118">
        <f t="shared" si="21"/>
        <v>0</v>
      </c>
      <c r="BH138" s="118">
        <f t="shared" si="22"/>
        <v>0</v>
      </c>
      <c r="BI138" s="118">
        <f t="shared" si="23"/>
        <v>0</v>
      </c>
      <c r="BJ138" s="19" t="s">
        <v>41</v>
      </c>
      <c r="BK138" s="118">
        <f t="shared" si="24"/>
        <v>0</v>
      </c>
      <c r="BL138" s="19" t="s">
        <v>251</v>
      </c>
      <c r="BM138" s="19" t="s">
        <v>2017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913</v>
      </c>
      <c r="F139" s="255" t="s">
        <v>914</v>
      </c>
      <c r="G139" s="255"/>
      <c r="H139" s="255"/>
      <c r="I139" s="255"/>
      <c r="J139" s="176" t="s">
        <v>198</v>
      </c>
      <c r="K139" s="177">
        <v>40</v>
      </c>
      <c r="L139" s="256">
        <v>0</v>
      </c>
      <c r="M139" s="257"/>
      <c r="N139" s="258">
        <f t="shared" si="1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16"/>
        <v>0</v>
      </c>
      <c r="X139" s="179">
        <v>0</v>
      </c>
      <c r="Y139" s="179">
        <f t="shared" si="17"/>
        <v>0</v>
      </c>
      <c r="Z139" s="179">
        <v>0</v>
      </c>
      <c r="AA139" s="180">
        <f t="shared" si="1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19"/>
        <v>0</v>
      </c>
      <c r="BF139" s="118">
        <f t="shared" si="20"/>
        <v>0</v>
      </c>
      <c r="BG139" s="118">
        <f t="shared" si="21"/>
        <v>0</v>
      </c>
      <c r="BH139" s="118">
        <f t="shared" si="22"/>
        <v>0</v>
      </c>
      <c r="BI139" s="118">
        <f t="shared" si="23"/>
        <v>0</v>
      </c>
      <c r="BJ139" s="19" t="s">
        <v>41</v>
      </c>
      <c r="BK139" s="118">
        <f t="shared" si="24"/>
        <v>0</v>
      </c>
      <c r="BL139" s="19" t="s">
        <v>251</v>
      </c>
      <c r="BM139" s="19" t="s">
        <v>2018</v>
      </c>
    </row>
    <row r="140" spans="2:65" s="1" customFormat="1" ht="16.5" customHeight="1">
      <c r="B140" s="35"/>
      <c r="C140" s="181" t="s">
        <v>255</v>
      </c>
      <c r="D140" s="181" t="s">
        <v>201</v>
      </c>
      <c r="E140" s="182" t="s">
        <v>920</v>
      </c>
      <c r="F140" s="259" t="s">
        <v>606</v>
      </c>
      <c r="G140" s="259"/>
      <c r="H140" s="259"/>
      <c r="I140" s="259"/>
      <c r="J140" s="183" t="s">
        <v>358</v>
      </c>
      <c r="K140" s="184">
        <v>10</v>
      </c>
      <c r="L140" s="260">
        <v>0</v>
      </c>
      <c r="M140" s="261"/>
      <c r="N140" s="262">
        <f t="shared" si="1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16"/>
        <v>0</v>
      </c>
      <c r="X140" s="179">
        <v>1E-05</v>
      </c>
      <c r="Y140" s="179">
        <f t="shared" si="17"/>
        <v>0.0001</v>
      </c>
      <c r="Z140" s="179">
        <v>0</v>
      </c>
      <c r="AA140" s="180">
        <f t="shared" si="1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19"/>
        <v>0</v>
      </c>
      <c r="BF140" s="118">
        <f t="shared" si="20"/>
        <v>0</v>
      </c>
      <c r="BG140" s="118">
        <f t="shared" si="21"/>
        <v>0</v>
      </c>
      <c r="BH140" s="118">
        <f t="shared" si="22"/>
        <v>0</v>
      </c>
      <c r="BI140" s="118">
        <f t="shared" si="23"/>
        <v>0</v>
      </c>
      <c r="BJ140" s="19" t="s">
        <v>41</v>
      </c>
      <c r="BK140" s="118">
        <f t="shared" si="24"/>
        <v>0</v>
      </c>
      <c r="BL140" s="19" t="s">
        <v>251</v>
      </c>
      <c r="BM140" s="19" t="s">
        <v>2019</v>
      </c>
    </row>
    <row r="141" spans="2:63" s="1" customFormat="1" ht="49.95" customHeight="1">
      <c r="B141" s="35"/>
      <c r="C141" s="36"/>
      <c r="D141" s="165" t="s">
        <v>555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270">
        <f>BK141</f>
        <v>0</v>
      </c>
      <c r="O141" s="271"/>
      <c r="P141" s="271"/>
      <c r="Q141" s="271"/>
      <c r="R141" s="37"/>
      <c r="T141" s="154"/>
      <c r="U141" s="56"/>
      <c r="V141" s="56"/>
      <c r="W141" s="56"/>
      <c r="X141" s="56"/>
      <c r="Y141" s="56"/>
      <c r="Z141" s="56"/>
      <c r="AA141" s="58"/>
      <c r="AT141" s="19" t="s">
        <v>85</v>
      </c>
      <c r="AU141" s="19" t="s">
        <v>86</v>
      </c>
      <c r="AY141" s="19" t="s">
        <v>556</v>
      </c>
      <c r="BK141" s="118">
        <v>0</v>
      </c>
    </row>
    <row r="142" spans="2:18" s="1" customFormat="1" ht="6.9" customHeight="1">
      <c r="B142" s="59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1"/>
    </row>
  </sheetData>
  <sheetProtection algorithmName="SHA-512" hashValue="QcN4X6UPJs0m2d0K4U40AIehtuh48Udi8pC9WwuuPI5yUedQlLkQz4R2OqAX0jnb0Y8JIGn7lkKvJnPHuMJfSg==" saltValue="K5DX+n4wxX/WzZDxZx0hpcmtT69EXf6RdJalhgYdvjRPunWlLBtrvuNxHRlXlCYhnuv2oH7q8ryufzr2yYveVA==" spinCount="10" sheet="1" objects="1" scenarios="1" formatColumns="0" formatRows="0"/>
  <mergeCells count="124">
    <mergeCell ref="N141:Q141"/>
    <mergeCell ref="H1:K1"/>
    <mergeCell ref="S2:AC2"/>
    <mergeCell ref="F139:I139"/>
    <mergeCell ref="L139:M139"/>
    <mergeCell ref="N139:Q139"/>
    <mergeCell ref="F140:I140"/>
    <mergeCell ref="L140:M140"/>
    <mergeCell ref="N140:Q140"/>
    <mergeCell ref="N120:Q120"/>
    <mergeCell ref="N121:Q121"/>
    <mergeCell ref="N122:Q122"/>
    <mergeCell ref="N132:Q13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6"/>
  <sheetViews>
    <sheetView showGridLines="0" workbookViewId="0" topLeftCell="A1">
      <pane ySplit="1" topLeftCell="A136" activePane="bottomLeft" state="frozen"/>
      <selection pane="bottomLeft" activeCell="L145" sqref="L14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128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s="1" customFormat="1" ht="32.85" customHeight="1">
      <c r="B7" s="35"/>
      <c r="C7" s="36"/>
      <c r="D7" s="29" t="s">
        <v>144</v>
      </c>
      <c r="E7" s="36"/>
      <c r="F7" s="194" t="s">
        <v>2020</v>
      </c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36"/>
      <c r="R7" s="37"/>
    </row>
    <row r="8" spans="2:18" s="1" customFormat="1" ht="14.4" customHeight="1">
      <c r="B8" s="35"/>
      <c r="C8" s="36"/>
      <c r="D8" s="30" t="s">
        <v>21</v>
      </c>
      <c r="E8" s="36"/>
      <c r="F8" s="28" t="s">
        <v>22</v>
      </c>
      <c r="G8" s="36"/>
      <c r="H8" s="36"/>
      <c r="I8" s="36"/>
      <c r="J8" s="36"/>
      <c r="K8" s="36"/>
      <c r="L8" s="36"/>
      <c r="M8" s="30" t="s">
        <v>23</v>
      </c>
      <c r="N8" s="36"/>
      <c r="O8" s="28" t="s">
        <v>22</v>
      </c>
      <c r="P8" s="36"/>
      <c r="Q8" s="36"/>
      <c r="R8" s="37"/>
    </row>
    <row r="9" spans="2:18" s="1" customFormat="1" ht="14.4" customHeight="1">
      <c r="B9" s="35"/>
      <c r="C9" s="36"/>
      <c r="D9" s="30" t="s">
        <v>24</v>
      </c>
      <c r="E9" s="36"/>
      <c r="F9" s="28" t="s">
        <v>25</v>
      </c>
      <c r="G9" s="36"/>
      <c r="H9" s="36"/>
      <c r="I9" s="36"/>
      <c r="J9" s="36"/>
      <c r="K9" s="36"/>
      <c r="L9" s="36"/>
      <c r="M9" s="30" t="s">
        <v>26</v>
      </c>
      <c r="N9" s="36"/>
      <c r="O9" s="239" t="str">
        <f>'Rekapitulace stavby'!AN8</f>
        <v>16. 1. 2018</v>
      </c>
      <c r="P9" s="240"/>
      <c r="Q9" s="36"/>
      <c r="R9" s="37"/>
    </row>
    <row r="10" spans="2:18" s="1" customFormat="1" ht="10.8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4" customHeight="1">
      <c r="B11" s="35"/>
      <c r="C11" s="36"/>
      <c r="D11" s="30" t="s">
        <v>28</v>
      </c>
      <c r="E11" s="36"/>
      <c r="F11" s="36"/>
      <c r="G11" s="36"/>
      <c r="H11" s="36"/>
      <c r="I11" s="36"/>
      <c r="J11" s="36"/>
      <c r="K11" s="36"/>
      <c r="L11" s="36"/>
      <c r="M11" s="30" t="s">
        <v>29</v>
      </c>
      <c r="N11" s="36"/>
      <c r="O11" s="192" t="s">
        <v>30</v>
      </c>
      <c r="P11" s="192"/>
      <c r="Q11" s="36"/>
      <c r="R11" s="37"/>
    </row>
    <row r="12" spans="2:18" s="1" customFormat="1" ht="18" customHeight="1">
      <c r="B12" s="35"/>
      <c r="C12" s="36"/>
      <c r="D12" s="36"/>
      <c r="E12" s="28" t="s">
        <v>31</v>
      </c>
      <c r="F12" s="36"/>
      <c r="G12" s="36"/>
      <c r="H12" s="36"/>
      <c r="I12" s="36"/>
      <c r="J12" s="36"/>
      <c r="K12" s="36"/>
      <c r="L12" s="36"/>
      <c r="M12" s="30" t="s">
        <v>32</v>
      </c>
      <c r="N12" s="36"/>
      <c r="O12" s="192" t="s">
        <v>33</v>
      </c>
      <c r="P12" s="192"/>
      <c r="Q12" s="36"/>
      <c r="R12" s="37"/>
    </row>
    <row r="13" spans="2:18" s="1" customFormat="1" ht="6.9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4" customHeight="1">
      <c r="B14" s="35"/>
      <c r="C14" s="36"/>
      <c r="D14" s="30" t="s">
        <v>34</v>
      </c>
      <c r="E14" s="36"/>
      <c r="F14" s="36"/>
      <c r="G14" s="36"/>
      <c r="H14" s="36"/>
      <c r="I14" s="36"/>
      <c r="J14" s="36"/>
      <c r="K14" s="36"/>
      <c r="L14" s="36"/>
      <c r="M14" s="30" t="s">
        <v>29</v>
      </c>
      <c r="N14" s="36"/>
      <c r="O14" s="241" t="str">
        <f>IF('Rekapitulace stavby'!AN13="","",'Rekapitulace stavby'!AN13)</f>
        <v>Vyplň údaj</v>
      </c>
      <c r="P14" s="192"/>
      <c r="Q14" s="36"/>
      <c r="R14" s="37"/>
    </row>
    <row r="15" spans="2:18" s="1" customFormat="1" ht="18" customHeight="1">
      <c r="B15" s="35"/>
      <c r="C15" s="36"/>
      <c r="D15" s="36"/>
      <c r="E15" s="241" t="str">
        <f>IF('Rekapitulace stavby'!E14="","",'Rekapitulace stavby'!E14)</f>
        <v>Vyplň údaj</v>
      </c>
      <c r="F15" s="242"/>
      <c r="G15" s="242"/>
      <c r="H15" s="242"/>
      <c r="I15" s="242"/>
      <c r="J15" s="242"/>
      <c r="K15" s="242"/>
      <c r="L15" s="242"/>
      <c r="M15" s="30" t="s">
        <v>32</v>
      </c>
      <c r="N15" s="36"/>
      <c r="O15" s="241" t="str">
        <f>IF('Rekapitulace stavby'!AN14="","",'Rekapitulace stavby'!AN14)</f>
        <v>Vyplň údaj</v>
      </c>
      <c r="P15" s="192"/>
      <c r="Q15" s="36"/>
      <c r="R15" s="37"/>
    </row>
    <row r="16" spans="2:18" s="1" customFormat="1" ht="6.9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" customHeight="1">
      <c r="B17" s="35"/>
      <c r="C17" s="36"/>
      <c r="D17" s="30" t="s">
        <v>36</v>
      </c>
      <c r="E17" s="36"/>
      <c r="F17" s="36"/>
      <c r="G17" s="36"/>
      <c r="H17" s="36"/>
      <c r="I17" s="36"/>
      <c r="J17" s="36"/>
      <c r="K17" s="36"/>
      <c r="L17" s="36"/>
      <c r="M17" s="30" t="s">
        <v>29</v>
      </c>
      <c r="N17" s="36"/>
      <c r="O17" s="192" t="s">
        <v>37</v>
      </c>
      <c r="P17" s="192"/>
      <c r="Q17" s="36"/>
      <c r="R17" s="37"/>
    </row>
    <row r="18" spans="2:18" s="1" customFormat="1" ht="18" customHeight="1">
      <c r="B18" s="35"/>
      <c r="C18" s="36"/>
      <c r="D18" s="36"/>
      <c r="E18" s="28" t="s">
        <v>38</v>
      </c>
      <c r="F18" s="36"/>
      <c r="G18" s="36"/>
      <c r="H18" s="36"/>
      <c r="I18" s="36"/>
      <c r="J18" s="36"/>
      <c r="K18" s="36"/>
      <c r="L18" s="36"/>
      <c r="M18" s="30" t="s">
        <v>32</v>
      </c>
      <c r="N18" s="36"/>
      <c r="O18" s="192" t="s">
        <v>39</v>
      </c>
      <c r="P18" s="192"/>
      <c r="Q18" s="36"/>
      <c r="R18" s="37"/>
    </row>
    <row r="19" spans="2:18" s="1" customFormat="1" ht="6.9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" customHeight="1">
      <c r="B20" s="35"/>
      <c r="C20" s="36"/>
      <c r="D20" s="30" t="s">
        <v>42</v>
      </c>
      <c r="E20" s="36"/>
      <c r="F20" s="36"/>
      <c r="G20" s="36"/>
      <c r="H20" s="36"/>
      <c r="I20" s="36"/>
      <c r="J20" s="36"/>
      <c r="K20" s="36"/>
      <c r="L20" s="36"/>
      <c r="M20" s="30" t="s">
        <v>29</v>
      </c>
      <c r="N20" s="36"/>
      <c r="O20" s="192" t="s">
        <v>22</v>
      </c>
      <c r="P20" s="192"/>
      <c r="Q20" s="36"/>
      <c r="R20" s="37"/>
    </row>
    <row r="21" spans="2:18" s="1" customFormat="1" ht="18" customHeight="1">
      <c r="B21" s="35"/>
      <c r="C21" s="36"/>
      <c r="D21" s="36"/>
      <c r="E21" s="28" t="s">
        <v>44</v>
      </c>
      <c r="F21" s="36"/>
      <c r="G21" s="36"/>
      <c r="H21" s="36"/>
      <c r="I21" s="36"/>
      <c r="J21" s="36"/>
      <c r="K21" s="36"/>
      <c r="L21" s="36"/>
      <c r="M21" s="30" t="s">
        <v>32</v>
      </c>
      <c r="N21" s="36"/>
      <c r="O21" s="192" t="s">
        <v>22</v>
      </c>
      <c r="P21" s="192"/>
      <c r="Q21" s="36"/>
      <c r="R21" s="37"/>
    </row>
    <row r="22" spans="2:18" s="1" customFormat="1" ht="6.9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" customHeight="1">
      <c r="B23" s="35"/>
      <c r="C23" s="36"/>
      <c r="D23" s="30" t="s">
        <v>45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197" t="s">
        <v>22</v>
      </c>
      <c r="F24" s="197"/>
      <c r="G24" s="197"/>
      <c r="H24" s="197"/>
      <c r="I24" s="197"/>
      <c r="J24" s="197"/>
      <c r="K24" s="197"/>
      <c r="L24" s="197"/>
      <c r="M24" s="36"/>
      <c r="N24" s="36"/>
      <c r="O24" s="36"/>
      <c r="P24" s="36"/>
      <c r="Q24" s="36"/>
      <c r="R24" s="37"/>
    </row>
    <row r="25" spans="2:18" s="1" customFormat="1" ht="6.9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" customHeight="1">
      <c r="B27" s="35"/>
      <c r="C27" s="36"/>
      <c r="D27" s="127" t="s">
        <v>148</v>
      </c>
      <c r="E27" s="36"/>
      <c r="F27" s="36"/>
      <c r="G27" s="36"/>
      <c r="H27" s="36"/>
      <c r="I27" s="36"/>
      <c r="J27" s="36"/>
      <c r="K27" s="36"/>
      <c r="L27" s="36"/>
      <c r="M27" s="198">
        <f>N88</f>
        <v>0</v>
      </c>
      <c r="N27" s="198"/>
      <c r="O27" s="198"/>
      <c r="P27" s="198"/>
      <c r="Q27" s="36"/>
      <c r="R27" s="37"/>
    </row>
    <row r="28" spans="2:18" s="1" customFormat="1" ht="14.4" customHeight="1">
      <c r="B28" s="35"/>
      <c r="C28" s="36"/>
      <c r="D28" s="34" t="s">
        <v>132</v>
      </c>
      <c r="E28" s="36"/>
      <c r="F28" s="36"/>
      <c r="G28" s="36"/>
      <c r="H28" s="36"/>
      <c r="I28" s="36"/>
      <c r="J28" s="36"/>
      <c r="K28" s="36"/>
      <c r="L28" s="36"/>
      <c r="M28" s="198">
        <f>N98</f>
        <v>0</v>
      </c>
      <c r="N28" s="198"/>
      <c r="O28" s="198"/>
      <c r="P28" s="198"/>
      <c r="Q28" s="36"/>
      <c r="R28" s="37"/>
    </row>
    <row r="29" spans="2:18" s="1" customFormat="1" ht="6.9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8" t="s">
        <v>49</v>
      </c>
      <c r="E30" s="36"/>
      <c r="F30" s="36"/>
      <c r="G30" s="36"/>
      <c r="H30" s="36"/>
      <c r="I30" s="36"/>
      <c r="J30" s="36"/>
      <c r="K30" s="36"/>
      <c r="L30" s="36"/>
      <c r="M30" s="243">
        <f>ROUND(M27+M28,0)</f>
        <v>0</v>
      </c>
      <c r="N30" s="238"/>
      <c r="O30" s="238"/>
      <c r="P30" s="238"/>
      <c r="Q30" s="36"/>
      <c r="R30" s="37"/>
    </row>
    <row r="31" spans="2:18" s="1" customFormat="1" ht="6.9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" customHeight="1">
      <c r="B32" s="35"/>
      <c r="C32" s="36"/>
      <c r="D32" s="42" t="s">
        <v>50</v>
      </c>
      <c r="E32" s="42" t="s">
        <v>51</v>
      </c>
      <c r="F32" s="43">
        <v>0.21</v>
      </c>
      <c r="G32" s="129" t="s">
        <v>52</v>
      </c>
      <c r="H32" s="244">
        <f>(SUM(BE98:BE105)+SUM(BE123:BE144))</f>
        <v>0</v>
      </c>
      <c r="I32" s="238"/>
      <c r="J32" s="238"/>
      <c r="K32" s="36"/>
      <c r="L32" s="36"/>
      <c r="M32" s="244">
        <f>ROUND((SUM(BE98:BE105)+SUM(BE123:BE144)),0)*F32</f>
        <v>0</v>
      </c>
      <c r="N32" s="238"/>
      <c r="O32" s="238"/>
      <c r="P32" s="238"/>
      <c r="Q32" s="36"/>
      <c r="R32" s="37"/>
    </row>
    <row r="33" spans="2:18" s="1" customFormat="1" ht="14.4" customHeight="1">
      <c r="B33" s="35"/>
      <c r="C33" s="36"/>
      <c r="D33" s="36"/>
      <c r="E33" s="42" t="s">
        <v>53</v>
      </c>
      <c r="F33" s="43">
        <v>0.15</v>
      </c>
      <c r="G33" s="129" t="s">
        <v>52</v>
      </c>
      <c r="H33" s="244">
        <f>(SUM(BF98:BF105)+SUM(BF123:BF144))</f>
        <v>0</v>
      </c>
      <c r="I33" s="238"/>
      <c r="J33" s="238"/>
      <c r="K33" s="36"/>
      <c r="L33" s="36"/>
      <c r="M33" s="244">
        <f>ROUND((SUM(BF98:BF105)+SUM(BF123:BF144)),0)*F33</f>
        <v>0</v>
      </c>
      <c r="N33" s="238"/>
      <c r="O33" s="238"/>
      <c r="P33" s="238"/>
      <c r="Q33" s="36"/>
      <c r="R33" s="37"/>
    </row>
    <row r="34" spans="2:18" s="1" customFormat="1" ht="14.4" customHeight="1" hidden="1">
      <c r="B34" s="35"/>
      <c r="C34" s="36"/>
      <c r="D34" s="36"/>
      <c r="E34" s="42" t="s">
        <v>54</v>
      </c>
      <c r="F34" s="43">
        <v>0.21</v>
      </c>
      <c r="G34" s="129" t="s">
        <v>52</v>
      </c>
      <c r="H34" s="244">
        <f>(SUM(BG98:BG105)+SUM(BG123:BG144))</f>
        <v>0</v>
      </c>
      <c r="I34" s="238"/>
      <c r="J34" s="238"/>
      <c r="K34" s="36"/>
      <c r="L34" s="36"/>
      <c r="M34" s="244"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55</v>
      </c>
      <c r="F35" s="43">
        <v>0.15</v>
      </c>
      <c r="G35" s="129" t="s">
        <v>52</v>
      </c>
      <c r="H35" s="244">
        <f>(SUM(BH98:BH105)+SUM(BH123:BH144))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56</v>
      </c>
      <c r="F36" s="43">
        <v>0</v>
      </c>
      <c r="G36" s="129" t="s">
        <v>52</v>
      </c>
      <c r="H36" s="244">
        <f>(SUM(BI98:BI105)+SUM(BI123:BI144))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6.9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25"/>
      <c r="D38" s="130" t="s">
        <v>57</v>
      </c>
      <c r="E38" s="79"/>
      <c r="F38" s="79"/>
      <c r="G38" s="131" t="s">
        <v>58</v>
      </c>
      <c r="H38" s="132" t="s">
        <v>59</v>
      </c>
      <c r="I38" s="79"/>
      <c r="J38" s="79"/>
      <c r="K38" s="79"/>
      <c r="L38" s="245">
        <f>SUM(M30:M36)</f>
        <v>0</v>
      </c>
      <c r="M38" s="245"/>
      <c r="N38" s="245"/>
      <c r="O38" s="245"/>
      <c r="P38" s="246"/>
      <c r="Q38" s="125"/>
      <c r="R38" s="37"/>
    </row>
    <row r="39" spans="2:18" s="1" customFormat="1" ht="14.4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2">
      <c r="B41" s="23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4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s="1" customFormat="1" ht="36.9" customHeight="1">
      <c r="B79" s="35"/>
      <c r="C79" s="69" t="s">
        <v>144</v>
      </c>
      <c r="D79" s="36"/>
      <c r="E79" s="36"/>
      <c r="F79" s="208" t="str">
        <f>F7</f>
        <v>006 - Ostatní a vedlejší náklady</v>
      </c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36"/>
      <c r="R79" s="37"/>
      <c r="T79" s="136"/>
      <c r="U79" s="136"/>
    </row>
    <row r="80" spans="2:21" s="1" customFormat="1" ht="6.9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T80" s="136"/>
      <c r="U80" s="136"/>
    </row>
    <row r="81" spans="2:21" s="1" customFormat="1" ht="18" customHeight="1">
      <c r="B81" s="35"/>
      <c r="C81" s="30" t="s">
        <v>24</v>
      </c>
      <c r="D81" s="36"/>
      <c r="E81" s="36"/>
      <c r="F81" s="28" t="str">
        <f>F9</f>
        <v>Holice</v>
      </c>
      <c r="G81" s="36"/>
      <c r="H81" s="36"/>
      <c r="I81" s="36"/>
      <c r="J81" s="36"/>
      <c r="K81" s="30" t="s">
        <v>26</v>
      </c>
      <c r="L81" s="36"/>
      <c r="M81" s="240" t="str">
        <f>IF(O9="","",O9)</f>
        <v>16. 1. 2018</v>
      </c>
      <c r="N81" s="240"/>
      <c r="O81" s="240"/>
      <c r="P81" s="240"/>
      <c r="Q81" s="36"/>
      <c r="R81" s="37"/>
      <c r="T81" s="136"/>
      <c r="U81" s="136"/>
    </row>
    <row r="82" spans="2:21" s="1" customFormat="1" ht="6.9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T82" s="136"/>
      <c r="U82" s="136"/>
    </row>
    <row r="83" spans="2:21" s="1" customFormat="1" ht="13.2">
      <c r="B83" s="35"/>
      <c r="C83" s="30" t="s">
        <v>28</v>
      </c>
      <c r="D83" s="36"/>
      <c r="E83" s="36"/>
      <c r="F83" s="28" t="str">
        <f>E12</f>
        <v>Pardubický kraj, Komenského nám. 125, Pardubice</v>
      </c>
      <c r="G83" s="36"/>
      <c r="H83" s="36"/>
      <c r="I83" s="36"/>
      <c r="J83" s="36"/>
      <c r="K83" s="30" t="s">
        <v>36</v>
      </c>
      <c r="L83" s="36"/>
      <c r="M83" s="192" t="str">
        <f>E18</f>
        <v>ApA Architektonicko-projekt.ateliér Vamberk s.r.o.</v>
      </c>
      <c r="N83" s="192"/>
      <c r="O83" s="192"/>
      <c r="P83" s="192"/>
      <c r="Q83" s="192"/>
      <c r="R83" s="37"/>
      <c r="T83" s="136"/>
      <c r="U83" s="136"/>
    </row>
    <row r="84" spans="2:21" s="1" customFormat="1" ht="14.4" customHeight="1">
      <c r="B84" s="35"/>
      <c r="C84" s="30" t="s">
        <v>34</v>
      </c>
      <c r="D84" s="36"/>
      <c r="E84" s="36"/>
      <c r="F84" s="28" t="str">
        <f>IF(E15="","",E15)</f>
        <v>Vyplň údaj</v>
      </c>
      <c r="G84" s="36"/>
      <c r="H84" s="36"/>
      <c r="I84" s="36"/>
      <c r="J84" s="36"/>
      <c r="K84" s="30" t="s">
        <v>42</v>
      </c>
      <c r="L84" s="36"/>
      <c r="M84" s="192" t="str">
        <f>E21</f>
        <v>Ing. I. Černá</v>
      </c>
      <c r="N84" s="192"/>
      <c r="O84" s="192"/>
      <c r="P84" s="192"/>
      <c r="Q84" s="192"/>
      <c r="R84" s="37"/>
      <c r="T84" s="136"/>
      <c r="U84" s="136"/>
    </row>
    <row r="85" spans="2:21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136"/>
      <c r="U85" s="136"/>
    </row>
    <row r="86" spans="2:21" s="1" customFormat="1" ht="29.25" customHeight="1">
      <c r="B86" s="35"/>
      <c r="C86" s="247" t="s">
        <v>150</v>
      </c>
      <c r="D86" s="248"/>
      <c r="E86" s="248"/>
      <c r="F86" s="248"/>
      <c r="G86" s="248"/>
      <c r="H86" s="125"/>
      <c r="I86" s="125"/>
      <c r="J86" s="125"/>
      <c r="K86" s="125"/>
      <c r="L86" s="125"/>
      <c r="M86" s="125"/>
      <c r="N86" s="247" t="s">
        <v>151</v>
      </c>
      <c r="O86" s="248"/>
      <c r="P86" s="248"/>
      <c r="Q86" s="248"/>
      <c r="R86" s="37"/>
      <c r="T86" s="136"/>
      <c r="U86" s="136"/>
    </row>
    <row r="87" spans="2:21" s="1" customFormat="1" ht="10.3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36"/>
      <c r="U87" s="136"/>
    </row>
    <row r="88" spans="2:47" s="1" customFormat="1" ht="29.25" customHeight="1">
      <c r="B88" s="35"/>
      <c r="C88" s="138" t="s">
        <v>152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2">
        <f>N123</f>
        <v>0</v>
      </c>
      <c r="O88" s="249"/>
      <c r="P88" s="249"/>
      <c r="Q88" s="249"/>
      <c r="R88" s="37"/>
      <c r="T88" s="136"/>
      <c r="U88" s="136"/>
      <c r="AU88" s="19" t="s">
        <v>153</v>
      </c>
    </row>
    <row r="89" spans="2:21" s="7" customFormat="1" ht="24.9" customHeight="1">
      <c r="B89" s="139"/>
      <c r="C89" s="140"/>
      <c r="D89" s="141" t="s">
        <v>2021</v>
      </c>
      <c r="E89" s="140"/>
      <c r="F89" s="140"/>
      <c r="G89" s="140"/>
      <c r="H89" s="140"/>
      <c r="I89" s="140"/>
      <c r="J89" s="140"/>
      <c r="K89" s="140"/>
      <c r="L89" s="140"/>
      <c r="M89" s="140"/>
      <c r="N89" s="250">
        <f>N124</f>
        <v>0</v>
      </c>
      <c r="O89" s="251"/>
      <c r="P89" s="251"/>
      <c r="Q89" s="251"/>
      <c r="R89" s="142"/>
      <c r="T89" s="143"/>
      <c r="U89" s="143"/>
    </row>
    <row r="90" spans="2:21" s="8" customFormat="1" ht="19.95" customHeight="1">
      <c r="B90" s="144"/>
      <c r="C90" s="103"/>
      <c r="D90" s="114" t="s">
        <v>2022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5">
        <f>N125</f>
        <v>0</v>
      </c>
      <c r="O90" s="226"/>
      <c r="P90" s="226"/>
      <c r="Q90" s="226"/>
      <c r="R90" s="145"/>
      <c r="T90" s="146"/>
      <c r="U90" s="146"/>
    </row>
    <row r="91" spans="2:21" s="8" customFormat="1" ht="14.85" customHeight="1">
      <c r="B91" s="144"/>
      <c r="C91" s="103"/>
      <c r="D91" s="114" t="s">
        <v>2023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N126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2024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N130</f>
        <v>0</v>
      </c>
      <c r="O92" s="226"/>
      <c r="P92" s="226"/>
      <c r="Q92" s="226"/>
      <c r="R92" s="145"/>
      <c r="T92" s="146"/>
      <c r="U92" s="146"/>
    </row>
    <row r="93" spans="2:21" s="8" customFormat="1" ht="14.85" customHeight="1">
      <c r="B93" s="144"/>
      <c r="C93" s="103"/>
      <c r="D93" s="114" t="s">
        <v>2025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N131</f>
        <v>0</v>
      </c>
      <c r="O93" s="226"/>
      <c r="P93" s="226"/>
      <c r="Q93" s="226"/>
      <c r="R93" s="145"/>
      <c r="T93" s="146"/>
      <c r="U93" s="146"/>
    </row>
    <row r="94" spans="2:21" s="8" customFormat="1" ht="14.85" customHeight="1">
      <c r="B94" s="144"/>
      <c r="C94" s="103"/>
      <c r="D94" s="114" t="s">
        <v>2026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N134</f>
        <v>0</v>
      </c>
      <c r="O94" s="226"/>
      <c r="P94" s="226"/>
      <c r="Q94" s="226"/>
      <c r="R94" s="145"/>
      <c r="T94" s="146"/>
      <c r="U94" s="146"/>
    </row>
    <row r="95" spans="2:21" s="8" customFormat="1" ht="14.85" customHeight="1">
      <c r="B95" s="144"/>
      <c r="C95" s="103"/>
      <c r="D95" s="114" t="s">
        <v>2027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5">
        <f>N137</f>
        <v>0</v>
      </c>
      <c r="O95" s="226"/>
      <c r="P95" s="226"/>
      <c r="Q95" s="226"/>
      <c r="R95" s="145"/>
      <c r="T95" s="146"/>
      <c r="U95" s="146"/>
    </row>
    <row r="96" spans="2:21" s="8" customFormat="1" ht="14.85" customHeight="1">
      <c r="B96" s="144"/>
      <c r="C96" s="103"/>
      <c r="D96" s="114" t="s">
        <v>2028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N141</f>
        <v>0</v>
      </c>
      <c r="O96" s="226"/>
      <c r="P96" s="226"/>
      <c r="Q96" s="226"/>
      <c r="R96" s="145"/>
      <c r="T96" s="146"/>
      <c r="U96" s="146"/>
    </row>
    <row r="97" spans="2:21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  <c r="T97" s="136"/>
      <c r="U97" s="136"/>
    </row>
    <row r="98" spans="2:21" s="1" customFormat="1" ht="29.25" customHeight="1">
      <c r="B98" s="35"/>
      <c r="C98" s="138" t="s">
        <v>166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49">
        <f>ROUND(N99+N100+N101+N102+N103+N104,0)</f>
        <v>0</v>
      </c>
      <c r="O98" s="252"/>
      <c r="P98" s="252"/>
      <c r="Q98" s="252"/>
      <c r="R98" s="37"/>
      <c r="T98" s="147"/>
      <c r="U98" s="148" t="s">
        <v>50</v>
      </c>
    </row>
    <row r="99" spans="2:65" s="1" customFormat="1" ht="18" customHeight="1">
      <c r="B99" s="35"/>
      <c r="C99" s="36"/>
      <c r="D99" s="229" t="s">
        <v>167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ROUND(N88*T99,0)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aca="true" t="shared" si="0" ref="BE99:BE104">IF(U99="základní",N99,0)</f>
        <v>0</v>
      </c>
      <c r="BF99" s="153">
        <f aca="true" t="shared" si="1" ref="BF99:BF104">IF(U99="snížená",N99,0)</f>
        <v>0</v>
      </c>
      <c r="BG99" s="153">
        <f aca="true" t="shared" si="2" ref="BG99:BG104">IF(U99="zákl. přenesená",N99,0)</f>
        <v>0</v>
      </c>
      <c r="BH99" s="153">
        <f aca="true" t="shared" si="3" ref="BH99:BH104">IF(U99="sníž. přenesená",N99,0)</f>
        <v>0</v>
      </c>
      <c r="BI99" s="153">
        <f aca="true" t="shared" si="4" ref="BI99:BI104">IF(U99="nulová",N99,0)</f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229" t="s">
        <v>169</v>
      </c>
      <c r="E100" s="230"/>
      <c r="F100" s="230"/>
      <c r="G100" s="230"/>
      <c r="H100" s="230"/>
      <c r="I100" s="36"/>
      <c r="J100" s="36"/>
      <c r="K100" s="36"/>
      <c r="L100" s="36"/>
      <c r="M100" s="36"/>
      <c r="N100" s="228">
        <f>ROUND(N88*T100,0)</f>
        <v>0</v>
      </c>
      <c r="O100" s="225"/>
      <c r="P100" s="225"/>
      <c r="Q100" s="225"/>
      <c r="R100" s="37"/>
      <c r="S100" s="149"/>
      <c r="T100" s="150"/>
      <c r="U100" s="151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168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65" s="1" customFormat="1" ht="18" customHeight="1">
      <c r="B101" s="35"/>
      <c r="C101" s="36"/>
      <c r="D101" s="229" t="s">
        <v>170</v>
      </c>
      <c r="E101" s="230"/>
      <c r="F101" s="230"/>
      <c r="G101" s="230"/>
      <c r="H101" s="230"/>
      <c r="I101" s="36"/>
      <c r="J101" s="36"/>
      <c r="K101" s="36"/>
      <c r="L101" s="36"/>
      <c r="M101" s="36"/>
      <c r="N101" s="228">
        <f>ROUND(N88*T101,0)</f>
        <v>0</v>
      </c>
      <c r="O101" s="225"/>
      <c r="P101" s="225"/>
      <c r="Q101" s="225"/>
      <c r="R101" s="37"/>
      <c r="S101" s="149"/>
      <c r="T101" s="150"/>
      <c r="U101" s="151" t="s">
        <v>51</v>
      </c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52" t="s">
        <v>168</v>
      </c>
      <c r="AZ101" s="149"/>
      <c r="BA101" s="149"/>
      <c r="BB101" s="149"/>
      <c r="BC101" s="149"/>
      <c r="BD101" s="149"/>
      <c r="BE101" s="153">
        <f t="shared" si="0"/>
        <v>0</v>
      </c>
      <c r="BF101" s="153">
        <f t="shared" si="1"/>
        <v>0</v>
      </c>
      <c r="BG101" s="153">
        <f t="shared" si="2"/>
        <v>0</v>
      </c>
      <c r="BH101" s="153">
        <f t="shared" si="3"/>
        <v>0</v>
      </c>
      <c r="BI101" s="153">
        <f t="shared" si="4"/>
        <v>0</v>
      </c>
      <c r="BJ101" s="152" t="s">
        <v>41</v>
      </c>
      <c r="BK101" s="149"/>
      <c r="BL101" s="149"/>
      <c r="BM101" s="149"/>
    </row>
    <row r="102" spans="2:65" s="1" customFormat="1" ht="18" customHeight="1">
      <c r="B102" s="35"/>
      <c r="C102" s="36"/>
      <c r="D102" s="229" t="s">
        <v>171</v>
      </c>
      <c r="E102" s="230"/>
      <c r="F102" s="230"/>
      <c r="G102" s="230"/>
      <c r="H102" s="230"/>
      <c r="I102" s="36"/>
      <c r="J102" s="36"/>
      <c r="K102" s="36"/>
      <c r="L102" s="36"/>
      <c r="M102" s="36"/>
      <c r="N102" s="228">
        <f>ROUND(N88*T102,0)</f>
        <v>0</v>
      </c>
      <c r="O102" s="225"/>
      <c r="P102" s="225"/>
      <c r="Q102" s="225"/>
      <c r="R102" s="37"/>
      <c r="S102" s="149"/>
      <c r="T102" s="150"/>
      <c r="U102" s="151" t="s">
        <v>51</v>
      </c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52" t="s">
        <v>168</v>
      </c>
      <c r="AZ102" s="149"/>
      <c r="BA102" s="149"/>
      <c r="BB102" s="149"/>
      <c r="BC102" s="149"/>
      <c r="BD102" s="149"/>
      <c r="BE102" s="153">
        <f t="shared" si="0"/>
        <v>0</v>
      </c>
      <c r="BF102" s="153">
        <f t="shared" si="1"/>
        <v>0</v>
      </c>
      <c r="BG102" s="153">
        <f t="shared" si="2"/>
        <v>0</v>
      </c>
      <c r="BH102" s="153">
        <f t="shared" si="3"/>
        <v>0</v>
      </c>
      <c r="BI102" s="153">
        <f t="shared" si="4"/>
        <v>0</v>
      </c>
      <c r="BJ102" s="152" t="s">
        <v>41</v>
      </c>
      <c r="BK102" s="149"/>
      <c r="BL102" s="149"/>
      <c r="BM102" s="149"/>
    </row>
    <row r="103" spans="2:65" s="1" customFormat="1" ht="18" customHeight="1">
      <c r="B103" s="35"/>
      <c r="C103" s="36"/>
      <c r="D103" s="229" t="s">
        <v>172</v>
      </c>
      <c r="E103" s="230"/>
      <c r="F103" s="230"/>
      <c r="G103" s="230"/>
      <c r="H103" s="230"/>
      <c r="I103" s="36"/>
      <c r="J103" s="36"/>
      <c r="K103" s="36"/>
      <c r="L103" s="36"/>
      <c r="M103" s="36"/>
      <c r="N103" s="228">
        <f>ROUND(N88*T103,0)</f>
        <v>0</v>
      </c>
      <c r="O103" s="225"/>
      <c r="P103" s="225"/>
      <c r="Q103" s="225"/>
      <c r="R103" s="37"/>
      <c r="S103" s="149"/>
      <c r="T103" s="150"/>
      <c r="U103" s="151" t="s">
        <v>51</v>
      </c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52" t="s">
        <v>168</v>
      </c>
      <c r="AZ103" s="149"/>
      <c r="BA103" s="149"/>
      <c r="BB103" s="149"/>
      <c r="BC103" s="149"/>
      <c r="BD103" s="149"/>
      <c r="BE103" s="153">
        <f t="shared" si="0"/>
        <v>0</v>
      </c>
      <c r="BF103" s="153">
        <f t="shared" si="1"/>
        <v>0</v>
      </c>
      <c r="BG103" s="153">
        <f t="shared" si="2"/>
        <v>0</v>
      </c>
      <c r="BH103" s="153">
        <f t="shared" si="3"/>
        <v>0</v>
      </c>
      <c r="BI103" s="153">
        <f t="shared" si="4"/>
        <v>0</v>
      </c>
      <c r="BJ103" s="152" t="s">
        <v>41</v>
      </c>
      <c r="BK103" s="149"/>
      <c r="BL103" s="149"/>
      <c r="BM103" s="149"/>
    </row>
    <row r="104" spans="2:65" s="1" customFormat="1" ht="18" customHeight="1">
      <c r="B104" s="35"/>
      <c r="C104" s="36"/>
      <c r="D104" s="114" t="s">
        <v>173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228">
        <f>ROUND(N88*T104,0)</f>
        <v>0</v>
      </c>
      <c r="O104" s="225"/>
      <c r="P104" s="225"/>
      <c r="Q104" s="225"/>
      <c r="R104" s="37"/>
      <c r="S104" s="149"/>
      <c r="T104" s="154"/>
      <c r="U104" s="155" t="s">
        <v>51</v>
      </c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2" t="s">
        <v>174</v>
      </c>
      <c r="AZ104" s="149"/>
      <c r="BA104" s="149"/>
      <c r="BB104" s="149"/>
      <c r="BC104" s="149"/>
      <c r="BD104" s="149"/>
      <c r="BE104" s="153">
        <f t="shared" si="0"/>
        <v>0</v>
      </c>
      <c r="BF104" s="153">
        <f t="shared" si="1"/>
        <v>0</v>
      </c>
      <c r="BG104" s="153">
        <f t="shared" si="2"/>
        <v>0</v>
      </c>
      <c r="BH104" s="153">
        <f t="shared" si="3"/>
        <v>0</v>
      </c>
      <c r="BI104" s="153">
        <f t="shared" si="4"/>
        <v>0</v>
      </c>
      <c r="BJ104" s="152" t="s">
        <v>41</v>
      </c>
      <c r="BK104" s="149"/>
      <c r="BL104" s="149"/>
      <c r="BM104" s="149"/>
    </row>
    <row r="105" spans="2:21" s="1" customFormat="1" ht="12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  <c r="T105" s="136"/>
      <c r="U105" s="136"/>
    </row>
    <row r="106" spans="2:21" s="1" customFormat="1" ht="29.25" customHeight="1">
      <c r="B106" s="35"/>
      <c r="C106" s="124" t="s">
        <v>137</v>
      </c>
      <c r="D106" s="125"/>
      <c r="E106" s="125"/>
      <c r="F106" s="125"/>
      <c r="G106" s="125"/>
      <c r="H106" s="125"/>
      <c r="I106" s="125"/>
      <c r="J106" s="125"/>
      <c r="K106" s="125"/>
      <c r="L106" s="233">
        <f>ROUND(SUM(N88+N98),0)</f>
        <v>0</v>
      </c>
      <c r="M106" s="233"/>
      <c r="N106" s="233"/>
      <c r="O106" s="233"/>
      <c r="P106" s="233"/>
      <c r="Q106" s="233"/>
      <c r="R106" s="37"/>
      <c r="T106" s="136"/>
      <c r="U106" s="136"/>
    </row>
    <row r="107" spans="2:21" s="1" customFormat="1" ht="6.9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  <c r="T107" s="136"/>
      <c r="U107" s="136"/>
    </row>
    <row r="111" spans="2:18" s="1" customFormat="1" ht="6.9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18" s="1" customFormat="1" ht="36.9" customHeight="1">
      <c r="B112" s="35"/>
      <c r="C112" s="188" t="s">
        <v>175</v>
      </c>
      <c r="D112" s="238"/>
      <c r="E112" s="238"/>
      <c r="F112" s="238"/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238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30" customHeight="1">
      <c r="B114" s="35"/>
      <c r="C114" s="30" t="s">
        <v>19</v>
      </c>
      <c r="D114" s="36"/>
      <c r="E114" s="36"/>
      <c r="F114" s="236" t="str">
        <f>F6</f>
        <v>Sš aut. - realizace úspor energie</v>
      </c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36"/>
      <c r="R114" s="37"/>
    </row>
    <row r="115" spans="2:18" s="1" customFormat="1" ht="36.9" customHeight="1">
      <c r="B115" s="35"/>
      <c r="C115" s="69" t="s">
        <v>144</v>
      </c>
      <c r="D115" s="36"/>
      <c r="E115" s="36"/>
      <c r="F115" s="208" t="str">
        <f>F7</f>
        <v>006 - Ostatní a vedlejší náklady</v>
      </c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36"/>
      <c r="R115" s="37"/>
    </row>
    <row r="116" spans="2:18" s="1" customFormat="1" ht="6.9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18" s="1" customFormat="1" ht="18" customHeight="1">
      <c r="B117" s="35"/>
      <c r="C117" s="30" t="s">
        <v>24</v>
      </c>
      <c r="D117" s="36"/>
      <c r="E117" s="36"/>
      <c r="F117" s="28" t="str">
        <f>F9</f>
        <v>Holice</v>
      </c>
      <c r="G117" s="36"/>
      <c r="H117" s="36"/>
      <c r="I117" s="36"/>
      <c r="J117" s="36"/>
      <c r="K117" s="30" t="s">
        <v>26</v>
      </c>
      <c r="L117" s="36"/>
      <c r="M117" s="240" t="str">
        <f>IF(O9="","",O9)</f>
        <v>16. 1. 2018</v>
      </c>
      <c r="N117" s="240"/>
      <c r="O117" s="240"/>
      <c r="P117" s="240"/>
      <c r="Q117" s="36"/>
      <c r="R117" s="37"/>
    </row>
    <row r="118" spans="2:18" s="1" customFormat="1" ht="6.9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18" s="1" customFormat="1" ht="13.2">
      <c r="B119" s="35"/>
      <c r="C119" s="30" t="s">
        <v>28</v>
      </c>
      <c r="D119" s="36"/>
      <c r="E119" s="36"/>
      <c r="F119" s="28" t="str">
        <f>E12</f>
        <v>Pardubický kraj, Komenského nám. 125, Pardubice</v>
      </c>
      <c r="G119" s="36"/>
      <c r="H119" s="36"/>
      <c r="I119" s="36"/>
      <c r="J119" s="36"/>
      <c r="K119" s="30" t="s">
        <v>36</v>
      </c>
      <c r="L119" s="36"/>
      <c r="M119" s="192" t="str">
        <f>E18</f>
        <v>ApA Architektonicko-projekt.ateliér Vamberk s.r.o.</v>
      </c>
      <c r="N119" s="192"/>
      <c r="O119" s="192"/>
      <c r="P119" s="192"/>
      <c r="Q119" s="192"/>
      <c r="R119" s="37"/>
    </row>
    <row r="120" spans="2:18" s="1" customFormat="1" ht="14.4" customHeight="1">
      <c r="B120" s="35"/>
      <c r="C120" s="30" t="s">
        <v>34</v>
      </c>
      <c r="D120" s="36"/>
      <c r="E120" s="36"/>
      <c r="F120" s="28" t="str">
        <f>IF(E15="","",E15)</f>
        <v>Vyplň údaj</v>
      </c>
      <c r="G120" s="36"/>
      <c r="H120" s="36"/>
      <c r="I120" s="36"/>
      <c r="J120" s="36"/>
      <c r="K120" s="30" t="s">
        <v>42</v>
      </c>
      <c r="L120" s="36"/>
      <c r="M120" s="192" t="str">
        <f>E21</f>
        <v>Ing. I. Černá</v>
      </c>
      <c r="N120" s="192"/>
      <c r="O120" s="192"/>
      <c r="P120" s="192"/>
      <c r="Q120" s="192"/>
      <c r="R120" s="37"/>
    </row>
    <row r="121" spans="2:18" s="1" customFormat="1" ht="10.3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27" s="9" customFormat="1" ht="29.25" customHeight="1">
      <c r="B122" s="156"/>
      <c r="C122" s="157" t="s">
        <v>176</v>
      </c>
      <c r="D122" s="158" t="s">
        <v>177</v>
      </c>
      <c r="E122" s="158" t="s">
        <v>68</v>
      </c>
      <c r="F122" s="253" t="s">
        <v>178</v>
      </c>
      <c r="G122" s="253"/>
      <c r="H122" s="253"/>
      <c r="I122" s="253"/>
      <c r="J122" s="158" t="s">
        <v>179</v>
      </c>
      <c r="K122" s="158" t="s">
        <v>180</v>
      </c>
      <c r="L122" s="253" t="s">
        <v>181</v>
      </c>
      <c r="M122" s="253"/>
      <c r="N122" s="253" t="s">
        <v>151</v>
      </c>
      <c r="O122" s="253"/>
      <c r="P122" s="253"/>
      <c r="Q122" s="254"/>
      <c r="R122" s="159"/>
      <c r="T122" s="80" t="s">
        <v>182</v>
      </c>
      <c r="U122" s="81" t="s">
        <v>50</v>
      </c>
      <c r="V122" s="81" t="s">
        <v>183</v>
      </c>
      <c r="W122" s="81" t="s">
        <v>184</v>
      </c>
      <c r="X122" s="81" t="s">
        <v>185</v>
      </c>
      <c r="Y122" s="81" t="s">
        <v>186</v>
      </c>
      <c r="Z122" s="81" t="s">
        <v>187</v>
      </c>
      <c r="AA122" s="82" t="s">
        <v>188</v>
      </c>
    </row>
    <row r="123" spans="2:63" s="1" customFormat="1" ht="29.25" customHeight="1">
      <c r="B123" s="35"/>
      <c r="C123" s="84" t="s">
        <v>148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63">
        <f>BK123</f>
        <v>0</v>
      </c>
      <c r="O123" s="264"/>
      <c r="P123" s="264"/>
      <c r="Q123" s="264"/>
      <c r="R123" s="37"/>
      <c r="T123" s="83"/>
      <c r="U123" s="51"/>
      <c r="V123" s="51"/>
      <c r="W123" s="160">
        <f>W124+W145</f>
        <v>0</v>
      </c>
      <c r="X123" s="51"/>
      <c r="Y123" s="160">
        <f>Y124+Y145</f>
        <v>0</v>
      </c>
      <c r="Z123" s="51"/>
      <c r="AA123" s="161">
        <f>AA124+AA145</f>
        <v>0</v>
      </c>
      <c r="AT123" s="19" t="s">
        <v>85</v>
      </c>
      <c r="AU123" s="19" t="s">
        <v>153</v>
      </c>
      <c r="BK123" s="162">
        <f>BK124+BK145</f>
        <v>0</v>
      </c>
    </row>
    <row r="124" spans="2:63" s="10" customFormat="1" ht="37.35" customHeight="1">
      <c r="B124" s="163"/>
      <c r="C124" s="164"/>
      <c r="D124" s="165" t="s">
        <v>2021</v>
      </c>
      <c r="E124" s="165"/>
      <c r="F124" s="165"/>
      <c r="G124" s="165"/>
      <c r="H124" s="165"/>
      <c r="I124" s="165"/>
      <c r="J124" s="165"/>
      <c r="K124" s="165"/>
      <c r="L124" s="165"/>
      <c r="M124" s="165"/>
      <c r="N124" s="265">
        <f>BK124</f>
        <v>0</v>
      </c>
      <c r="O124" s="250"/>
      <c r="P124" s="250"/>
      <c r="Q124" s="250"/>
      <c r="R124" s="166"/>
      <c r="T124" s="167"/>
      <c r="U124" s="164"/>
      <c r="V124" s="164"/>
      <c r="W124" s="168">
        <f>W125+W130</f>
        <v>0</v>
      </c>
      <c r="X124" s="164"/>
      <c r="Y124" s="168">
        <f>Y125+Y130</f>
        <v>0</v>
      </c>
      <c r="Z124" s="164"/>
      <c r="AA124" s="169">
        <f>AA125+AA130</f>
        <v>0</v>
      </c>
      <c r="AR124" s="170" t="s">
        <v>194</v>
      </c>
      <c r="AT124" s="171" t="s">
        <v>85</v>
      </c>
      <c r="AU124" s="171" t="s">
        <v>86</v>
      </c>
      <c r="AY124" s="170" t="s">
        <v>189</v>
      </c>
      <c r="BK124" s="172">
        <f>BK125+BK130</f>
        <v>0</v>
      </c>
    </row>
    <row r="125" spans="2:63" s="10" customFormat="1" ht="19.95" customHeight="1">
      <c r="B125" s="163"/>
      <c r="C125" s="164"/>
      <c r="D125" s="173" t="s">
        <v>2022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75">
        <f>BK125</f>
        <v>0</v>
      </c>
      <c r="O125" s="225"/>
      <c r="P125" s="225"/>
      <c r="Q125" s="225"/>
      <c r="R125" s="166"/>
      <c r="T125" s="167"/>
      <c r="U125" s="164"/>
      <c r="V125" s="164"/>
      <c r="W125" s="168">
        <f>W126</f>
        <v>0</v>
      </c>
      <c r="X125" s="164"/>
      <c r="Y125" s="168">
        <f>Y126</f>
        <v>0</v>
      </c>
      <c r="Z125" s="164"/>
      <c r="AA125" s="169">
        <f>AA126</f>
        <v>0</v>
      </c>
      <c r="AR125" s="170" t="s">
        <v>194</v>
      </c>
      <c r="AT125" s="171" t="s">
        <v>85</v>
      </c>
      <c r="AU125" s="171" t="s">
        <v>41</v>
      </c>
      <c r="AY125" s="170" t="s">
        <v>189</v>
      </c>
      <c r="BK125" s="172">
        <f>BK126</f>
        <v>0</v>
      </c>
    </row>
    <row r="126" spans="2:63" s="10" customFormat="1" ht="14.85" customHeight="1">
      <c r="B126" s="163"/>
      <c r="C126" s="164"/>
      <c r="D126" s="173" t="s">
        <v>2023</v>
      </c>
      <c r="E126" s="173"/>
      <c r="F126" s="173"/>
      <c r="G126" s="173"/>
      <c r="H126" s="173"/>
      <c r="I126" s="173"/>
      <c r="J126" s="173"/>
      <c r="K126" s="173"/>
      <c r="L126" s="173"/>
      <c r="M126" s="173"/>
      <c r="N126" s="266">
        <f>BK126</f>
        <v>0</v>
      </c>
      <c r="O126" s="267"/>
      <c r="P126" s="267"/>
      <c r="Q126" s="267"/>
      <c r="R126" s="166"/>
      <c r="T126" s="167"/>
      <c r="U126" s="164"/>
      <c r="V126" s="164"/>
      <c r="W126" s="168">
        <f>SUM(W127:W129)</f>
        <v>0</v>
      </c>
      <c r="X126" s="164"/>
      <c r="Y126" s="168">
        <f>SUM(Y127:Y129)</f>
        <v>0</v>
      </c>
      <c r="Z126" s="164"/>
      <c r="AA126" s="169">
        <f>SUM(AA127:AA129)</f>
        <v>0</v>
      </c>
      <c r="AR126" s="170" t="s">
        <v>194</v>
      </c>
      <c r="AT126" s="171" t="s">
        <v>85</v>
      </c>
      <c r="AU126" s="171" t="s">
        <v>97</v>
      </c>
      <c r="AY126" s="170" t="s">
        <v>189</v>
      </c>
      <c r="BK126" s="172">
        <f>SUM(BK127:BK129)</f>
        <v>0</v>
      </c>
    </row>
    <row r="127" spans="2:65" s="1" customFormat="1" ht="16.5" customHeight="1">
      <c r="B127" s="35"/>
      <c r="C127" s="174" t="s">
        <v>41</v>
      </c>
      <c r="D127" s="174" t="s">
        <v>190</v>
      </c>
      <c r="E127" s="175" t="s">
        <v>2029</v>
      </c>
      <c r="F127" s="255" t="s">
        <v>2030</v>
      </c>
      <c r="G127" s="255"/>
      <c r="H127" s="255"/>
      <c r="I127" s="255"/>
      <c r="J127" s="176" t="s">
        <v>2031</v>
      </c>
      <c r="K127" s="177">
        <v>1</v>
      </c>
      <c r="L127" s="256">
        <v>0</v>
      </c>
      <c r="M127" s="257"/>
      <c r="N127" s="258">
        <f>ROUND(L127*K127,2)</f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>V127*K127</f>
        <v>0</v>
      </c>
      <c r="X127" s="179">
        <v>0</v>
      </c>
      <c r="Y127" s="179">
        <f>X127*K127</f>
        <v>0</v>
      </c>
      <c r="Z127" s="179">
        <v>0</v>
      </c>
      <c r="AA127" s="180">
        <f>Z127*K127</f>
        <v>0</v>
      </c>
      <c r="AR127" s="19" t="s">
        <v>2032</v>
      </c>
      <c r="AT127" s="19" t="s">
        <v>190</v>
      </c>
      <c r="AU127" s="19" t="s">
        <v>200</v>
      </c>
      <c r="AY127" s="19" t="s">
        <v>189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19" t="s">
        <v>41</v>
      </c>
      <c r="BK127" s="118">
        <f>ROUND(L127*K127,2)</f>
        <v>0</v>
      </c>
      <c r="BL127" s="19" t="s">
        <v>2032</v>
      </c>
      <c r="BM127" s="19" t="s">
        <v>2033</v>
      </c>
    </row>
    <row r="128" spans="2:65" s="1" customFormat="1" ht="25.5" customHeight="1">
      <c r="B128" s="35"/>
      <c r="C128" s="174" t="s">
        <v>97</v>
      </c>
      <c r="D128" s="174" t="s">
        <v>190</v>
      </c>
      <c r="E128" s="175" t="s">
        <v>2034</v>
      </c>
      <c r="F128" s="255" t="s">
        <v>2035</v>
      </c>
      <c r="G128" s="255"/>
      <c r="H128" s="255"/>
      <c r="I128" s="255"/>
      <c r="J128" s="176" t="s">
        <v>2031</v>
      </c>
      <c r="K128" s="177">
        <v>1</v>
      </c>
      <c r="L128" s="256">
        <v>0</v>
      </c>
      <c r="M128" s="257"/>
      <c r="N128" s="258">
        <f>ROUND(L128*K128,2)</f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>V128*K128</f>
        <v>0</v>
      </c>
      <c r="X128" s="179">
        <v>0</v>
      </c>
      <c r="Y128" s="179">
        <f>X128*K128</f>
        <v>0</v>
      </c>
      <c r="Z128" s="179">
        <v>0</v>
      </c>
      <c r="AA128" s="180">
        <f>Z128*K128</f>
        <v>0</v>
      </c>
      <c r="AR128" s="19" t="s">
        <v>2032</v>
      </c>
      <c r="AT128" s="19" t="s">
        <v>190</v>
      </c>
      <c r="AU128" s="19" t="s">
        <v>200</v>
      </c>
      <c r="AY128" s="19" t="s">
        <v>189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19" t="s">
        <v>41</v>
      </c>
      <c r="BK128" s="118">
        <f>ROUND(L128*K128,2)</f>
        <v>0</v>
      </c>
      <c r="BL128" s="19" t="s">
        <v>2032</v>
      </c>
      <c r="BM128" s="19" t="s">
        <v>2036</v>
      </c>
    </row>
    <row r="129" spans="2:65" s="1" customFormat="1" ht="25.5" customHeight="1">
      <c r="B129" s="35"/>
      <c r="C129" s="174" t="s">
        <v>200</v>
      </c>
      <c r="D129" s="174" t="s">
        <v>190</v>
      </c>
      <c r="E129" s="175" t="s">
        <v>2037</v>
      </c>
      <c r="F129" s="255" t="s">
        <v>2038</v>
      </c>
      <c r="G129" s="255"/>
      <c r="H129" s="255"/>
      <c r="I129" s="255"/>
      <c r="J129" s="176" t="s">
        <v>2031</v>
      </c>
      <c r="K129" s="177">
        <v>1</v>
      </c>
      <c r="L129" s="256">
        <v>0</v>
      </c>
      <c r="M129" s="257"/>
      <c r="N129" s="258">
        <f>ROUND(L129*K129,2)</f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>V129*K129</f>
        <v>0</v>
      </c>
      <c r="X129" s="179">
        <v>0</v>
      </c>
      <c r="Y129" s="179">
        <f>X129*K129</f>
        <v>0</v>
      </c>
      <c r="Z129" s="179">
        <v>0</v>
      </c>
      <c r="AA129" s="180">
        <f>Z129*K129</f>
        <v>0</v>
      </c>
      <c r="AR129" s="19" t="s">
        <v>2032</v>
      </c>
      <c r="AT129" s="19" t="s">
        <v>190</v>
      </c>
      <c r="AU129" s="19" t="s">
        <v>200</v>
      </c>
      <c r="AY129" s="19" t="s">
        <v>189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19" t="s">
        <v>41</v>
      </c>
      <c r="BK129" s="118">
        <f>ROUND(L129*K129,2)</f>
        <v>0</v>
      </c>
      <c r="BL129" s="19" t="s">
        <v>2032</v>
      </c>
      <c r="BM129" s="19" t="s">
        <v>2039</v>
      </c>
    </row>
    <row r="130" spans="2:63" s="10" customFormat="1" ht="29.85" customHeight="1">
      <c r="B130" s="163"/>
      <c r="C130" s="164"/>
      <c r="D130" s="173" t="s">
        <v>2024</v>
      </c>
      <c r="E130" s="173"/>
      <c r="F130" s="173"/>
      <c r="G130" s="173"/>
      <c r="H130" s="173"/>
      <c r="I130" s="173"/>
      <c r="J130" s="173"/>
      <c r="K130" s="173"/>
      <c r="L130" s="173"/>
      <c r="M130" s="173"/>
      <c r="N130" s="276">
        <f>BK130</f>
        <v>0</v>
      </c>
      <c r="O130" s="277"/>
      <c r="P130" s="277"/>
      <c r="Q130" s="277"/>
      <c r="R130" s="166"/>
      <c r="T130" s="167"/>
      <c r="U130" s="164"/>
      <c r="V130" s="164"/>
      <c r="W130" s="168">
        <f>W131+W134+W137+W141</f>
        <v>0</v>
      </c>
      <c r="X130" s="164"/>
      <c r="Y130" s="168">
        <f>Y131+Y134+Y137+Y141</f>
        <v>0</v>
      </c>
      <c r="Z130" s="164"/>
      <c r="AA130" s="169">
        <f>AA131+AA134+AA137+AA141</f>
        <v>0</v>
      </c>
      <c r="AR130" s="170" t="s">
        <v>194</v>
      </c>
      <c r="AT130" s="171" t="s">
        <v>85</v>
      </c>
      <c r="AU130" s="171" t="s">
        <v>41</v>
      </c>
      <c r="AY130" s="170" t="s">
        <v>189</v>
      </c>
      <c r="BK130" s="172">
        <f>BK131+BK134+BK137+BK141</f>
        <v>0</v>
      </c>
    </row>
    <row r="131" spans="2:63" s="10" customFormat="1" ht="14.85" customHeight="1">
      <c r="B131" s="163"/>
      <c r="C131" s="164"/>
      <c r="D131" s="173" t="s">
        <v>2025</v>
      </c>
      <c r="E131" s="173"/>
      <c r="F131" s="173"/>
      <c r="G131" s="173"/>
      <c r="H131" s="173"/>
      <c r="I131" s="173"/>
      <c r="J131" s="173"/>
      <c r="K131" s="173"/>
      <c r="L131" s="173"/>
      <c r="M131" s="173"/>
      <c r="N131" s="266">
        <f>BK131</f>
        <v>0</v>
      </c>
      <c r="O131" s="267"/>
      <c r="P131" s="267"/>
      <c r="Q131" s="267"/>
      <c r="R131" s="166"/>
      <c r="T131" s="167"/>
      <c r="U131" s="164"/>
      <c r="V131" s="164"/>
      <c r="W131" s="168">
        <f>SUM(W132:W133)</f>
        <v>0</v>
      </c>
      <c r="X131" s="164"/>
      <c r="Y131" s="168">
        <f>SUM(Y132:Y133)</f>
        <v>0</v>
      </c>
      <c r="Z131" s="164"/>
      <c r="AA131" s="169">
        <f>SUM(AA132:AA133)</f>
        <v>0</v>
      </c>
      <c r="AR131" s="170" t="s">
        <v>194</v>
      </c>
      <c r="AT131" s="171" t="s">
        <v>85</v>
      </c>
      <c r="AU131" s="171" t="s">
        <v>97</v>
      </c>
      <c r="AY131" s="170" t="s">
        <v>189</v>
      </c>
      <c r="BK131" s="172">
        <f>SUM(BK132:BK133)</f>
        <v>0</v>
      </c>
    </row>
    <row r="132" spans="2:65" s="1" customFormat="1" ht="16.5" customHeight="1">
      <c r="B132" s="35"/>
      <c r="C132" s="174" t="s">
        <v>194</v>
      </c>
      <c r="D132" s="174" t="s">
        <v>190</v>
      </c>
      <c r="E132" s="175" t="s">
        <v>2040</v>
      </c>
      <c r="F132" s="255" t="s">
        <v>2041</v>
      </c>
      <c r="G132" s="255"/>
      <c r="H132" s="255"/>
      <c r="I132" s="255"/>
      <c r="J132" s="176" t="s">
        <v>2031</v>
      </c>
      <c r="K132" s="177">
        <v>1</v>
      </c>
      <c r="L132" s="256">
        <v>0</v>
      </c>
      <c r="M132" s="257"/>
      <c r="N132" s="258">
        <f>ROUND(L132*K132,2)</f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>V132*K132</f>
        <v>0</v>
      </c>
      <c r="X132" s="179">
        <v>0</v>
      </c>
      <c r="Y132" s="179">
        <f>X132*K132</f>
        <v>0</v>
      </c>
      <c r="Z132" s="179">
        <v>0</v>
      </c>
      <c r="AA132" s="180">
        <f>Z132*K132</f>
        <v>0</v>
      </c>
      <c r="AR132" s="19" t="s">
        <v>2032</v>
      </c>
      <c r="AT132" s="19" t="s">
        <v>190</v>
      </c>
      <c r="AU132" s="19" t="s">
        <v>200</v>
      </c>
      <c r="AY132" s="19" t="s">
        <v>189</v>
      </c>
      <c r="BE132" s="118">
        <f>IF(U132="základní",N132,0)</f>
        <v>0</v>
      </c>
      <c r="BF132" s="118">
        <f>IF(U132="snížená",N132,0)</f>
        <v>0</v>
      </c>
      <c r="BG132" s="118">
        <f>IF(U132="zákl. přenesená",N132,0)</f>
        <v>0</v>
      </c>
      <c r="BH132" s="118">
        <f>IF(U132="sníž. přenesená",N132,0)</f>
        <v>0</v>
      </c>
      <c r="BI132" s="118">
        <f>IF(U132="nulová",N132,0)</f>
        <v>0</v>
      </c>
      <c r="BJ132" s="19" t="s">
        <v>41</v>
      </c>
      <c r="BK132" s="118">
        <f>ROUND(L132*K132,2)</f>
        <v>0</v>
      </c>
      <c r="BL132" s="19" t="s">
        <v>2032</v>
      </c>
      <c r="BM132" s="19" t="s">
        <v>2042</v>
      </c>
    </row>
    <row r="133" spans="2:65" s="1" customFormat="1" ht="25.5" customHeight="1">
      <c r="B133" s="35"/>
      <c r="C133" s="174" t="s">
        <v>209</v>
      </c>
      <c r="D133" s="174" t="s">
        <v>190</v>
      </c>
      <c r="E133" s="175" t="s">
        <v>2043</v>
      </c>
      <c r="F133" s="255" t="s">
        <v>2044</v>
      </c>
      <c r="G133" s="255"/>
      <c r="H133" s="255"/>
      <c r="I133" s="255"/>
      <c r="J133" s="176" t="s">
        <v>2031</v>
      </c>
      <c r="K133" s="177">
        <v>1</v>
      </c>
      <c r="L133" s="256">
        <v>0</v>
      </c>
      <c r="M133" s="257"/>
      <c r="N133" s="258">
        <f>ROUND(L133*K133,2)</f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>V133*K133</f>
        <v>0</v>
      </c>
      <c r="X133" s="179">
        <v>0</v>
      </c>
      <c r="Y133" s="179">
        <f>X133*K133</f>
        <v>0</v>
      </c>
      <c r="Z133" s="179">
        <v>0</v>
      </c>
      <c r="AA133" s="180">
        <f>Z133*K133</f>
        <v>0</v>
      </c>
      <c r="AR133" s="19" t="s">
        <v>2032</v>
      </c>
      <c r="AT133" s="19" t="s">
        <v>190</v>
      </c>
      <c r="AU133" s="19" t="s">
        <v>200</v>
      </c>
      <c r="AY133" s="19" t="s">
        <v>189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19" t="s">
        <v>41</v>
      </c>
      <c r="BK133" s="118">
        <f>ROUND(L133*K133,2)</f>
        <v>0</v>
      </c>
      <c r="BL133" s="19" t="s">
        <v>2032</v>
      </c>
      <c r="BM133" s="19" t="s">
        <v>2045</v>
      </c>
    </row>
    <row r="134" spans="2:63" s="10" customFormat="1" ht="22.35" customHeight="1">
      <c r="B134" s="163"/>
      <c r="C134" s="164"/>
      <c r="D134" s="173" t="s">
        <v>2026</v>
      </c>
      <c r="E134" s="173"/>
      <c r="F134" s="173"/>
      <c r="G134" s="173"/>
      <c r="H134" s="173"/>
      <c r="I134" s="173"/>
      <c r="J134" s="173"/>
      <c r="K134" s="173"/>
      <c r="L134" s="173"/>
      <c r="M134" s="173"/>
      <c r="N134" s="268">
        <f>BK134</f>
        <v>0</v>
      </c>
      <c r="O134" s="269"/>
      <c r="P134" s="269"/>
      <c r="Q134" s="269"/>
      <c r="R134" s="166"/>
      <c r="T134" s="167"/>
      <c r="U134" s="164"/>
      <c r="V134" s="164"/>
      <c r="W134" s="168">
        <f>SUM(W135:W136)</f>
        <v>0</v>
      </c>
      <c r="X134" s="164"/>
      <c r="Y134" s="168">
        <f>SUM(Y135:Y136)</f>
        <v>0</v>
      </c>
      <c r="Z134" s="164"/>
      <c r="AA134" s="169">
        <f>SUM(AA135:AA136)</f>
        <v>0</v>
      </c>
      <c r="AR134" s="170" t="s">
        <v>194</v>
      </c>
      <c r="AT134" s="171" t="s">
        <v>85</v>
      </c>
      <c r="AU134" s="171" t="s">
        <v>97</v>
      </c>
      <c r="AY134" s="170" t="s">
        <v>189</v>
      </c>
      <c r="BK134" s="172">
        <f>SUM(BK135:BK136)</f>
        <v>0</v>
      </c>
    </row>
    <row r="135" spans="2:65" s="1" customFormat="1" ht="16.5" customHeight="1">
      <c r="B135" s="35"/>
      <c r="C135" s="174" t="s">
        <v>213</v>
      </c>
      <c r="D135" s="174" t="s">
        <v>190</v>
      </c>
      <c r="E135" s="175" t="s">
        <v>2046</v>
      </c>
      <c r="F135" s="255" t="s">
        <v>2047</v>
      </c>
      <c r="G135" s="255"/>
      <c r="H135" s="255"/>
      <c r="I135" s="255"/>
      <c r="J135" s="176" t="s">
        <v>2031</v>
      </c>
      <c r="K135" s="177">
        <v>1</v>
      </c>
      <c r="L135" s="256">
        <v>0</v>
      </c>
      <c r="M135" s="257"/>
      <c r="N135" s="258">
        <f>ROUND(L135*K135,2)</f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>V135*K135</f>
        <v>0</v>
      </c>
      <c r="X135" s="179">
        <v>0</v>
      </c>
      <c r="Y135" s="179">
        <f>X135*K135</f>
        <v>0</v>
      </c>
      <c r="Z135" s="179">
        <v>0</v>
      </c>
      <c r="AA135" s="180">
        <f>Z135*K135</f>
        <v>0</v>
      </c>
      <c r="AR135" s="19" t="s">
        <v>2032</v>
      </c>
      <c r="AT135" s="19" t="s">
        <v>190</v>
      </c>
      <c r="AU135" s="19" t="s">
        <v>200</v>
      </c>
      <c r="AY135" s="19" t="s">
        <v>189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19" t="s">
        <v>41</v>
      </c>
      <c r="BK135" s="118">
        <f>ROUND(L135*K135,2)</f>
        <v>0</v>
      </c>
      <c r="BL135" s="19" t="s">
        <v>2032</v>
      </c>
      <c r="BM135" s="19" t="s">
        <v>2048</v>
      </c>
    </row>
    <row r="136" spans="2:65" s="1" customFormat="1" ht="16.5" customHeight="1">
      <c r="B136" s="35"/>
      <c r="C136" s="174" t="s">
        <v>217</v>
      </c>
      <c r="D136" s="174" t="s">
        <v>190</v>
      </c>
      <c r="E136" s="175" t="s">
        <v>2049</v>
      </c>
      <c r="F136" s="255" t="s">
        <v>2050</v>
      </c>
      <c r="G136" s="255"/>
      <c r="H136" s="255"/>
      <c r="I136" s="255"/>
      <c r="J136" s="176" t="s">
        <v>2031</v>
      </c>
      <c r="K136" s="177">
        <v>1</v>
      </c>
      <c r="L136" s="256">
        <v>0</v>
      </c>
      <c r="M136" s="257"/>
      <c r="N136" s="258">
        <f>ROUND(L136*K136,2)</f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>V136*K136</f>
        <v>0</v>
      </c>
      <c r="X136" s="179">
        <v>0</v>
      </c>
      <c r="Y136" s="179">
        <f>X136*K136</f>
        <v>0</v>
      </c>
      <c r="Z136" s="179">
        <v>0</v>
      </c>
      <c r="AA136" s="180">
        <f>Z136*K136</f>
        <v>0</v>
      </c>
      <c r="AR136" s="19" t="s">
        <v>2032</v>
      </c>
      <c r="AT136" s="19" t="s">
        <v>190</v>
      </c>
      <c r="AU136" s="19" t="s">
        <v>200</v>
      </c>
      <c r="AY136" s="19" t="s">
        <v>189</v>
      </c>
      <c r="BE136" s="118">
        <f>IF(U136="základní",N136,0)</f>
        <v>0</v>
      </c>
      <c r="BF136" s="118">
        <f>IF(U136="snížená",N136,0)</f>
        <v>0</v>
      </c>
      <c r="BG136" s="118">
        <f>IF(U136="zákl. přenesená",N136,0)</f>
        <v>0</v>
      </c>
      <c r="BH136" s="118">
        <f>IF(U136="sníž. přenesená",N136,0)</f>
        <v>0</v>
      </c>
      <c r="BI136" s="118">
        <f>IF(U136="nulová",N136,0)</f>
        <v>0</v>
      </c>
      <c r="BJ136" s="19" t="s">
        <v>41</v>
      </c>
      <c r="BK136" s="118">
        <f>ROUND(L136*K136,2)</f>
        <v>0</v>
      </c>
      <c r="BL136" s="19" t="s">
        <v>2032</v>
      </c>
      <c r="BM136" s="19" t="s">
        <v>2051</v>
      </c>
    </row>
    <row r="137" spans="2:63" s="10" customFormat="1" ht="22.35" customHeight="1">
      <c r="B137" s="163"/>
      <c r="C137" s="164"/>
      <c r="D137" s="173" t="s">
        <v>2027</v>
      </c>
      <c r="E137" s="173"/>
      <c r="F137" s="173"/>
      <c r="G137" s="173"/>
      <c r="H137" s="173"/>
      <c r="I137" s="173"/>
      <c r="J137" s="173"/>
      <c r="K137" s="173"/>
      <c r="L137" s="173"/>
      <c r="M137" s="173"/>
      <c r="N137" s="268">
        <f>BK137</f>
        <v>0</v>
      </c>
      <c r="O137" s="269"/>
      <c r="P137" s="269"/>
      <c r="Q137" s="269"/>
      <c r="R137" s="166"/>
      <c r="T137" s="167"/>
      <c r="U137" s="164"/>
      <c r="V137" s="164"/>
      <c r="W137" s="168">
        <f>SUM(W138:W140)</f>
        <v>0</v>
      </c>
      <c r="X137" s="164"/>
      <c r="Y137" s="168">
        <f>SUM(Y138:Y140)</f>
        <v>0</v>
      </c>
      <c r="Z137" s="164"/>
      <c r="AA137" s="169">
        <f>SUM(AA138:AA140)</f>
        <v>0</v>
      </c>
      <c r="AR137" s="170" t="s">
        <v>194</v>
      </c>
      <c r="AT137" s="171" t="s">
        <v>85</v>
      </c>
      <c r="AU137" s="171" t="s">
        <v>97</v>
      </c>
      <c r="AY137" s="170" t="s">
        <v>189</v>
      </c>
      <c r="BK137" s="172">
        <f>SUM(BK138:BK140)</f>
        <v>0</v>
      </c>
    </row>
    <row r="138" spans="2:65" s="1" customFormat="1" ht="16.5" customHeight="1">
      <c r="B138" s="35"/>
      <c r="C138" s="174" t="s">
        <v>204</v>
      </c>
      <c r="D138" s="174" t="s">
        <v>190</v>
      </c>
      <c r="E138" s="175" t="s">
        <v>2052</v>
      </c>
      <c r="F138" s="255" t="s">
        <v>2053</v>
      </c>
      <c r="G138" s="255"/>
      <c r="H138" s="255"/>
      <c r="I138" s="255"/>
      <c r="J138" s="176" t="s">
        <v>2031</v>
      </c>
      <c r="K138" s="177">
        <v>1</v>
      </c>
      <c r="L138" s="256">
        <v>0</v>
      </c>
      <c r="M138" s="257"/>
      <c r="N138" s="258">
        <f>ROUND(L138*K138,2)</f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>V138*K138</f>
        <v>0</v>
      </c>
      <c r="X138" s="179">
        <v>0</v>
      </c>
      <c r="Y138" s="179">
        <f>X138*K138</f>
        <v>0</v>
      </c>
      <c r="Z138" s="179">
        <v>0</v>
      </c>
      <c r="AA138" s="180">
        <f>Z138*K138</f>
        <v>0</v>
      </c>
      <c r="AR138" s="19" t="s">
        <v>2032</v>
      </c>
      <c r="AT138" s="19" t="s">
        <v>190</v>
      </c>
      <c r="AU138" s="19" t="s">
        <v>200</v>
      </c>
      <c r="AY138" s="19" t="s">
        <v>189</v>
      </c>
      <c r="BE138" s="118">
        <f>IF(U138="základní",N138,0)</f>
        <v>0</v>
      </c>
      <c r="BF138" s="118">
        <f>IF(U138="snížená",N138,0)</f>
        <v>0</v>
      </c>
      <c r="BG138" s="118">
        <f>IF(U138="zákl. přenesená",N138,0)</f>
        <v>0</v>
      </c>
      <c r="BH138" s="118">
        <f>IF(U138="sníž. přenesená",N138,0)</f>
        <v>0</v>
      </c>
      <c r="BI138" s="118">
        <f>IF(U138="nulová",N138,0)</f>
        <v>0</v>
      </c>
      <c r="BJ138" s="19" t="s">
        <v>41</v>
      </c>
      <c r="BK138" s="118">
        <f>ROUND(L138*K138,2)</f>
        <v>0</v>
      </c>
      <c r="BL138" s="19" t="s">
        <v>2032</v>
      </c>
      <c r="BM138" s="19" t="s">
        <v>2054</v>
      </c>
    </row>
    <row r="139" spans="2:65" s="1" customFormat="1" ht="16.5" customHeight="1">
      <c r="B139" s="35"/>
      <c r="C139" s="174" t="s">
        <v>224</v>
      </c>
      <c r="D139" s="174" t="s">
        <v>190</v>
      </c>
      <c r="E139" s="175" t="s">
        <v>2055</v>
      </c>
      <c r="F139" s="255" t="s">
        <v>2056</v>
      </c>
      <c r="G139" s="255"/>
      <c r="H139" s="255"/>
      <c r="I139" s="255"/>
      <c r="J139" s="176" t="s">
        <v>2031</v>
      </c>
      <c r="K139" s="177">
        <v>1</v>
      </c>
      <c r="L139" s="256">
        <v>0</v>
      </c>
      <c r="M139" s="257"/>
      <c r="N139" s="258">
        <f>ROUND(L139*K139,2)</f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>V139*K139</f>
        <v>0</v>
      </c>
      <c r="X139" s="179">
        <v>0</v>
      </c>
      <c r="Y139" s="179">
        <f>X139*K139</f>
        <v>0</v>
      </c>
      <c r="Z139" s="179">
        <v>0</v>
      </c>
      <c r="AA139" s="180">
        <f>Z139*K139</f>
        <v>0</v>
      </c>
      <c r="AR139" s="19" t="s">
        <v>2032</v>
      </c>
      <c r="AT139" s="19" t="s">
        <v>190</v>
      </c>
      <c r="AU139" s="19" t="s">
        <v>200</v>
      </c>
      <c r="AY139" s="19" t="s">
        <v>189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19" t="s">
        <v>41</v>
      </c>
      <c r="BK139" s="118">
        <f>ROUND(L139*K139,2)</f>
        <v>0</v>
      </c>
      <c r="BL139" s="19" t="s">
        <v>2032</v>
      </c>
      <c r="BM139" s="19" t="s">
        <v>2057</v>
      </c>
    </row>
    <row r="140" spans="2:65" s="1" customFormat="1" ht="25.5" customHeight="1">
      <c r="B140" s="35"/>
      <c r="C140" s="174" t="s">
        <v>228</v>
      </c>
      <c r="D140" s="174" t="s">
        <v>190</v>
      </c>
      <c r="E140" s="175" t="s">
        <v>2058</v>
      </c>
      <c r="F140" s="255" t="s">
        <v>2059</v>
      </c>
      <c r="G140" s="255"/>
      <c r="H140" s="255"/>
      <c r="I140" s="255"/>
      <c r="J140" s="176" t="s">
        <v>2031</v>
      </c>
      <c r="K140" s="177">
        <v>1</v>
      </c>
      <c r="L140" s="256">
        <v>0</v>
      </c>
      <c r="M140" s="257"/>
      <c r="N140" s="258">
        <f>ROUND(L140*K140,2)</f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>V140*K140</f>
        <v>0</v>
      </c>
      <c r="X140" s="179">
        <v>0</v>
      </c>
      <c r="Y140" s="179">
        <f>X140*K140</f>
        <v>0</v>
      </c>
      <c r="Z140" s="179">
        <v>0</v>
      </c>
      <c r="AA140" s="180">
        <f>Z140*K140</f>
        <v>0</v>
      </c>
      <c r="AR140" s="19" t="s">
        <v>2032</v>
      </c>
      <c r="AT140" s="19" t="s">
        <v>190</v>
      </c>
      <c r="AU140" s="19" t="s">
        <v>200</v>
      </c>
      <c r="AY140" s="19" t="s">
        <v>189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19" t="s">
        <v>41</v>
      </c>
      <c r="BK140" s="118">
        <f>ROUND(L140*K140,2)</f>
        <v>0</v>
      </c>
      <c r="BL140" s="19" t="s">
        <v>2032</v>
      </c>
      <c r="BM140" s="19" t="s">
        <v>2060</v>
      </c>
    </row>
    <row r="141" spans="2:63" s="10" customFormat="1" ht="22.35" customHeight="1">
      <c r="B141" s="163"/>
      <c r="C141" s="164"/>
      <c r="D141" s="173" t="s">
        <v>2028</v>
      </c>
      <c r="E141" s="173"/>
      <c r="F141" s="173"/>
      <c r="G141" s="173"/>
      <c r="H141" s="173"/>
      <c r="I141" s="173"/>
      <c r="J141" s="173"/>
      <c r="K141" s="173"/>
      <c r="L141" s="173"/>
      <c r="M141" s="173"/>
      <c r="N141" s="268">
        <f>BK141</f>
        <v>0</v>
      </c>
      <c r="O141" s="269"/>
      <c r="P141" s="269"/>
      <c r="Q141" s="269"/>
      <c r="R141" s="166"/>
      <c r="T141" s="167"/>
      <c r="U141" s="164"/>
      <c r="V141" s="164"/>
      <c r="W141" s="168">
        <f>SUM(W142:W144)</f>
        <v>0</v>
      </c>
      <c r="X141" s="164"/>
      <c r="Y141" s="168">
        <f>SUM(Y142:Y144)</f>
        <v>0</v>
      </c>
      <c r="Z141" s="164"/>
      <c r="AA141" s="169">
        <f>SUM(AA142:AA144)</f>
        <v>0</v>
      </c>
      <c r="AR141" s="170" t="s">
        <v>194</v>
      </c>
      <c r="AT141" s="171" t="s">
        <v>85</v>
      </c>
      <c r="AU141" s="171" t="s">
        <v>97</v>
      </c>
      <c r="AY141" s="170" t="s">
        <v>189</v>
      </c>
      <c r="BK141" s="172">
        <f>SUM(BK142:BK144)</f>
        <v>0</v>
      </c>
    </row>
    <row r="142" spans="2:65" s="1" customFormat="1" ht="38.25" customHeight="1">
      <c r="B142" s="35"/>
      <c r="C142" s="174" t="s">
        <v>232</v>
      </c>
      <c r="D142" s="174" t="s">
        <v>190</v>
      </c>
      <c r="E142" s="175" t="s">
        <v>2061</v>
      </c>
      <c r="F142" s="255" t="s">
        <v>2062</v>
      </c>
      <c r="G142" s="255"/>
      <c r="H142" s="255"/>
      <c r="I142" s="255"/>
      <c r="J142" s="176" t="s">
        <v>2031</v>
      </c>
      <c r="K142" s="177">
        <v>1</v>
      </c>
      <c r="L142" s="256">
        <v>0</v>
      </c>
      <c r="M142" s="257"/>
      <c r="N142" s="258">
        <f>ROUND(L142*K142,2)</f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>V142*K142</f>
        <v>0</v>
      </c>
      <c r="X142" s="179">
        <v>0</v>
      </c>
      <c r="Y142" s="179">
        <f>X142*K142</f>
        <v>0</v>
      </c>
      <c r="Z142" s="179">
        <v>0</v>
      </c>
      <c r="AA142" s="180">
        <f>Z142*K142</f>
        <v>0</v>
      </c>
      <c r="AR142" s="19" t="s">
        <v>2032</v>
      </c>
      <c r="AT142" s="19" t="s">
        <v>190</v>
      </c>
      <c r="AU142" s="19" t="s">
        <v>200</v>
      </c>
      <c r="AY142" s="19" t="s">
        <v>189</v>
      </c>
      <c r="BE142" s="118">
        <f>IF(U142="základní",N142,0)</f>
        <v>0</v>
      </c>
      <c r="BF142" s="118">
        <f>IF(U142="snížená",N142,0)</f>
        <v>0</v>
      </c>
      <c r="BG142" s="118">
        <f>IF(U142="zákl. přenesená",N142,0)</f>
        <v>0</v>
      </c>
      <c r="BH142" s="118">
        <f>IF(U142="sníž. přenesená",N142,0)</f>
        <v>0</v>
      </c>
      <c r="BI142" s="118">
        <f>IF(U142="nulová",N142,0)</f>
        <v>0</v>
      </c>
      <c r="BJ142" s="19" t="s">
        <v>41</v>
      </c>
      <c r="BK142" s="118">
        <f>ROUND(L142*K142,2)</f>
        <v>0</v>
      </c>
      <c r="BL142" s="19" t="s">
        <v>2032</v>
      </c>
      <c r="BM142" s="19" t="s">
        <v>2063</v>
      </c>
    </row>
    <row r="143" spans="2:65" s="1" customFormat="1" ht="25.5" customHeight="1">
      <c r="B143" s="35"/>
      <c r="C143" s="174" t="s">
        <v>236</v>
      </c>
      <c r="D143" s="174" t="s">
        <v>190</v>
      </c>
      <c r="E143" s="175" t="s">
        <v>2064</v>
      </c>
      <c r="F143" s="255" t="s">
        <v>2065</v>
      </c>
      <c r="G143" s="255"/>
      <c r="H143" s="255"/>
      <c r="I143" s="255"/>
      <c r="J143" s="176" t="s">
        <v>2031</v>
      </c>
      <c r="K143" s="177">
        <v>1</v>
      </c>
      <c r="L143" s="256">
        <v>0</v>
      </c>
      <c r="M143" s="257"/>
      <c r="N143" s="258">
        <f>ROUND(L143*K143,2)</f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>V143*K143</f>
        <v>0</v>
      </c>
      <c r="X143" s="179">
        <v>0</v>
      </c>
      <c r="Y143" s="179">
        <f>X143*K143</f>
        <v>0</v>
      </c>
      <c r="Z143" s="179">
        <v>0</v>
      </c>
      <c r="AA143" s="180">
        <f>Z143*K143</f>
        <v>0</v>
      </c>
      <c r="AR143" s="19" t="s">
        <v>2032</v>
      </c>
      <c r="AT143" s="19" t="s">
        <v>190</v>
      </c>
      <c r="AU143" s="19" t="s">
        <v>200</v>
      </c>
      <c r="AY143" s="19" t="s">
        <v>189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19" t="s">
        <v>41</v>
      </c>
      <c r="BK143" s="118">
        <f>ROUND(L143*K143,2)</f>
        <v>0</v>
      </c>
      <c r="BL143" s="19" t="s">
        <v>2032</v>
      </c>
      <c r="BM143" s="19" t="s">
        <v>2066</v>
      </c>
    </row>
    <row r="144" spans="2:65" s="1" customFormat="1" ht="25.5" customHeight="1">
      <c r="B144" s="35"/>
      <c r="C144" s="174" t="s">
        <v>240</v>
      </c>
      <c r="D144" s="174" t="s">
        <v>190</v>
      </c>
      <c r="E144" s="175" t="s">
        <v>2067</v>
      </c>
      <c r="F144" s="255" t="s">
        <v>2068</v>
      </c>
      <c r="G144" s="255"/>
      <c r="H144" s="255"/>
      <c r="I144" s="255"/>
      <c r="J144" s="176" t="s">
        <v>2031</v>
      </c>
      <c r="K144" s="177">
        <v>1</v>
      </c>
      <c r="L144" s="256">
        <v>0</v>
      </c>
      <c r="M144" s="257"/>
      <c r="N144" s="258">
        <f>ROUND(L144*K144,2)</f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>V144*K144</f>
        <v>0</v>
      </c>
      <c r="X144" s="179">
        <v>0</v>
      </c>
      <c r="Y144" s="179">
        <f>X144*K144</f>
        <v>0</v>
      </c>
      <c r="Z144" s="179">
        <v>0</v>
      </c>
      <c r="AA144" s="180">
        <f>Z144*K144</f>
        <v>0</v>
      </c>
      <c r="AR144" s="19" t="s">
        <v>2032</v>
      </c>
      <c r="AT144" s="19" t="s">
        <v>190</v>
      </c>
      <c r="AU144" s="19" t="s">
        <v>200</v>
      </c>
      <c r="AY144" s="19" t="s">
        <v>189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19" t="s">
        <v>41</v>
      </c>
      <c r="BK144" s="118">
        <f>ROUND(L144*K144,2)</f>
        <v>0</v>
      </c>
      <c r="BL144" s="19" t="s">
        <v>2032</v>
      </c>
      <c r="BM144" s="19" t="s">
        <v>2069</v>
      </c>
    </row>
    <row r="145" spans="2:63" s="1" customFormat="1" ht="49.95" customHeight="1">
      <c r="B145" s="35"/>
      <c r="C145" s="36"/>
      <c r="D145" s="165" t="s">
        <v>555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270">
        <f>BK145</f>
        <v>0</v>
      </c>
      <c r="O145" s="271"/>
      <c r="P145" s="271"/>
      <c r="Q145" s="271"/>
      <c r="R145" s="37"/>
      <c r="T145" s="154"/>
      <c r="U145" s="56"/>
      <c r="V145" s="56"/>
      <c r="W145" s="56"/>
      <c r="X145" s="56"/>
      <c r="Y145" s="56"/>
      <c r="Z145" s="56"/>
      <c r="AA145" s="58"/>
      <c r="AT145" s="19" t="s">
        <v>85</v>
      </c>
      <c r="AU145" s="19" t="s">
        <v>86</v>
      </c>
      <c r="AY145" s="19" t="s">
        <v>556</v>
      </c>
      <c r="BK145" s="118">
        <v>0</v>
      </c>
    </row>
    <row r="146" spans="2:18" s="1" customFormat="1" ht="6.9" customHeight="1">
      <c r="B146" s="59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1"/>
    </row>
  </sheetData>
  <sheetProtection algorithmName="SHA-512" hashValue="nPzjPWri2bVA7a4w7obnaS/d+qSlJA3xkWfODhrWisFe2ZKp/sTynqJWq9Q5XZCxiI/wWHtFjN/sTQku3mukYQ==" saltValue="b9MVSitVIKkTO2DZdVuL/LD0makapgb2CUWtVHS+f5mA/z+DGpgvmXUaFAd92PJlWlNyCXbeLlusXQvKfORq/g==" spinCount="10" sheet="1" objects="1" scenarios="1" formatColumns="0" formatRows="0"/>
  <mergeCells count="119">
    <mergeCell ref="N145:Q145"/>
    <mergeCell ref="H1:K1"/>
    <mergeCell ref="S2:AC2"/>
    <mergeCell ref="F144:I144"/>
    <mergeCell ref="L144:M144"/>
    <mergeCell ref="N144:Q144"/>
    <mergeCell ref="N123:Q123"/>
    <mergeCell ref="N124:Q124"/>
    <mergeCell ref="N125:Q125"/>
    <mergeCell ref="N126:Q126"/>
    <mergeCell ref="N130:Q130"/>
    <mergeCell ref="N131:Q131"/>
    <mergeCell ref="N134:Q134"/>
    <mergeCell ref="N137:Q137"/>
    <mergeCell ref="N141:Q141"/>
    <mergeCell ref="F140:I140"/>
    <mergeCell ref="L140:M140"/>
    <mergeCell ref="N140:Q140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8:I138"/>
    <mergeCell ref="L138:M138"/>
    <mergeCell ref="N138:Q138"/>
    <mergeCell ref="F139:I139"/>
    <mergeCell ref="L139:M139"/>
    <mergeCell ref="N139:Q139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34"/>
  <sheetViews>
    <sheetView showGridLines="0" workbookViewId="0" topLeftCell="A1">
      <pane ySplit="1" topLeftCell="A2" activePane="bottomLeft" state="frozen"/>
      <selection pane="bottomLeft" activeCell="F7" sqref="F7:P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98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N103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(SUM(BE103:BE110)+SUM(BE129:BE232))</f>
        <v>0</v>
      </c>
      <c r="I33" s="238"/>
      <c r="J33" s="238"/>
      <c r="K33" s="36"/>
      <c r="L33" s="36"/>
      <c r="M33" s="244">
        <f>ROUND((SUM(BE103:BE110)+SUM(BE129:BE232)),0)*F33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(SUM(BF103:BF110)+SUM(BF129:BF232))</f>
        <v>0</v>
      </c>
      <c r="I34" s="238"/>
      <c r="J34" s="238"/>
      <c r="K34" s="36"/>
      <c r="L34" s="36"/>
      <c r="M34" s="244">
        <f>ROUND((SUM(BF103:BF110)+SUM(BF129:BF232)),0)*F34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(SUM(BG103:BG110)+SUM(BG129:BG232))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(SUM(BH103:BH110)+SUM(BH129:BH232))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(SUM(BI103:BI110)+SUM(BI129:BI232))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N129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N130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N131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N152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N165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158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N171</f>
        <v>0</v>
      </c>
      <c r="O94" s="226"/>
      <c r="P94" s="226"/>
      <c r="Q94" s="226"/>
      <c r="R94" s="145"/>
      <c r="T94" s="146"/>
      <c r="U94" s="146"/>
    </row>
    <row r="95" spans="2:21" s="7" customFormat="1" ht="24.9" customHeight="1">
      <c r="B95" s="139"/>
      <c r="C95" s="140"/>
      <c r="D95" s="141" t="s">
        <v>159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0">
        <f>N173</f>
        <v>0</v>
      </c>
      <c r="O95" s="251"/>
      <c r="P95" s="251"/>
      <c r="Q95" s="251"/>
      <c r="R95" s="142"/>
      <c r="T95" s="143"/>
      <c r="U95" s="143"/>
    </row>
    <row r="96" spans="2:21" s="8" customFormat="1" ht="19.95" customHeight="1">
      <c r="B96" s="144"/>
      <c r="C96" s="103"/>
      <c r="D96" s="114" t="s">
        <v>160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N174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161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N185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162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N193</f>
        <v>0</v>
      </c>
      <c r="O98" s="226"/>
      <c r="P98" s="226"/>
      <c r="Q98" s="226"/>
      <c r="R98" s="145"/>
      <c r="T98" s="146"/>
      <c r="U98" s="146"/>
    </row>
    <row r="99" spans="2:21" s="8" customFormat="1" ht="19.95" customHeight="1">
      <c r="B99" s="144"/>
      <c r="C99" s="103"/>
      <c r="D99" s="114" t="s">
        <v>163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5">
        <f>N215</f>
        <v>0</v>
      </c>
      <c r="O99" s="226"/>
      <c r="P99" s="226"/>
      <c r="Q99" s="226"/>
      <c r="R99" s="145"/>
      <c r="T99" s="146"/>
      <c r="U99" s="146"/>
    </row>
    <row r="100" spans="2:21" s="8" customFormat="1" ht="19.95" customHeight="1">
      <c r="B100" s="144"/>
      <c r="C100" s="103"/>
      <c r="D100" s="114" t="s">
        <v>164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N224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165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N231</f>
        <v>0</v>
      </c>
      <c r="O101" s="226"/>
      <c r="P101" s="226"/>
      <c r="Q101" s="226"/>
      <c r="R101" s="145"/>
      <c r="T101" s="146"/>
      <c r="U101" s="146"/>
    </row>
    <row r="102" spans="2:21" s="1" customFormat="1" ht="21.7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  <c r="T102" s="136"/>
      <c r="U102" s="136"/>
    </row>
    <row r="103" spans="2:21" s="1" customFormat="1" ht="29.25" customHeight="1">
      <c r="B103" s="35"/>
      <c r="C103" s="138" t="s">
        <v>166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249">
        <f>ROUND(N104+N105+N106+N107+N108+N109,0)</f>
        <v>0</v>
      </c>
      <c r="O103" s="252"/>
      <c r="P103" s="252"/>
      <c r="Q103" s="252"/>
      <c r="R103" s="37"/>
      <c r="T103" s="147"/>
      <c r="U103" s="148" t="s">
        <v>50</v>
      </c>
    </row>
    <row r="104" spans="2:65" s="1" customFormat="1" ht="18" customHeight="1">
      <c r="B104" s="35"/>
      <c r="C104" s="36"/>
      <c r="D104" s="229" t="s">
        <v>167</v>
      </c>
      <c r="E104" s="230"/>
      <c r="F104" s="230"/>
      <c r="G104" s="230"/>
      <c r="H104" s="230"/>
      <c r="I104" s="36"/>
      <c r="J104" s="36"/>
      <c r="K104" s="36"/>
      <c r="L104" s="36"/>
      <c r="M104" s="36"/>
      <c r="N104" s="228">
        <f>ROUND(N89*T104,0)</f>
        <v>0</v>
      </c>
      <c r="O104" s="225"/>
      <c r="P104" s="225"/>
      <c r="Q104" s="225"/>
      <c r="R104" s="37"/>
      <c r="S104" s="149"/>
      <c r="T104" s="150"/>
      <c r="U104" s="151" t="s">
        <v>51</v>
      </c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52" t="s">
        <v>168</v>
      </c>
      <c r="AZ104" s="149"/>
      <c r="BA104" s="149"/>
      <c r="BB104" s="149"/>
      <c r="BC104" s="149"/>
      <c r="BD104" s="149"/>
      <c r="BE104" s="153">
        <f aca="true" t="shared" si="0" ref="BE104:BE109">IF(U104="základní",N104,0)</f>
        <v>0</v>
      </c>
      <c r="BF104" s="153">
        <f aca="true" t="shared" si="1" ref="BF104:BF109">IF(U104="snížená",N104,0)</f>
        <v>0</v>
      </c>
      <c r="BG104" s="153">
        <f aca="true" t="shared" si="2" ref="BG104:BG109">IF(U104="zákl. přenesená",N104,0)</f>
        <v>0</v>
      </c>
      <c r="BH104" s="153">
        <f aca="true" t="shared" si="3" ref="BH104:BH109">IF(U104="sníž. přenesená",N104,0)</f>
        <v>0</v>
      </c>
      <c r="BI104" s="153">
        <f aca="true" t="shared" si="4" ref="BI104:BI109">IF(U104="nulová",N104,0)</f>
        <v>0</v>
      </c>
      <c r="BJ104" s="152" t="s">
        <v>41</v>
      </c>
      <c r="BK104" s="149"/>
      <c r="BL104" s="149"/>
      <c r="BM104" s="149"/>
    </row>
    <row r="105" spans="2:65" s="1" customFormat="1" ht="18" customHeight="1">
      <c r="B105" s="35"/>
      <c r="C105" s="36"/>
      <c r="D105" s="229" t="s">
        <v>169</v>
      </c>
      <c r="E105" s="230"/>
      <c r="F105" s="230"/>
      <c r="G105" s="230"/>
      <c r="H105" s="230"/>
      <c r="I105" s="36"/>
      <c r="J105" s="36"/>
      <c r="K105" s="36"/>
      <c r="L105" s="36"/>
      <c r="M105" s="36"/>
      <c r="N105" s="228">
        <f>ROUND(N89*T105,0)</f>
        <v>0</v>
      </c>
      <c r="O105" s="225"/>
      <c r="P105" s="225"/>
      <c r="Q105" s="225"/>
      <c r="R105" s="37"/>
      <c r="S105" s="149"/>
      <c r="T105" s="150"/>
      <c r="U105" s="151" t="s">
        <v>51</v>
      </c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52" t="s">
        <v>168</v>
      </c>
      <c r="AZ105" s="149"/>
      <c r="BA105" s="149"/>
      <c r="BB105" s="149"/>
      <c r="BC105" s="149"/>
      <c r="BD105" s="149"/>
      <c r="BE105" s="153">
        <f t="shared" si="0"/>
        <v>0</v>
      </c>
      <c r="BF105" s="153">
        <f t="shared" si="1"/>
        <v>0</v>
      </c>
      <c r="BG105" s="153">
        <f t="shared" si="2"/>
        <v>0</v>
      </c>
      <c r="BH105" s="153">
        <f t="shared" si="3"/>
        <v>0</v>
      </c>
      <c r="BI105" s="153">
        <f t="shared" si="4"/>
        <v>0</v>
      </c>
      <c r="BJ105" s="152" t="s">
        <v>41</v>
      </c>
      <c r="BK105" s="149"/>
      <c r="BL105" s="149"/>
      <c r="BM105" s="149"/>
    </row>
    <row r="106" spans="2:65" s="1" customFormat="1" ht="18" customHeight="1">
      <c r="B106" s="35"/>
      <c r="C106" s="36"/>
      <c r="D106" s="229" t="s">
        <v>170</v>
      </c>
      <c r="E106" s="230"/>
      <c r="F106" s="230"/>
      <c r="G106" s="230"/>
      <c r="H106" s="230"/>
      <c r="I106" s="36"/>
      <c r="J106" s="36"/>
      <c r="K106" s="36"/>
      <c r="L106" s="36"/>
      <c r="M106" s="36"/>
      <c r="N106" s="228">
        <f>ROUND(N89*T106,0)</f>
        <v>0</v>
      </c>
      <c r="O106" s="225"/>
      <c r="P106" s="225"/>
      <c r="Q106" s="225"/>
      <c r="R106" s="37"/>
      <c r="S106" s="149"/>
      <c r="T106" s="150"/>
      <c r="U106" s="151" t="s">
        <v>51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2" t="s">
        <v>168</v>
      </c>
      <c r="AZ106" s="149"/>
      <c r="BA106" s="149"/>
      <c r="BB106" s="149"/>
      <c r="BC106" s="149"/>
      <c r="BD106" s="149"/>
      <c r="BE106" s="153">
        <f t="shared" si="0"/>
        <v>0</v>
      </c>
      <c r="BF106" s="153">
        <f t="shared" si="1"/>
        <v>0</v>
      </c>
      <c r="BG106" s="153">
        <f t="shared" si="2"/>
        <v>0</v>
      </c>
      <c r="BH106" s="153">
        <f t="shared" si="3"/>
        <v>0</v>
      </c>
      <c r="BI106" s="153">
        <f t="shared" si="4"/>
        <v>0</v>
      </c>
      <c r="BJ106" s="152" t="s">
        <v>41</v>
      </c>
      <c r="BK106" s="149"/>
      <c r="BL106" s="149"/>
      <c r="BM106" s="149"/>
    </row>
    <row r="107" spans="2:65" s="1" customFormat="1" ht="18" customHeight="1">
      <c r="B107" s="35"/>
      <c r="C107" s="36"/>
      <c r="D107" s="229" t="s">
        <v>171</v>
      </c>
      <c r="E107" s="230"/>
      <c r="F107" s="230"/>
      <c r="G107" s="230"/>
      <c r="H107" s="230"/>
      <c r="I107" s="36"/>
      <c r="J107" s="36"/>
      <c r="K107" s="36"/>
      <c r="L107" s="36"/>
      <c r="M107" s="36"/>
      <c r="N107" s="228">
        <f>ROUND(N89*T107,0)</f>
        <v>0</v>
      </c>
      <c r="O107" s="225"/>
      <c r="P107" s="225"/>
      <c r="Q107" s="225"/>
      <c r="R107" s="37"/>
      <c r="S107" s="149"/>
      <c r="T107" s="150"/>
      <c r="U107" s="151" t="s">
        <v>51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2" t="s">
        <v>168</v>
      </c>
      <c r="AZ107" s="149"/>
      <c r="BA107" s="149"/>
      <c r="BB107" s="149"/>
      <c r="BC107" s="149"/>
      <c r="BD107" s="149"/>
      <c r="BE107" s="153">
        <f t="shared" si="0"/>
        <v>0</v>
      </c>
      <c r="BF107" s="153">
        <f t="shared" si="1"/>
        <v>0</v>
      </c>
      <c r="BG107" s="153">
        <f t="shared" si="2"/>
        <v>0</v>
      </c>
      <c r="BH107" s="153">
        <f t="shared" si="3"/>
        <v>0</v>
      </c>
      <c r="BI107" s="153">
        <f t="shared" si="4"/>
        <v>0</v>
      </c>
      <c r="BJ107" s="152" t="s">
        <v>41</v>
      </c>
      <c r="BK107" s="149"/>
      <c r="BL107" s="149"/>
      <c r="BM107" s="149"/>
    </row>
    <row r="108" spans="2:65" s="1" customFormat="1" ht="18" customHeight="1">
      <c r="B108" s="35"/>
      <c r="C108" s="36"/>
      <c r="D108" s="229" t="s">
        <v>172</v>
      </c>
      <c r="E108" s="230"/>
      <c r="F108" s="230"/>
      <c r="G108" s="230"/>
      <c r="H108" s="230"/>
      <c r="I108" s="36"/>
      <c r="J108" s="36"/>
      <c r="K108" s="36"/>
      <c r="L108" s="36"/>
      <c r="M108" s="36"/>
      <c r="N108" s="228">
        <f>ROUND(N89*T108,0)</f>
        <v>0</v>
      </c>
      <c r="O108" s="225"/>
      <c r="P108" s="225"/>
      <c r="Q108" s="225"/>
      <c r="R108" s="37"/>
      <c r="S108" s="149"/>
      <c r="T108" s="150"/>
      <c r="U108" s="151" t="s">
        <v>51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52" t="s">
        <v>168</v>
      </c>
      <c r="AZ108" s="149"/>
      <c r="BA108" s="149"/>
      <c r="BB108" s="149"/>
      <c r="BC108" s="149"/>
      <c r="BD108" s="149"/>
      <c r="BE108" s="153">
        <f t="shared" si="0"/>
        <v>0</v>
      </c>
      <c r="BF108" s="153">
        <f t="shared" si="1"/>
        <v>0</v>
      </c>
      <c r="BG108" s="153">
        <f t="shared" si="2"/>
        <v>0</v>
      </c>
      <c r="BH108" s="153">
        <f t="shared" si="3"/>
        <v>0</v>
      </c>
      <c r="BI108" s="153">
        <f t="shared" si="4"/>
        <v>0</v>
      </c>
      <c r="BJ108" s="152" t="s">
        <v>41</v>
      </c>
      <c r="BK108" s="149"/>
      <c r="BL108" s="149"/>
      <c r="BM108" s="149"/>
    </row>
    <row r="109" spans="2:65" s="1" customFormat="1" ht="18" customHeight="1">
      <c r="B109" s="35"/>
      <c r="C109" s="36"/>
      <c r="D109" s="114" t="s">
        <v>173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228">
        <f>ROUND(N89*T109,0)</f>
        <v>0</v>
      </c>
      <c r="O109" s="225"/>
      <c r="P109" s="225"/>
      <c r="Q109" s="225"/>
      <c r="R109" s="37"/>
      <c r="S109" s="149"/>
      <c r="T109" s="154"/>
      <c r="U109" s="155" t="s">
        <v>51</v>
      </c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52" t="s">
        <v>174</v>
      </c>
      <c r="AZ109" s="149"/>
      <c r="BA109" s="149"/>
      <c r="BB109" s="149"/>
      <c r="BC109" s="149"/>
      <c r="BD109" s="149"/>
      <c r="BE109" s="153">
        <f t="shared" si="0"/>
        <v>0</v>
      </c>
      <c r="BF109" s="153">
        <f t="shared" si="1"/>
        <v>0</v>
      </c>
      <c r="BG109" s="153">
        <f t="shared" si="2"/>
        <v>0</v>
      </c>
      <c r="BH109" s="153">
        <f t="shared" si="3"/>
        <v>0</v>
      </c>
      <c r="BI109" s="153">
        <f t="shared" si="4"/>
        <v>0</v>
      </c>
      <c r="BJ109" s="152" t="s">
        <v>41</v>
      </c>
      <c r="BK109" s="149"/>
      <c r="BL109" s="149"/>
      <c r="BM109" s="149"/>
    </row>
    <row r="110" spans="2:21" s="1" customFormat="1" ht="12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T110" s="136"/>
      <c r="U110" s="136"/>
    </row>
    <row r="111" spans="2:21" s="1" customFormat="1" ht="29.25" customHeight="1">
      <c r="B111" s="35"/>
      <c r="C111" s="124" t="s">
        <v>137</v>
      </c>
      <c r="D111" s="125"/>
      <c r="E111" s="125"/>
      <c r="F111" s="125"/>
      <c r="G111" s="125"/>
      <c r="H111" s="125"/>
      <c r="I111" s="125"/>
      <c r="J111" s="125"/>
      <c r="K111" s="125"/>
      <c r="L111" s="233">
        <f>ROUND(SUM(N89+N103),0)</f>
        <v>0</v>
      </c>
      <c r="M111" s="233"/>
      <c r="N111" s="233"/>
      <c r="O111" s="233"/>
      <c r="P111" s="233"/>
      <c r="Q111" s="233"/>
      <c r="R111" s="37"/>
      <c r="T111" s="136"/>
      <c r="U111" s="136"/>
    </row>
    <row r="112" spans="2:21" s="1" customFormat="1" ht="6.9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  <c r="T112" s="136"/>
      <c r="U112" s="136"/>
    </row>
    <row r="116" spans="2:18" s="1" customFormat="1" ht="6.9" customHeight="1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17" spans="2:18" s="1" customFormat="1" ht="36.9" customHeight="1">
      <c r="B117" s="35"/>
      <c r="C117" s="188" t="s">
        <v>175</v>
      </c>
      <c r="D117" s="238"/>
      <c r="E117" s="238"/>
      <c r="F117" s="238"/>
      <c r="G117" s="238"/>
      <c r="H117" s="238"/>
      <c r="I117" s="238"/>
      <c r="J117" s="238"/>
      <c r="K117" s="238"/>
      <c r="L117" s="238"/>
      <c r="M117" s="238"/>
      <c r="N117" s="238"/>
      <c r="O117" s="238"/>
      <c r="P117" s="238"/>
      <c r="Q117" s="238"/>
      <c r="R117" s="37"/>
    </row>
    <row r="118" spans="2:18" s="1" customFormat="1" ht="6.9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18" s="1" customFormat="1" ht="30" customHeight="1">
      <c r="B119" s="35"/>
      <c r="C119" s="30" t="s">
        <v>19</v>
      </c>
      <c r="D119" s="36"/>
      <c r="E119" s="36"/>
      <c r="F119" s="236" t="str">
        <f>F6</f>
        <v>Sš aut. - realizace úspor energie</v>
      </c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36"/>
      <c r="R119" s="37"/>
    </row>
    <row r="120" spans="2:18" ht="30" customHeight="1">
      <c r="B120" s="23"/>
      <c r="C120" s="30" t="s">
        <v>144</v>
      </c>
      <c r="D120" s="26"/>
      <c r="E120" s="26"/>
      <c r="F120" s="236" t="s">
        <v>145</v>
      </c>
      <c r="G120" s="193"/>
      <c r="H120" s="193"/>
      <c r="I120" s="193"/>
      <c r="J120" s="193"/>
      <c r="K120" s="193"/>
      <c r="L120" s="193"/>
      <c r="M120" s="193"/>
      <c r="N120" s="193"/>
      <c r="O120" s="193"/>
      <c r="P120" s="193"/>
      <c r="Q120" s="26"/>
      <c r="R120" s="24"/>
    </row>
    <row r="121" spans="2:18" s="1" customFormat="1" ht="36.9" customHeight="1">
      <c r="B121" s="35"/>
      <c r="C121" s="69" t="s">
        <v>146</v>
      </c>
      <c r="D121" s="36"/>
      <c r="E121" s="36"/>
      <c r="F121" s="208" t="str">
        <f>F8</f>
        <v>01 - Stavební práce</v>
      </c>
      <c r="G121" s="238"/>
      <c r="H121" s="238"/>
      <c r="I121" s="238"/>
      <c r="J121" s="238"/>
      <c r="K121" s="238"/>
      <c r="L121" s="238"/>
      <c r="M121" s="238"/>
      <c r="N121" s="238"/>
      <c r="O121" s="238"/>
      <c r="P121" s="238"/>
      <c r="Q121" s="36"/>
      <c r="R121" s="37"/>
    </row>
    <row r="122" spans="2:18" s="1" customFormat="1" ht="6.9" customHeight="1"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</row>
    <row r="123" spans="2:18" s="1" customFormat="1" ht="18" customHeight="1">
      <c r="B123" s="35"/>
      <c r="C123" s="30" t="s">
        <v>24</v>
      </c>
      <c r="D123" s="36"/>
      <c r="E123" s="36"/>
      <c r="F123" s="28" t="str">
        <f>F10</f>
        <v>Holice</v>
      </c>
      <c r="G123" s="36"/>
      <c r="H123" s="36"/>
      <c r="I123" s="36"/>
      <c r="J123" s="36"/>
      <c r="K123" s="30" t="s">
        <v>26</v>
      </c>
      <c r="L123" s="36"/>
      <c r="M123" s="240" t="str">
        <f>IF(O10="","",O10)</f>
        <v>16. 1. 2018</v>
      </c>
      <c r="N123" s="240"/>
      <c r="O123" s="240"/>
      <c r="P123" s="240"/>
      <c r="Q123" s="36"/>
      <c r="R123" s="37"/>
    </row>
    <row r="124" spans="2:18" s="1" customFormat="1" ht="6.9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18" s="1" customFormat="1" ht="13.2">
      <c r="B125" s="35"/>
      <c r="C125" s="30" t="s">
        <v>28</v>
      </c>
      <c r="D125" s="36"/>
      <c r="E125" s="36"/>
      <c r="F125" s="28" t="str">
        <f>E13</f>
        <v>Pardubický kraj, Komenského nám. 125, Pardubice</v>
      </c>
      <c r="G125" s="36"/>
      <c r="H125" s="36"/>
      <c r="I125" s="36"/>
      <c r="J125" s="36"/>
      <c r="K125" s="30" t="s">
        <v>36</v>
      </c>
      <c r="L125" s="36"/>
      <c r="M125" s="192" t="str">
        <f>E19</f>
        <v>ApA Architektonicko-projekt.ateliér Vamberk s.r.o.</v>
      </c>
      <c r="N125" s="192"/>
      <c r="O125" s="192"/>
      <c r="P125" s="192"/>
      <c r="Q125" s="192"/>
      <c r="R125" s="37"/>
    </row>
    <row r="126" spans="2:18" s="1" customFormat="1" ht="14.4" customHeight="1">
      <c r="B126" s="35"/>
      <c r="C126" s="30" t="s">
        <v>34</v>
      </c>
      <c r="D126" s="36"/>
      <c r="E126" s="36"/>
      <c r="F126" s="28" t="str">
        <f>IF(E16="","",E16)</f>
        <v>Vyplň údaj</v>
      </c>
      <c r="G126" s="36"/>
      <c r="H126" s="36"/>
      <c r="I126" s="36"/>
      <c r="J126" s="36"/>
      <c r="K126" s="30" t="s">
        <v>42</v>
      </c>
      <c r="L126" s="36"/>
      <c r="M126" s="192" t="str">
        <f>E22</f>
        <v>Ing. I. Černá</v>
      </c>
      <c r="N126" s="192"/>
      <c r="O126" s="192"/>
      <c r="P126" s="192"/>
      <c r="Q126" s="192"/>
      <c r="R126" s="37"/>
    </row>
    <row r="127" spans="2:18" s="1" customFormat="1" ht="10.35" customHeight="1"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7"/>
    </row>
    <row r="128" spans="2:27" s="9" customFormat="1" ht="29.25" customHeight="1">
      <c r="B128" s="156"/>
      <c r="C128" s="157" t="s">
        <v>176</v>
      </c>
      <c r="D128" s="158" t="s">
        <v>177</v>
      </c>
      <c r="E128" s="158" t="s">
        <v>68</v>
      </c>
      <c r="F128" s="253" t="s">
        <v>178</v>
      </c>
      <c r="G128" s="253"/>
      <c r="H128" s="253"/>
      <c r="I128" s="253"/>
      <c r="J128" s="158" t="s">
        <v>179</v>
      </c>
      <c r="K128" s="158" t="s">
        <v>180</v>
      </c>
      <c r="L128" s="253" t="s">
        <v>181</v>
      </c>
      <c r="M128" s="253"/>
      <c r="N128" s="253" t="s">
        <v>151</v>
      </c>
      <c r="O128" s="253"/>
      <c r="P128" s="253"/>
      <c r="Q128" s="254"/>
      <c r="R128" s="159"/>
      <c r="T128" s="80" t="s">
        <v>182</v>
      </c>
      <c r="U128" s="81" t="s">
        <v>50</v>
      </c>
      <c r="V128" s="81" t="s">
        <v>183</v>
      </c>
      <c r="W128" s="81" t="s">
        <v>184</v>
      </c>
      <c r="X128" s="81" t="s">
        <v>185</v>
      </c>
      <c r="Y128" s="81" t="s">
        <v>186</v>
      </c>
      <c r="Z128" s="81" t="s">
        <v>187</v>
      </c>
      <c r="AA128" s="82" t="s">
        <v>188</v>
      </c>
    </row>
    <row r="129" spans="2:63" s="1" customFormat="1" ht="29.25" customHeight="1">
      <c r="B129" s="35"/>
      <c r="C129" s="84" t="s">
        <v>148</v>
      </c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263">
        <f>BK129</f>
        <v>0</v>
      </c>
      <c r="O129" s="264"/>
      <c r="P129" s="264"/>
      <c r="Q129" s="264"/>
      <c r="R129" s="37"/>
      <c r="T129" s="83"/>
      <c r="U129" s="51"/>
      <c r="V129" s="51"/>
      <c r="W129" s="160">
        <f>W130+W173+W233</f>
        <v>0</v>
      </c>
      <c r="X129" s="51"/>
      <c r="Y129" s="160">
        <f>Y130+Y173+Y233</f>
        <v>9.45279081</v>
      </c>
      <c r="Z129" s="51"/>
      <c r="AA129" s="161">
        <f>AA130+AA173+AA233</f>
        <v>7.7953915</v>
      </c>
      <c r="AT129" s="19" t="s">
        <v>85</v>
      </c>
      <c r="AU129" s="19" t="s">
        <v>153</v>
      </c>
      <c r="BK129" s="162">
        <f>BK130+BK173+BK233</f>
        <v>0</v>
      </c>
    </row>
    <row r="130" spans="2:63" s="10" customFormat="1" ht="37.35" customHeight="1">
      <c r="B130" s="163"/>
      <c r="C130" s="164"/>
      <c r="D130" s="165" t="s">
        <v>154</v>
      </c>
      <c r="E130" s="165"/>
      <c r="F130" s="165"/>
      <c r="G130" s="165"/>
      <c r="H130" s="165"/>
      <c r="I130" s="165"/>
      <c r="J130" s="165"/>
      <c r="K130" s="165"/>
      <c r="L130" s="165"/>
      <c r="M130" s="165"/>
      <c r="N130" s="265">
        <f>BK130</f>
        <v>0</v>
      </c>
      <c r="O130" s="250"/>
      <c r="P130" s="250"/>
      <c r="Q130" s="250"/>
      <c r="R130" s="166"/>
      <c r="T130" s="167"/>
      <c r="U130" s="164"/>
      <c r="V130" s="164"/>
      <c r="W130" s="168">
        <f>W131+W152+W165+W171</f>
        <v>0</v>
      </c>
      <c r="X130" s="164"/>
      <c r="Y130" s="168">
        <f>Y131+Y152+Y165+Y171</f>
        <v>6.616634459999999</v>
      </c>
      <c r="Z130" s="164"/>
      <c r="AA130" s="169">
        <f>AA131+AA152+AA165+AA171</f>
        <v>6.632335</v>
      </c>
      <c r="AR130" s="170" t="s">
        <v>41</v>
      </c>
      <c r="AT130" s="171" t="s">
        <v>85</v>
      </c>
      <c r="AU130" s="171" t="s">
        <v>86</v>
      </c>
      <c r="AY130" s="170" t="s">
        <v>189</v>
      </c>
      <c r="BK130" s="172">
        <f>BK131+BK152+BK165+BK171</f>
        <v>0</v>
      </c>
    </row>
    <row r="131" spans="2:63" s="10" customFormat="1" ht="19.95" customHeight="1">
      <c r="B131" s="163"/>
      <c r="C131" s="164"/>
      <c r="D131" s="173" t="s">
        <v>155</v>
      </c>
      <c r="E131" s="173"/>
      <c r="F131" s="173"/>
      <c r="G131" s="173"/>
      <c r="H131" s="173"/>
      <c r="I131" s="173"/>
      <c r="J131" s="173"/>
      <c r="K131" s="173"/>
      <c r="L131" s="173"/>
      <c r="M131" s="173"/>
      <c r="N131" s="266">
        <f>BK131</f>
        <v>0</v>
      </c>
      <c r="O131" s="267"/>
      <c r="P131" s="267"/>
      <c r="Q131" s="267"/>
      <c r="R131" s="166"/>
      <c r="T131" s="167"/>
      <c r="U131" s="164"/>
      <c r="V131" s="164"/>
      <c r="W131" s="168">
        <f>SUM(W132:W151)</f>
        <v>0</v>
      </c>
      <c r="X131" s="164"/>
      <c r="Y131" s="168">
        <f>SUM(Y132:Y151)</f>
        <v>6.616634459999999</v>
      </c>
      <c r="Z131" s="164"/>
      <c r="AA131" s="169">
        <f>SUM(AA132:AA151)</f>
        <v>0</v>
      </c>
      <c r="AR131" s="170" t="s">
        <v>41</v>
      </c>
      <c r="AT131" s="171" t="s">
        <v>85</v>
      </c>
      <c r="AU131" s="171" t="s">
        <v>41</v>
      </c>
      <c r="AY131" s="170" t="s">
        <v>189</v>
      </c>
      <c r="BK131" s="172">
        <f>SUM(BK132:BK151)</f>
        <v>0</v>
      </c>
    </row>
    <row r="132" spans="2:65" s="1" customFormat="1" ht="25.5" customHeight="1">
      <c r="B132" s="35"/>
      <c r="C132" s="174" t="s">
        <v>41</v>
      </c>
      <c r="D132" s="174" t="s">
        <v>190</v>
      </c>
      <c r="E132" s="175" t="s">
        <v>191</v>
      </c>
      <c r="F132" s="255" t="s">
        <v>192</v>
      </c>
      <c r="G132" s="255"/>
      <c r="H132" s="255"/>
      <c r="I132" s="255"/>
      <c r="J132" s="176" t="s">
        <v>193</v>
      </c>
      <c r="K132" s="177">
        <v>242.332</v>
      </c>
      <c r="L132" s="256">
        <v>0</v>
      </c>
      <c r="M132" s="257"/>
      <c r="N132" s="258">
        <f aca="true" t="shared" si="5" ref="N132:N151">ROUND(L132*K132,2)</f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aca="true" t="shared" si="6" ref="W132:W151">V132*K132</f>
        <v>0</v>
      </c>
      <c r="X132" s="179">
        <v>0.00026</v>
      </c>
      <c r="Y132" s="179">
        <f aca="true" t="shared" si="7" ref="Y132:Y151">X132*K132</f>
        <v>0.06300631999999999</v>
      </c>
      <c r="Z132" s="179">
        <v>0</v>
      </c>
      <c r="AA132" s="180">
        <f aca="true" t="shared" si="8" ref="AA132:AA151">Z132*K132</f>
        <v>0</v>
      </c>
      <c r="AR132" s="19" t="s">
        <v>194</v>
      </c>
      <c r="AT132" s="19" t="s">
        <v>190</v>
      </c>
      <c r="AU132" s="19" t="s">
        <v>97</v>
      </c>
      <c r="AY132" s="19" t="s">
        <v>189</v>
      </c>
      <c r="BE132" s="118">
        <f aca="true" t="shared" si="9" ref="BE132:BE151">IF(U132="základní",N132,0)</f>
        <v>0</v>
      </c>
      <c r="BF132" s="118">
        <f aca="true" t="shared" si="10" ref="BF132:BF151">IF(U132="snížená",N132,0)</f>
        <v>0</v>
      </c>
      <c r="BG132" s="118">
        <f aca="true" t="shared" si="11" ref="BG132:BG151">IF(U132="zákl. přenesená",N132,0)</f>
        <v>0</v>
      </c>
      <c r="BH132" s="118">
        <f aca="true" t="shared" si="12" ref="BH132:BH151">IF(U132="sníž. přenesená",N132,0)</f>
        <v>0</v>
      </c>
      <c r="BI132" s="118">
        <f aca="true" t="shared" si="13" ref="BI132:BI151">IF(U132="nulová",N132,0)</f>
        <v>0</v>
      </c>
      <c r="BJ132" s="19" t="s">
        <v>41</v>
      </c>
      <c r="BK132" s="118">
        <f aca="true" t="shared" si="14" ref="BK132:BK151">ROUND(L132*K132,2)</f>
        <v>0</v>
      </c>
      <c r="BL132" s="19" t="s">
        <v>194</v>
      </c>
      <c r="BM132" s="19" t="s">
        <v>195</v>
      </c>
    </row>
    <row r="133" spans="2:65" s="1" customFormat="1" ht="25.5" customHeight="1">
      <c r="B133" s="35"/>
      <c r="C133" s="174" t="s">
        <v>97</v>
      </c>
      <c r="D133" s="174" t="s">
        <v>190</v>
      </c>
      <c r="E133" s="175" t="s">
        <v>196</v>
      </c>
      <c r="F133" s="255" t="s">
        <v>197</v>
      </c>
      <c r="G133" s="255"/>
      <c r="H133" s="255"/>
      <c r="I133" s="255"/>
      <c r="J133" s="176" t="s">
        <v>198</v>
      </c>
      <c r="K133" s="177">
        <v>114.96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194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194</v>
      </c>
      <c r="BM133" s="19" t="s">
        <v>199</v>
      </c>
    </row>
    <row r="134" spans="2:65" s="1" customFormat="1" ht="25.5" customHeight="1">
      <c r="B134" s="35"/>
      <c r="C134" s="181" t="s">
        <v>200</v>
      </c>
      <c r="D134" s="181" t="s">
        <v>201</v>
      </c>
      <c r="E134" s="182" t="s">
        <v>202</v>
      </c>
      <c r="F134" s="259" t="s">
        <v>203</v>
      </c>
      <c r="G134" s="259"/>
      <c r="H134" s="259"/>
      <c r="I134" s="259"/>
      <c r="J134" s="183" t="s">
        <v>198</v>
      </c>
      <c r="K134" s="184">
        <v>120.708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3E-05</v>
      </c>
      <c r="Y134" s="179">
        <f t="shared" si="7"/>
        <v>0.00362124</v>
      </c>
      <c r="Z134" s="179">
        <v>0</v>
      </c>
      <c r="AA134" s="180">
        <f t="shared" si="8"/>
        <v>0</v>
      </c>
      <c r="AR134" s="19" t="s">
        <v>204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194</v>
      </c>
      <c r="BM134" s="19" t="s">
        <v>205</v>
      </c>
    </row>
    <row r="135" spans="2:65" s="1" customFormat="1" ht="25.5" customHeight="1">
      <c r="B135" s="35"/>
      <c r="C135" s="174" t="s">
        <v>194</v>
      </c>
      <c r="D135" s="174" t="s">
        <v>190</v>
      </c>
      <c r="E135" s="175" t="s">
        <v>206</v>
      </c>
      <c r="F135" s="255" t="s">
        <v>207</v>
      </c>
      <c r="G135" s="255"/>
      <c r="H135" s="255"/>
      <c r="I135" s="255"/>
      <c r="J135" s="176" t="s">
        <v>198</v>
      </c>
      <c r="K135" s="177">
        <v>73.56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194</v>
      </c>
      <c r="AT135" s="19" t="s">
        <v>190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194</v>
      </c>
      <c r="BM135" s="19" t="s">
        <v>208</v>
      </c>
    </row>
    <row r="136" spans="2:65" s="1" customFormat="1" ht="16.5" customHeight="1">
      <c r="B136" s="35"/>
      <c r="C136" s="181" t="s">
        <v>209</v>
      </c>
      <c r="D136" s="181" t="s">
        <v>201</v>
      </c>
      <c r="E136" s="182" t="s">
        <v>210</v>
      </c>
      <c r="F136" s="259" t="s">
        <v>211</v>
      </c>
      <c r="G136" s="259"/>
      <c r="H136" s="259"/>
      <c r="I136" s="259"/>
      <c r="J136" s="183" t="s">
        <v>198</v>
      </c>
      <c r="K136" s="184">
        <v>77.238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4E-05</v>
      </c>
      <c r="Y136" s="179">
        <f t="shared" si="7"/>
        <v>0.00308952</v>
      </c>
      <c r="Z136" s="179">
        <v>0</v>
      </c>
      <c r="AA136" s="180">
        <f t="shared" si="8"/>
        <v>0</v>
      </c>
      <c r="AR136" s="19" t="s">
        <v>204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194</v>
      </c>
      <c r="BM136" s="19" t="s">
        <v>212</v>
      </c>
    </row>
    <row r="137" spans="2:65" s="1" customFormat="1" ht="25.5" customHeight="1">
      <c r="B137" s="35"/>
      <c r="C137" s="174" t="s">
        <v>213</v>
      </c>
      <c r="D137" s="174" t="s">
        <v>190</v>
      </c>
      <c r="E137" s="175" t="s">
        <v>214</v>
      </c>
      <c r="F137" s="255" t="s">
        <v>215</v>
      </c>
      <c r="G137" s="255"/>
      <c r="H137" s="255"/>
      <c r="I137" s="255"/>
      <c r="J137" s="176" t="s">
        <v>193</v>
      </c>
      <c r="K137" s="177">
        <v>49.404</v>
      </c>
      <c r="L137" s="256">
        <v>0</v>
      </c>
      <c r="M137" s="257"/>
      <c r="N137" s="258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0.00832</v>
      </c>
      <c r="Y137" s="179">
        <f t="shared" si="7"/>
        <v>0.41104128</v>
      </c>
      <c r="Z137" s="179">
        <v>0</v>
      </c>
      <c r="AA137" s="180">
        <f t="shared" si="8"/>
        <v>0</v>
      </c>
      <c r="AR137" s="19" t="s">
        <v>194</v>
      </c>
      <c r="AT137" s="19" t="s">
        <v>190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194</v>
      </c>
      <c r="BM137" s="19" t="s">
        <v>216</v>
      </c>
    </row>
    <row r="138" spans="2:65" s="1" customFormat="1" ht="38.25" customHeight="1">
      <c r="B138" s="35"/>
      <c r="C138" s="181" t="s">
        <v>217</v>
      </c>
      <c r="D138" s="181" t="s">
        <v>201</v>
      </c>
      <c r="E138" s="182" t="s">
        <v>218</v>
      </c>
      <c r="F138" s="259" t="s">
        <v>219</v>
      </c>
      <c r="G138" s="259"/>
      <c r="H138" s="259"/>
      <c r="I138" s="259"/>
      <c r="J138" s="183" t="s">
        <v>193</v>
      </c>
      <c r="K138" s="184">
        <v>50.392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0.0042</v>
      </c>
      <c r="Y138" s="179">
        <f t="shared" si="7"/>
        <v>0.2116464</v>
      </c>
      <c r="Z138" s="179">
        <v>0</v>
      </c>
      <c r="AA138" s="180">
        <f t="shared" si="8"/>
        <v>0</v>
      </c>
      <c r="AR138" s="19" t="s">
        <v>204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194</v>
      </c>
      <c r="BM138" s="19" t="s">
        <v>220</v>
      </c>
    </row>
    <row r="139" spans="2:65" s="1" customFormat="1" ht="25.5" customHeight="1">
      <c r="B139" s="35"/>
      <c r="C139" s="174" t="s">
        <v>204</v>
      </c>
      <c r="D139" s="174" t="s">
        <v>190</v>
      </c>
      <c r="E139" s="175" t="s">
        <v>221</v>
      </c>
      <c r="F139" s="255" t="s">
        <v>222</v>
      </c>
      <c r="G139" s="255"/>
      <c r="H139" s="255"/>
      <c r="I139" s="255"/>
      <c r="J139" s="176" t="s">
        <v>193</v>
      </c>
      <c r="K139" s="177">
        <v>169.715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0.0085</v>
      </c>
      <c r="Y139" s="179">
        <f t="shared" si="7"/>
        <v>1.4425775</v>
      </c>
      <c r="Z139" s="179">
        <v>0</v>
      </c>
      <c r="AA139" s="180">
        <f t="shared" si="8"/>
        <v>0</v>
      </c>
      <c r="AR139" s="19" t="s">
        <v>194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194</v>
      </c>
      <c r="BM139" s="19" t="s">
        <v>223</v>
      </c>
    </row>
    <row r="140" spans="2:65" s="1" customFormat="1" ht="25.5" customHeight="1">
      <c r="B140" s="35"/>
      <c r="C140" s="181" t="s">
        <v>224</v>
      </c>
      <c r="D140" s="181" t="s">
        <v>201</v>
      </c>
      <c r="E140" s="182" t="s">
        <v>225</v>
      </c>
      <c r="F140" s="259" t="s">
        <v>226</v>
      </c>
      <c r="G140" s="259"/>
      <c r="H140" s="259"/>
      <c r="I140" s="259"/>
      <c r="J140" s="183" t="s">
        <v>193</v>
      </c>
      <c r="K140" s="184">
        <v>173.109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0.0021</v>
      </c>
      <c r="Y140" s="179">
        <f t="shared" si="7"/>
        <v>0.3635289</v>
      </c>
      <c r="Z140" s="179">
        <v>0</v>
      </c>
      <c r="AA140" s="180">
        <f t="shared" si="8"/>
        <v>0</v>
      </c>
      <c r="AR140" s="19" t="s">
        <v>204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227</v>
      </c>
    </row>
    <row r="141" spans="2:65" s="1" customFormat="1" ht="38.25" customHeight="1">
      <c r="B141" s="35"/>
      <c r="C141" s="174" t="s">
        <v>228</v>
      </c>
      <c r="D141" s="174" t="s">
        <v>190</v>
      </c>
      <c r="E141" s="175" t="s">
        <v>229</v>
      </c>
      <c r="F141" s="255" t="s">
        <v>230</v>
      </c>
      <c r="G141" s="255"/>
      <c r="H141" s="255"/>
      <c r="I141" s="255"/>
      <c r="J141" s="176" t="s">
        <v>198</v>
      </c>
      <c r="K141" s="177">
        <v>54.7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0.00168</v>
      </c>
      <c r="Y141" s="179">
        <f t="shared" si="7"/>
        <v>0.091896</v>
      </c>
      <c r="Z141" s="179">
        <v>0</v>
      </c>
      <c r="AA141" s="180">
        <f t="shared" si="8"/>
        <v>0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231</v>
      </c>
    </row>
    <row r="142" spans="2:65" s="1" customFormat="1" ht="38.25" customHeight="1">
      <c r="B142" s="35"/>
      <c r="C142" s="174" t="s">
        <v>232</v>
      </c>
      <c r="D142" s="174" t="s">
        <v>190</v>
      </c>
      <c r="E142" s="175" t="s">
        <v>233</v>
      </c>
      <c r="F142" s="255" t="s">
        <v>234</v>
      </c>
      <c r="G142" s="255"/>
      <c r="H142" s="255"/>
      <c r="I142" s="255"/>
      <c r="J142" s="176" t="s">
        <v>198</v>
      </c>
      <c r="K142" s="177">
        <v>37.76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0.00331</v>
      </c>
      <c r="Y142" s="179">
        <f t="shared" si="7"/>
        <v>0.12498559999999999</v>
      </c>
      <c r="Z142" s="179">
        <v>0</v>
      </c>
      <c r="AA142" s="180">
        <f t="shared" si="8"/>
        <v>0</v>
      </c>
      <c r="AR142" s="19" t="s">
        <v>194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235</v>
      </c>
    </row>
    <row r="143" spans="2:65" s="1" customFormat="1" ht="25.5" customHeight="1">
      <c r="B143" s="35"/>
      <c r="C143" s="181" t="s">
        <v>236</v>
      </c>
      <c r="D143" s="181" t="s">
        <v>201</v>
      </c>
      <c r="E143" s="182" t="s">
        <v>237</v>
      </c>
      <c r="F143" s="259" t="s">
        <v>238</v>
      </c>
      <c r="G143" s="259"/>
      <c r="H143" s="259"/>
      <c r="I143" s="259"/>
      <c r="J143" s="183" t="s">
        <v>193</v>
      </c>
      <c r="K143" s="184">
        <v>17.428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0.0006</v>
      </c>
      <c r="Y143" s="179">
        <f t="shared" si="7"/>
        <v>0.010456799999999999</v>
      </c>
      <c r="Z143" s="179">
        <v>0</v>
      </c>
      <c r="AA143" s="180">
        <f t="shared" si="8"/>
        <v>0</v>
      </c>
      <c r="AR143" s="19" t="s">
        <v>204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239</v>
      </c>
    </row>
    <row r="144" spans="2:65" s="1" customFormat="1" ht="38.25" customHeight="1">
      <c r="B144" s="35"/>
      <c r="C144" s="181" t="s">
        <v>240</v>
      </c>
      <c r="D144" s="181" t="s">
        <v>201</v>
      </c>
      <c r="E144" s="182" t="s">
        <v>241</v>
      </c>
      <c r="F144" s="259" t="s">
        <v>242</v>
      </c>
      <c r="G144" s="259"/>
      <c r="H144" s="259"/>
      <c r="I144" s="259"/>
      <c r="J144" s="183" t="s">
        <v>193</v>
      </c>
      <c r="K144" s="184">
        <v>6.947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0.0009</v>
      </c>
      <c r="Y144" s="179">
        <f t="shared" si="7"/>
        <v>0.0062523</v>
      </c>
      <c r="Z144" s="179">
        <v>0</v>
      </c>
      <c r="AA144" s="180">
        <f t="shared" si="8"/>
        <v>0</v>
      </c>
      <c r="AR144" s="19" t="s">
        <v>204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243</v>
      </c>
    </row>
    <row r="145" spans="2:65" s="1" customFormat="1" ht="25.5" customHeight="1">
      <c r="B145" s="35"/>
      <c r="C145" s="174" t="s">
        <v>244</v>
      </c>
      <c r="D145" s="174" t="s">
        <v>190</v>
      </c>
      <c r="E145" s="175" t="s">
        <v>245</v>
      </c>
      <c r="F145" s="255" t="s">
        <v>246</v>
      </c>
      <c r="G145" s="255"/>
      <c r="H145" s="255"/>
      <c r="I145" s="255"/>
      <c r="J145" s="176" t="s">
        <v>198</v>
      </c>
      <c r="K145" s="177">
        <v>48.23</v>
      </c>
      <c r="L145" s="256">
        <v>0</v>
      </c>
      <c r="M145" s="257"/>
      <c r="N145" s="258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6E-05</v>
      </c>
      <c r="Y145" s="179">
        <f t="shared" si="7"/>
        <v>0.0028937999999999998</v>
      </c>
      <c r="Z145" s="179">
        <v>0</v>
      </c>
      <c r="AA145" s="180">
        <f t="shared" si="8"/>
        <v>0</v>
      </c>
      <c r="AR145" s="19" t="s">
        <v>194</v>
      </c>
      <c r="AT145" s="19" t="s">
        <v>190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247</v>
      </c>
    </row>
    <row r="146" spans="2:65" s="1" customFormat="1" ht="16.5" customHeight="1">
      <c r="B146" s="35"/>
      <c r="C146" s="181" t="s">
        <v>11</v>
      </c>
      <c r="D146" s="181" t="s">
        <v>201</v>
      </c>
      <c r="E146" s="182" t="s">
        <v>248</v>
      </c>
      <c r="F146" s="259" t="s">
        <v>249</v>
      </c>
      <c r="G146" s="259"/>
      <c r="H146" s="259"/>
      <c r="I146" s="259"/>
      <c r="J146" s="183" t="s">
        <v>198</v>
      </c>
      <c r="K146" s="184">
        <v>50.642</v>
      </c>
      <c r="L146" s="260">
        <v>0</v>
      </c>
      <c r="M146" s="261"/>
      <c r="N146" s="262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0.00052</v>
      </c>
      <c r="Y146" s="179">
        <f t="shared" si="7"/>
        <v>0.02633384</v>
      </c>
      <c r="Z146" s="179">
        <v>0</v>
      </c>
      <c r="AA146" s="180">
        <f t="shared" si="8"/>
        <v>0</v>
      </c>
      <c r="AR146" s="19" t="s">
        <v>204</v>
      </c>
      <c r="AT146" s="19" t="s">
        <v>201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250</v>
      </c>
    </row>
    <row r="147" spans="2:65" s="1" customFormat="1" ht="38.25" customHeight="1">
      <c r="B147" s="35"/>
      <c r="C147" s="174" t="s">
        <v>251</v>
      </c>
      <c r="D147" s="174" t="s">
        <v>190</v>
      </c>
      <c r="E147" s="175" t="s">
        <v>252</v>
      </c>
      <c r="F147" s="255" t="s">
        <v>253</v>
      </c>
      <c r="G147" s="255"/>
      <c r="H147" s="255"/>
      <c r="I147" s="255"/>
      <c r="J147" s="176" t="s">
        <v>193</v>
      </c>
      <c r="K147" s="177">
        <v>213.4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0.01146</v>
      </c>
      <c r="Y147" s="179">
        <f t="shared" si="7"/>
        <v>2.445564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254</v>
      </c>
    </row>
    <row r="148" spans="2:65" s="1" customFormat="1" ht="38.25" customHeight="1">
      <c r="B148" s="35"/>
      <c r="C148" s="174" t="s">
        <v>255</v>
      </c>
      <c r="D148" s="174" t="s">
        <v>190</v>
      </c>
      <c r="E148" s="175" t="s">
        <v>256</v>
      </c>
      <c r="F148" s="255" t="s">
        <v>257</v>
      </c>
      <c r="G148" s="255"/>
      <c r="H148" s="255"/>
      <c r="I148" s="255"/>
      <c r="J148" s="176" t="s">
        <v>193</v>
      </c>
      <c r="K148" s="177">
        <v>20.147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0.00628</v>
      </c>
      <c r="Y148" s="179">
        <f t="shared" si="7"/>
        <v>0.12652316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258</v>
      </c>
    </row>
    <row r="149" spans="2:65" s="1" customFormat="1" ht="25.5" customHeight="1">
      <c r="B149" s="35"/>
      <c r="C149" s="174" t="s">
        <v>259</v>
      </c>
      <c r="D149" s="174" t="s">
        <v>190</v>
      </c>
      <c r="E149" s="175" t="s">
        <v>260</v>
      </c>
      <c r="F149" s="255" t="s">
        <v>261</v>
      </c>
      <c r="G149" s="255"/>
      <c r="H149" s="255"/>
      <c r="I149" s="255"/>
      <c r="J149" s="176" t="s">
        <v>193</v>
      </c>
      <c r="K149" s="177">
        <v>304.916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0.00268</v>
      </c>
      <c r="Y149" s="179">
        <f t="shared" si="7"/>
        <v>0.81717488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262</v>
      </c>
    </row>
    <row r="150" spans="2:65" s="1" customFormat="1" ht="25.5" customHeight="1">
      <c r="B150" s="35"/>
      <c r="C150" s="174" t="s">
        <v>263</v>
      </c>
      <c r="D150" s="174" t="s">
        <v>190</v>
      </c>
      <c r="E150" s="175" t="s">
        <v>264</v>
      </c>
      <c r="F150" s="255" t="s">
        <v>265</v>
      </c>
      <c r="G150" s="255"/>
      <c r="H150" s="255"/>
      <c r="I150" s="255"/>
      <c r="J150" s="176" t="s">
        <v>193</v>
      </c>
      <c r="K150" s="177">
        <v>63.266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0.00012</v>
      </c>
      <c r="Y150" s="179">
        <f t="shared" si="7"/>
        <v>0.00759192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266</v>
      </c>
    </row>
    <row r="151" spans="2:65" s="1" customFormat="1" ht="25.5" customHeight="1">
      <c r="B151" s="35"/>
      <c r="C151" s="174" t="s">
        <v>267</v>
      </c>
      <c r="D151" s="174" t="s">
        <v>190</v>
      </c>
      <c r="E151" s="175" t="s">
        <v>268</v>
      </c>
      <c r="F151" s="255" t="s">
        <v>269</v>
      </c>
      <c r="G151" s="255"/>
      <c r="H151" s="255"/>
      <c r="I151" s="255"/>
      <c r="J151" s="176" t="s">
        <v>193</v>
      </c>
      <c r="K151" s="177">
        <v>7.277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0.063</v>
      </c>
      <c r="Y151" s="179">
        <f t="shared" si="7"/>
        <v>0.458451</v>
      </c>
      <c r="Z151" s="179">
        <v>0</v>
      </c>
      <c r="AA151" s="180">
        <f t="shared" si="8"/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194</v>
      </c>
      <c r="BM151" s="19" t="s">
        <v>270</v>
      </c>
    </row>
    <row r="152" spans="2:63" s="10" customFormat="1" ht="29.85" customHeight="1">
      <c r="B152" s="163"/>
      <c r="C152" s="164"/>
      <c r="D152" s="173" t="s">
        <v>156</v>
      </c>
      <c r="E152" s="173"/>
      <c r="F152" s="173"/>
      <c r="G152" s="173"/>
      <c r="H152" s="173"/>
      <c r="I152" s="173"/>
      <c r="J152" s="173"/>
      <c r="K152" s="173"/>
      <c r="L152" s="173"/>
      <c r="M152" s="173"/>
      <c r="N152" s="268">
        <f>BK152</f>
        <v>0</v>
      </c>
      <c r="O152" s="269"/>
      <c r="P152" s="269"/>
      <c r="Q152" s="269"/>
      <c r="R152" s="166"/>
      <c r="T152" s="167"/>
      <c r="U152" s="164"/>
      <c r="V152" s="164"/>
      <c r="W152" s="168">
        <f>SUM(W153:W164)</f>
        <v>0</v>
      </c>
      <c r="X152" s="164"/>
      <c r="Y152" s="168">
        <f>SUM(Y153:Y164)</f>
        <v>0</v>
      </c>
      <c r="Z152" s="164"/>
      <c r="AA152" s="169">
        <f>SUM(AA153:AA164)</f>
        <v>6.632335</v>
      </c>
      <c r="AR152" s="170" t="s">
        <v>41</v>
      </c>
      <c r="AT152" s="171" t="s">
        <v>85</v>
      </c>
      <c r="AU152" s="171" t="s">
        <v>41</v>
      </c>
      <c r="AY152" s="170" t="s">
        <v>189</v>
      </c>
      <c r="BK152" s="172">
        <f>SUM(BK153:BK164)</f>
        <v>0</v>
      </c>
    </row>
    <row r="153" spans="2:65" s="1" customFormat="1" ht="38.25" customHeight="1">
      <c r="B153" s="35"/>
      <c r="C153" s="174" t="s">
        <v>10</v>
      </c>
      <c r="D153" s="174" t="s">
        <v>190</v>
      </c>
      <c r="E153" s="175" t="s">
        <v>271</v>
      </c>
      <c r="F153" s="255" t="s">
        <v>272</v>
      </c>
      <c r="G153" s="255"/>
      <c r="H153" s="255"/>
      <c r="I153" s="255"/>
      <c r="J153" s="176" t="s">
        <v>193</v>
      </c>
      <c r="K153" s="177">
        <v>402</v>
      </c>
      <c r="L153" s="256">
        <v>0</v>
      </c>
      <c r="M153" s="257"/>
      <c r="N153" s="258">
        <f aca="true" t="shared" si="15" ref="N153:N164">ROUND(L153*K153,2)</f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aca="true" t="shared" si="16" ref="W153:W164">V153*K153</f>
        <v>0</v>
      </c>
      <c r="X153" s="179">
        <v>0</v>
      </c>
      <c r="Y153" s="179">
        <f aca="true" t="shared" si="17" ref="Y153:Y164">X153*K153</f>
        <v>0</v>
      </c>
      <c r="Z153" s="179">
        <v>0</v>
      </c>
      <c r="AA153" s="180">
        <f aca="true" t="shared" si="18" ref="AA153:AA164">Z153*K153</f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aca="true" t="shared" si="19" ref="BE153:BE164">IF(U153="základní",N153,0)</f>
        <v>0</v>
      </c>
      <c r="BF153" s="118">
        <f aca="true" t="shared" si="20" ref="BF153:BF164">IF(U153="snížená",N153,0)</f>
        <v>0</v>
      </c>
      <c r="BG153" s="118">
        <f aca="true" t="shared" si="21" ref="BG153:BG164">IF(U153="zákl. přenesená",N153,0)</f>
        <v>0</v>
      </c>
      <c r="BH153" s="118">
        <f aca="true" t="shared" si="22" ref="BH153:BH164">IF(U153="sníž. přenesená",N153,0)</f>
        <v>0</v>
      </c>
      <c r="BI153" s="118">
        <f aca="true" t="shared" si="23" ref="BI153:BI164">IF(U153="nulová",N153,0)</f>
        <v>0</v>
      </c>
      <c r="BJ153" s="19" t="s">
        <v>41</v>
      </c>
      <c r="BK153" s="118">
        <f aca="true" t="shared" si="24" ref="BK153:BK164">ROUND(L153*K153,2)</f>
        <v>0</v>
      </c>
      <c r="BL153" s="19" t="s">
        <v>194</v>
      </c>
      <c r="BM153" s="19" t="s">
        <v>273</v>
      </c>
    </row>
    <row r="154" spans="2:65" s="1" customFormat="1" ht="38.25" customHeight="1">
      <c r="B154" s="35"/>
      <c r="C154" s="174" t="s">
        <v>274</v>
      </c>
      <c r="D154" s="174" t="s">
        <v>190</v>
      </c>
      <c r="E154" s="175" t="s">
        <v>275</v>
      </c>
      <c r="F154" s="255" t="s">
        <v>276</v>
      </c>
      <c r="G154" s="255"/>
      <c r="H154" s="255"/>
      <c r="I154" s="255"/>
      <c r="J154" s="176" t="s">
        <v>193</v>
      </c>
      <c r="K154" s="177">
        <v>24120</v>
      </c>
      <c r="L154" s="256">
        <v>0</v>
      </c>
      <c r="M154" s="257"/>
      <c r="N154" s="258">
        <f t="shared" si="15"/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 t="shared" si="16"/>
        <v>0</v>
      </c>
      <c r="X154" s="179">
        <v>0</v>
      </c>
      <c r="Y154" s="179">
        <f t="shared" si="17"/>
        <v>0</v>
      </c>
      <c r="Z154" s="179">
        <v>0</v>
      </c>
      <c r="AA154" s="180">
        <f t="shared" si="18"/>
        <v>0</v>
      </c>
      <c r="AR154" s="19" t="s">
        <v>194</v>
      </c>
      <c r="AT154" s="19" t="s">
        <v>190</v>
      </c>
      <c r="AU154" s="19" t="s">
        <v>97</v>
      </c>
      <c r="AY154" s="19" t="s">
        <v>189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41</v>
      </c>
      <c r="BK154" s="118">
        <f t="shared" si="24"/>
        <v>0</v>
      </c>
      <c r="BL154" s="19" t="s">
        <v>194</v>
      </c>
      <c r="BM154" s="19" t="s">
        <v>277</v>
      </c>
    </row>
    <row r="155" spans="2:65" s="1" customFormat="1" ht="38.25" customHeight="1">
      <c r="B155" s="35"/>
      <c r="C155" s="174" t="s">
        <v>278</v>
      </c>
      <c r="D155" s="174" t="s">
        <v>190</v>
      </c>
      <c r="E155" s="175" t="s">
        <v>279</v>
      </c>
      <c r="F155" s="255" t="s">
        <v>280</v>
      </c>
      <c r="G155" s="255"/>
      <c r="H155" s="255"/>
      <c r="I155" s="255"/>
      <c r="J155" s="176" t="s">
        <v>193</v>
      </c>
      <c r="K155" s="177">
        <v>402</v>
      </c>
      <c r="L155" s="256">
        <v>0</v>
      </c>
      <c r="M155" s="257"/>
      <c r="N155" s="258">
        <f t="shared" si="15"/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t="shared" si="16"/>
        <v>0</v>
      </c>
      <c r="X155" s="179">
        <v>0</v>
      </c>
      <c r="Y155" s="179">
        <f t="shared" si="17"/>
        <v>0</v>
      </c>
      <c r="Z155" s="179">
        <v>0</v>
      </c>
      <c r="AA155" s="180">
        <f t="shared" si="18"/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41</v>
      </c>
      <c r="BK155" s="118">
        <f t="shared" si="24"/>
        <v>0</v>
      </c>
      <c r="BL155" s="19" t="s">
        <v>194</v>
      </c>
      <c r="BM155" s="19" t="s">
        <v>281</v>
      </c>
    </row>
    <row r="156" spans="2:65" s="1" customFormat="1" ht="25.5" customHeight="1">
      <c r="B156" s="35"/>
      <c r="C156" s="174" t="s">
        <v>282</v>
      </c>
      <c r="D156" s="174" t="s">
        <v>190</v>
      </c>
      <c r="E156" s="175" t="s">
        <v>283</v>
      </c>
      <c r="F156" s="255" t="s">
        <v>284</v>
      </c>
      <c r="G156" s="255"/>
      <c r="H156" s="255"/>
      <c r="I156" s="255"/>
      <c r="J156" s="176" t="s">
        <v>193</v>
      </c>
      <c r="K156" s="177">
        <v>402</v>
      </c>
      <c r="L156" s="256">
        <v>0</v>
      </c>
      <c r="M156" s="257"/>
      <c r="N156" s="258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</v>
      </c>
      <c r="Y156" s="179">
        <f t="shared" si="17"/>
        <v>0</v>
      </c>
      <c r="Z156" s="179">
        <v>0</v>
      </c>
      <c r="AA156" s="180">
        <f t="shared" si="18"/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285</v>
      </c>
    </row>
    <row r="157" spans="2:65" s="1" customFormat="1" ht="25.5" customHeight="1">
      <c r="B157" s="35"/>
      <c r="C157" s="174" t="s">
        <v>286</v>
      </c>
      <c r="D157" s="174" t="s">
        <v>190</v>
      </c>
      <c r="E157" s="175" t="s">
        <v>287</v>
      </c>
      <c r="F157" s="255" t="s">
        <v>288</v>
      </c>
      <c r="G157" s="255"/>
      <c r="H157" s="255"/>
      <c r="I157" s="255"/>
      <c r="J157" s="176" t="s">
        <v>193</v>
      </c>
      <c r="K157" s="177">
        <v>24120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</v>
      </c>
      <c r="Y157" s="179">
        <f t="shared" si="17"/>
        <v>0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289</v>
      </c>
    </row>
    <row r="158" spans="2:65" s="1" customFormat="1" ht="25.5" customHeight="1">
      <c r="B158" s="35"/>
      <c r="C158" s="174" t="s">
        <v>290</v>
      </c>
      <c r="D158" s="174" t="s">
        <v>190</v>
      </c>
      <c r="E158" s="175" t="s">
        <v>291</v>
      </c>
      <c r="F158" s="255" t="s">
        <v>292</v>
      </c>
      <c r="G158" s="255"/>
      <c r="H158" s="255"/>
      <c r="I158" s="255"/>
      <c r="J158" s="176" t="s">
        <v>193</v>
      </c>
      <c r="K158" s="177">
        <v>402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0</v>
      </c>
      <c r="Y158" s="179">
        <f t="shared" si="17"/>
        <v>0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293</v>
      </c>
    </row>
    <row r="159" spans="2:65" s="1" customFormat="1" ht="25.5" customHeight="1">
      <c r="B159" s="35"/>
      <c r="C159" s="174" t="s">
        <v>294</v>
      </c>
      <c r="D159" s="174" t="s">
        <v>190</v>
      </c>
      <c r="E159" s="175" t="s">
        <v>295</v>
      </c>
      <c r="F159" s="255" t="s">
        <v>296</v>
      </c>
      <c r="G159" s="255"/>
      <c r="H159" s="255"/>
      <c r="I159" s="255"/>
      <c r="J159" s="176" t="s">
        <v>193</v>
      </c>
      <c r="K159" s="177">
        <v>13.23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0</v>
      </c>
      <c r="Y159" s="179">
        <f t="shared" si="17"/>
        <v>0</v>
      </c>
      <c r="Z159" s="179">
        <v>0.082</v>
      </c>
      <c r="AA159" s="180">
        <f t="shared" si="18"/>
        <v>1.0848600000000002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297</v>
      </c>
    </row>
    <row r="160" spans="2:65" s="1" customFormat="1" ht="25.5" customHeight="1">
      <c r="B160" s="35"/>
      <c r="C160" s="174" t="s">
        <v>298</v>
      </c>
      <c r="D160" s="174" t="s">
        <v>190</v>
      </c>
      <c r="E160" s="175" t="s">
        <v>299</v>
      </c>
      <c r="F160" s="255" t="s">
        <v>300</v>
      </c>
      <c r="G160" s="255"/>
      <c r="H160" s="255"/>
      <c r="I160" s="255"/>
      <c r="J160" s="176" t="s">
        <v>193</v>
      </c>
      <c r="K160" s="177">
        <v>1.62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0</v>
      </c>
      <c r="Y160" s="179">
        <f t="shared" si="17"/>
        <v>0</v>
      </c>
      <c r="Z160" s="179">
        <v>0.061</v>
      </c>
      <c r="AA160" s="180">
        <f t="shared" si="18"/>
        <v>0.09882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301</v>
      </c>
    </row>
    <row r="161" spans="2:65" s="1" customFormat="1" ht="25.5" customHeight="1">
      <c r="B161" s="35"/>
      <c r="C161" s="174" t="s">
        <v>302</v>
      </c>
      <c r="D161" s="174" t="s">
        <v>190</v>
      </c>
      <c r="E161" s="175" t="s">
        <v>303</v>
      </c>
      <c r="F161" s="255" t="s">
        <v>304</v>
      </c>
      <c r="G161" s="255"/>
      <c r="H161" s="255"/>
      <c r="I161" s="255"/>
      <c r="J161" s="176" t="s">
        <v>193</v>
      </c>
      <c r="K161" s="177">
        <v>13.125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0.053</v>
      </c>
      <c r="AA161" s="180">
        <f t="shared" si="18"/>
        <v>0.6956249999999999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305</v>
      </c>
    </row>
    <row r="162" spans="2:65" s="1" customFormat="1" ht="16.5" customHeight="1">
      <c r="B162" s="35"/>
      <c r="C162" s="174" t="s">
        <v>306</v>
      </c>
      <c r="D162" s="174" t="s">
        <v>190</v>
      </c>
      <c r="E162" s="175" t="s">
        <v>307</v>
      </c>
      <c r="F162" s="255" t="s">
        <v>308</v>
      </c>
      <c r="G162" s="255"/>
      <c r="H162" s="255"/>
      <c r="I162" s="255"/>
      <c r="J162" s="176" t="s">
        <v>193</v>
      </c>
      <c r="K162" s="177">
        <v>10.887</v>
      </c>
      <c r="L162" s="256">
        <v>0</v>
      </c>
      <c r="M162" s="257"/>
      <c r="N162" s="258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</v>
      </c>
      <c r="Y162" s="179">
        <f t="shared" si="17"/>
        <v>0</v>
      </c>
      <c r="Z162" s="179">
        <v>0.06</v>
      </c>
      <c r="AA162" s="180">
        <f t="shared" si="18"/>
        <v>0.65322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309</v>
      </c>
    </row>
    <row r="163" spans="2:65" s="1" customFormat="1" ht="16.5" customHeight="1">
      <c r="B163" s="35"/>
      <c r="C163" s="174" t="s">
        <v>310</v>
      </c>
      <c r="D163" s="174" t="s">
        <v>190</v>
      </c>
      <c r="E163" s="175" t="s">
        <v>311</v>
      </c>
      <c r="F163" s="255" t="s">
        <v>312</v>
      </c>
      <c r="G163" s="255"/>
      <c r="H163" s="255"/>
      <c r="I163" s="255"/>
      <c r="J163" s="176" t="s">
        <v>193</v>
      </c>
      <c r="K163" s="177">
        <v>10.385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0.066</v>
      </c>
      <c r="AA163" s="180">
        <f t="shared" si="18"/>
        <v>0.68541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313</v>
      </c>
    </row>
    <row r="164" spans="2:65" s="1" customFormat="1" ht="38.25" customHeight="1">
      <c r="B164" s="35"/>
      <c r="C164" s="174" t="s">
        <v>314</v>
      </c>
      <c r="D164" s="174" t="s">
        <v>190</v>
      </c>
      <c r="E164" s="175" t="s">
        <v>315</v>
      </c>
      <c r="F164" s="255" t="s">
        <v>316</v>
      </c>
      <c r="G164" s="255"/>
      <c r="H164" s="255"/>
      <c r="I164" s="255"/>
      <c r="J164" s="176" t="s">
        <v>193</v>
      </c>
      <c r="K164" s="177">
        <v>213.4</v>
      </c>
      <c r="L164" s="256">
        <v>0</v>
      </c>
      <c r="M164" s="257"/>
      <c r="N164" s="258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</v>
      </c>
      <c r="Y164" s="179">
        <f t="shared" si="17"/>
        <v>0</v>
      </c>
      <c r="Z164" s="179">
        <v>0.016</v>
      </c>
      <c r="AA164" s="180">
        <f t="shared" si="18"/>
        <v>3.4144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317</v>
      </c>
    </row>
    <row r="165" spans="2:63" s="10" customFormat="1" ht="29.85" customHeight="1">
      <c r="B165" s="163"/>
      <c r="C165" s="164"/>
      <c r="D165" s="173" t="s">
        <v>157</v>
      </c>
      <c r="E165" s="173"/>
      <c r="F165" s="173"/>
      <c r="G165" s="173"/>
      <c r="H165" s="173"/>
      <c r="I165" s="173"/>
      <c r="J165" s="173"/>
      <c r="K165" s="173"/>
      <c r="L165" s="173"/>
      <c r="M165" s="173"/>
      <c r="N165" s="268">
        <f>BK165</f>
        <v>0</v>
      </c>
      <c r="O165" s="269"/>
      <c r="P165" s="269"/>
      <c r="Q165" s="269"/>
      <c r="R165" s="166"/>
      <c r="T165" s="167"/>
      <c r="U165" s="164"/>
      <c r="V165" s="164"/>
      <c r="W165" s="168">
        <f>SUM(W166:W170)</f>
        <v>0</v>
      </c>
      <c r="X165" s="164"/>
      <c r="Y165" s="168">
        <f>SUM(Y166:Y170)</f>
        <v>0</v>
      </c>
      <c r="Z165" s="164"/>
      <c r="AA165" s="169">
        <f>SUM(AA166:AA170)</f>
        <v>0</v>
      </c>
      <c r="AR165" s="170" t="s">
        <v>41</v>
      </c>
      <c r="AT165" s="171" t="s">
        <v>85</v>
      </c>
      <c r="AU165" s="171" t="s">
        <v>41</v>
      </c>
      <c r="AY165" s="170" t="s">
        <v>189</v>
      </c>
      <c r="BK165" s="172">
        <f>SUM(BK166:BK170)</f>
        <v>0</v>
      </c>
    </row>
    <row r="166" spans="2:65" s="1" customFormat="1" ht="38.25" customHeight="1">
      <c r="B166" s="35"/>
      <c r="C166" s="174" t="s">
        <v>318</v>
      </c>
      <c r="D166" s="174" t="s">
        <v>190</v>
      </c>
      <c r="E166" s="175" t="s">
        <v>319</v>
      </c>
      <c r="F166" s="255" t="s">
        <v>320</v>
      </c>
      <c r="G166" s="255"/>
      <c r="H166" s="255"/>
      <c r="I166" s="255"/>
      <c r="J166" s="176" t="s">
        <v>321</v>
      </c>
      <c r="K166" s="177">
        <v>7.795</v>
      </c>
      <c r="L166" s="256">
        <v>0</v>
      </c>
      <c r="M166" s="257"/>
      <c r="N166" s="258">
        <f>ROUND(L166*K166,2)</f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>V166*K166</f>
        <v>0</v>
      </c>
      <c r="X166" s="179">
        <v>0</v>
      </c>
      <c r="Y166" s="179">
        <f>X166*K166</f>
        <v>0</v>
      </c>
      <c r="Z166" s="179">
        <v>0</v>
      </c>
      <c r="AA166" s="180">
        <f>Z166*K166</f>
        <v>0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19" t="s">
        <v>41</v>
      </c>
      <c r="BK166" s="118">
        <f>ROUND(L166*K166,2)</f>
        <v>0</v>
      </c>
      <c r="BL166" s="19" t="s">
        <v>194</v>
      </c>
      <c r="BM166" s="19" t="s">
        <v>322</v>
      </c>
    </row>
    <row r="167" spans="2:65" s="1" customFormat="1" ht="38.25" customHeight="1">
      <c r="B167" s="35"/>
      <c r="C167" s="174" t="s">
        <v>323</v>
      </c>
      <c r="D167" s="174" t="s">
        <v>190</v>
      </c>
      <c r="E167" s="175" t="s">
        <v>324</v>
      </c>
      <c r="F167" s="255" t="s">
        <v>325</v>
      </c>
      <c r="G167" s="255"/>
      <c r="H167" s="255"/>
      <c r="I167" s="255"/>
      <c r="J167" s="176" t="s">
        <v>321</v>
      </c>
      <c r="K167" s="177">
        <v>7.795</v>
      </c>
      <c r="L167" s="256">
        <v>0</v>
      </c>
      <c r="M167" s="257"/>
      <c r="N167" s="258">
        <f>ROUND(L167*K167,2)</f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>V167*K167</f>
        <v>0</v>
      </c>
      <c r="X167" s="179">
        <v>0</v>
      </c>
      <c r="Y167" s="179">
        <f>X167*K167</f>
        <v>0</v>
      </c>
      <c r="Z167" s="179">
        <v>0</v>
      </c>
      <c r="AA167" s="180">
        <f>Z167*K167</f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19" t="s">
        <v>41</v>
      </c>
      <c r="BK167" s="118">
        <f>ROUND(L167*K167,2)</f>
        <v>0</v>
      </c>
      <c r="BL167" s="19" t="s">
        <v>194</v>
      </c>
      <c r="BM167" s="19" t="s">
        <v>326</v>
      </c>
    </row>
    <row r="168" spans="2:65" s="1" customFormat="1" ht="25.5" customHeight="1">
      <c r="B168" s="35"/>
      <c r="C168" s="174" t="s">
        <v>327</v>
      </c>
      <c r="D168" s="174" t="s">
        <v>190</v>
      </c>
      <c r="E168" s="175" t="s">
        <v>328</v>
      </c>
      <c r="F168" s="255" t="s">
        <v>329</v>
      </c>
      <c r="G168" s="255"/>
      <c r="H168" s="255"/>
      <c r="I168" s="255"/>
      <c r="J168" s="176" t="s">
        <v>321</v>
      </c>
      <c r="K168" s="177">
        <v>70.155</v>
      </c>
      <c r="L168" s="256">
        <v>0</v>
      </c>
      <c r="M168" s="257"/>
      <c r="N168" s="258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</v>
      </c>
      <c r="Y168" s="179">
        <f>X168*K168</f>
        <v>0</v>
      </c>
      <c r="Z168" s="179">
        <v>0</v>
      </c>
      <c r="AA168" s="180">
        <f>Z168*K168</f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330</v>
      </c>
    </row>
    <row r="169" spans="2:65" s="1" customFormat="1" ht="38.25" customHeight="1">
      <c r="B169" s="35"/>
      <c r="C169" s="174" t="s">
        <v>331</v>
      </c>
      <c r="D169" s="174" t="s">
        <v>190</v>
      </c>
      <c r="E169" s="175" t="s">
        <v>332</v>
      </c>
      <c r="F169" s="255" t="s">
        <v>333</v>
      </c>
      <c r="G169" s="255"/>
      <c r="H169" s="255"/>
      <c r="I169" s="255"/>
      <c r="J169" s="176" t="s">
        <v>321</v>
      </c>
      <c r="K169" s="177">
        <v>3.414</v>
      </c>
      <c r="L169" s="256">
        <v>0</v>
      </c>
      <c r="M169" s="257"/>
      <c r="N169" s="258">
        <f>ROUND(L169*K169,2)</f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>V169*K169</f>
        <v>0</v>
      </c>
      <c r="X169" s="179">
        <v>0</v>
      </c>
      <c r="Y169" s="179">
        <f>X169*K169</f>
        <v>0</v>
      </c>
      <c r="Z169" s="179">
        <v>0</v>
      </c>
      <c r="AA169" s="180">
        <f>Z169*K169</f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19" t="s">
        <v>41</v>
      </c>
      <c r="BK169" s="118">
        <f>ROUND(L169*K169,2)</f>
        <v>0</v>
      </c>
      <c r="BL169" s="19" t="s">
        <v>194</v>
      </c>
      <c r="BM169" s="19" t="s">
        <v>334</v>
      </c>
    </row>
    <row r="170" spans="2:65" s="1" customFormat="1" ht="25.5" customHeight="1">
      <c r="B170" s="35"/>
      <c r="C170" s="174" t="s">
        <v>335</v>
      </c>
      <c r="D170" s="174" t="s">
        <v>190</v>
      </c>
      <c r="E170" s="175" t="s">
        <v>336</v>
      </c>
      <c r="F170" s="255" t="s">
        <v>337</v>
      </c>
      <c r="G170" s="255"/>
      <c r="H170" s="255"/>
      <c r="I170" s="255"/>
      <c r="J170" s="176" t="s">
        <v>321</v>
      </c>
      <c r="K170" s="177">
        <v>1.88</v>
      </c>
      <c r="L170" s="256">
        <v>0</v>
      </c>
      <c r="M170" s="257"/>
      <c r="N170" s="258">
        <f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>V170*K170</f>
        <v>0</v>
      </c>
      <c r="X170" s="179">
        <v>0</v>
      </c>
      <c r="Y170" s="179">
        <f>X170*K170</f>
        <v>0</v>
      </c>
      <c r="Z170" s="179">
        <v>0</v>
      </c>
      <c r="AA170" s="180">
        <f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19" t="s">
        <v>41</v>
      </c>
      <c r="BK170" s="118">
        <f>ROUND(L170*K170,2)</f>
        <v>0</v>
      </c>
      <c r="BL170" s="19" t="s">
        <v>194</v>
      </c>
      <c r="BM170" s="19" t="s">
        <v>338</v>
      </c>
    </row>
    <row r="171" spans="2:63" s="10" customFormat="1" ht="29.85" customHeight="1">
      <c r="B171" s="163"/>
      <c r="C171" s="164"/>
      <c r="D171" s="173" t="s">
        <v>158</v>
      </c>
      <c r="E171" s="173"/>
      <c r="F171" s="173"/>
      <c r="G171" s="173"/>
      <c r="H171" s="173"/>
      <c r="I171" s="173"/>
      <c r="J171" s="173"/>
      <c r="K171" s="173"/>
      <c r="L171" s="173"/>
      <c r="M171" s="173"/>
      <c r="N171" s="268">
        <f>BK171</f>
        <v>0</v>
      </c>
      <c r="O171" s="269"/>
      <c r="P171" s="269"/>
      <c r="Q171" s="269"/>
      <c r="R171" s="166"/>
      <c r="T171" s="167"/>
      <c r="U171" s="164"/>
      <c r="V171" s="164"/>
      <c r="W171" s="168">
        <f>W172</f>
        <v>0</v>
      </c>
      <c r="X171" s="164"/>
      <c r="Y171" s="168">
        <f>Y172</f>
        <v>0</v>
      </c>
      <c r="Z171" s="164"/>
      <c r="AA171" s="169">
        <f>AA172</f>
        <v>0</v>
      </c>
      <c r="AR171" s="170" t="s">
        <v>41</v>
      </c>
      <c r="AT171" s="171" t="s">
        <v>85</v>
      </c>
      <c r="AU171" s="171" t="s">
        <v>41</v>
      </c>
      <c r="AY171" s="170" t="s">
        <v>189</v>
      </c>
      <c r="BK171" s="172">
        <f>BK172</f>
        <v>0</v>
      </c>
    </row>
    <row r="172" spans="2:65" s="1" customFormat="1" ht="25.5" customHeight="1">
      <c r="B172" s="35"/>
      <c r="C172" s="174" t="s">
        <v>339</v>
      </c>
      <c r="D172" s="174" t="s">
        <v>190</v>
      </c>
      <c r="E172" s="175" t="s">
        <v>340</v>
      </c>
      <c r="F172" s="255" t="s">
        <v>341</v>
      </c>
      <c r="G172" s="255"/>
      <c r="H172" s="255"/>
      <c r="I172" s="255"/>
      <c r="J172" s="176" t="s">
        <v>321</v>
      </c>
      <c r="K172" s="177">
        <v>6.617</v>
      </c>
      <c r="L172" s="256">
        <v>0</v>
      </c>
      <c r="M172" s="257"/>
      <c r="N172" s="258">
        <f>ROUND(L172*K172,2)</f>
        <v>0</v>
      </c>
      <c r="O172" s="258"/>
      <c r="P172" s="258"/>
      <c r="Q172" s="258"/>
      <c r="R172" s="37"/>
      <c r="T172" s="178" t="s">
        <v>22</v>
      </c>
      <c r="U172" s="44" t="s">
        <v>51</v>
      </c>
      <c r="V172" s="36"/>
      <c r="W172" s="179">
        <f>V172*K172</f>
        <v>0</v>
      </c>
      <c r="X172" s="179">
        <v>0</v>
      </c>
      <c r="Y172" s="179">
        <f>X172*K172</f>
        <v>0</v>
      </c>
      <c r="Z172" s="179">
        <v>0</v>
      </c>
      <c r="AA172" s="180">
        <f>Z172*K172</f>
        <v>0</v>
      </c>
      <c r="AR172" s="19" t="s">
        <v>194</v>
      </c>
      <c r="AT172" s="19" t="s">
        <v>190</v>
      </c>
      <c r="AU172" s="19" t="s">
        <v>97</v>
      </c>
      <c r="AY172" s="19" t="s">
        <v>189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19" t="s">
        <v>41</v>
      </c>
      <c r="BK172" s="118">
        <f>ROUND(L172*K172,2)</f>
        <v>0</v>
      </c>
      <c r="BL172" s="19" t="s">
        <v>194</v>
      </c>
      <c r="BM172" s="19" t="s">
        <v>342</v>
      </c>
    </row>
    <row r="173" spans="2:63" s="10" customFormat="1" ht="37.35" customHeight="1">
      <c r="B173" s="163"/>
      <c r="C173" s="164"/>
      <c r="D173" s="165" t="s">
        <v>159</v>
      </c>
      <c r="E173" s="165"/>
      <c r="F173" s="165"/>
      <c r="G173" s="165"/>
      <c r="H173" s="165"/>
      <c r="I173" s="165"/>
      <c r="J173" s="165"/>
      <c r="K173" s="165"/>
      <c r="L173" s="165"/>
      <c r="M173" s="165"/>
      <c r="N173" s="270">
        <f>BK173</f>
        <v>0</v>
      </c>
      <c r="O173" s="271"/>
      <c r="P173" s="271"/>
      <c r="Q173" s="271"/>
      <c r="R173" s="166"/>
      <c r="T173" s="167"/>
      <c r="U173" s="164"/>
      <c r="V173" s="164"/>
      <c r="W173" s="168">
        <f>W174+W185+W193+W215+W224+W231</f>
        <v>0</v>
      </c>
      <c r="X173" s="164"/>
      <c r="Y173" s="168">
        <f>Y174+Y185+Y193+Y215+Y224+Y231</f>
        <v>2.83615635</v>
      </c>
      <c r="Z173" s="164"/>
      <c r="AA173" s="169">
        <f>AA174+AA185+AA193+AA215+AA224+AA231</f>
        <v>1.1630565</v>
      </c>
      <c r="AR173" s="170" t="s">
        <v>97</v>
      </c>
      <c r="AT173" s="171" t="s">
        <v>85</v>
      </c>
      <c r="AU173" s="171" t="s">
        <v>86</v>
      </c>
      <c r="AY173" s="170" t="s">
        <v>189</v>
      </c>
      <c r="BK173" s="172">
        <f>BK174+BK185+BK193+BK215+BK224+BK231</f>
        <v>0</v>
      </c>
    </row>
    <row r="174" spans="2:63" s="10" customFormat="1" ht="19.95" customHeight="1">
      <c r="B174" s="163"/>
      <c r="C174" s="164"/>
      <c r="D174" s="173" t="s">
        <v>160</v>
      </c>
      <c r="E174" s="173"/>
      <c r="F174" s="173"/>
      <c r="G174" s="173"/>
      <c r="H174" s="173"/>
      <c r="I174" s="173"/>
      <c r="J174" s="173"/>
      <c r="K174" s="173"/>
      <c r="L174" s="173"/>
      <c r="M174" s="173"/>
      <c r="N174" s="266">
        <f>BK174</f>
        <v>0</v>
      </c>
      <c r="O174" s="267"/>
      <c r="P174" s="267"/>
      <c r="Q174" s="267"/>
      <c r="R174" s="166"/>
      <c r="T174" s="167"/>
      <c r="U174" s="164"/>
      <c r="V174" s="164"/>
      <c r="W174" s="168">
        <f>SUM(W175:W184)</f>
        <v>0</v>
      </c>
      <c r="X174" s="164"/>
      <c r="Y174" s="168">
        <f>SUM(Y175:Y184)</f>
        <v>0.51519889</v>
      </c>
      <c r="Z174" s="164"/>
      <c r="AA174" s="169">
        <f>SUM(AA175:AA184)</f>
        <v>0</v>
      </c>
      <c r="AR174" s="170" t="s">
        <v>97</v>
      </c>
      <c r="AT174" s="171" t="s">
        <v>85</v>
      </c>
      <c r="AU174" s="171" t="s">
        <v>41</v>
      </c>
      <c r="AY174" s="170" t="s">
        <v>189</v>
      </c>
      <c r="BK174" s="172">
        <f>SUM(BK175:BK184)</f>
        <v>0</v>
      </c>
    </row>
    <row r="175" spans="2:65" s="1" customFormat="1" ht="25.5" customHeight="1">
      <c r="B175" s="35"/>
      <c r="C175" s="174" t="s">
        <v>343</v>
      </c>
      <c r="D175" s="174" t="s">
        <v>190</v>
      </c>
      <c r="E175" s="175" t="s">
        <v>344</v>
      </c>
      <c r="F175" s="255" t="s">
        <v>345</v>
      </c>
      <c r="G175" s="255"/>
      <c r="H175" s="255"/>
      <c r="I175" s="255"/>
      <c r="J175" s="176" t="s">
        <v>193</v>
      </c>
      <c r="K175" s="177">
        <v>137.2</v>
      </c>
      <c r="L175" s="256">
        <v>0</v>
      </c>
      <c r="M175" s="257"/>
      <c r="N175" s="258">
        <f aca="true" t="shared" si="25" ref="N175:N184">ROUND(L175*K175,2)</f>
        <v>0</v>
      </c>
      <c r="O175" s="258"/>
      <c r="P175" s="258"/>
      <c r="Q175" s="258"/>
      <c r="R175" s="37"/>
      <c r="T175" s="178" t="s">
        <v>22</v>
      </c>
      <c r="U175" s="44" t="s">
        <v>51</v>
      </c>
      <c r="V175" s="36"/>
      <c r="W175" s="179">
        <f aca="true" t="shared" si="26" ref="W175:W184">V175*K175</f>
        <v>0</v>
      </c>
      <c r="X175" s="179">
        <v>0.00019</v>
      </c>
      <c r="Y175" s="179">
        <f aca="true" t="shared" si="27" ref="Y175:Y184">X175*K175</f>
        <v>0.026068</v>
      </c>
      <c r="Z175" s="179">
        <v>0</v>
      </c>
      <c r="AA175" s="180">
        <f aca="true" t="shared" si="28" ref="AA175:AA184">Z175*K175</f>
        <v>0</v>
      </c>
      <c r="AR175" s="19" t="s">
        <v>251</v>
      </c>
      <c r="AT175" s="19" t="s">
        <v>190</v>
      </c>
      <c r="AU175" s="19" t="s">
        <v>97</v>
      </c>
      <c r="AY175" s="19" t="s">
        <v>189</v>
      </c>
      <c r="BE175" s="118">
        <f aca="true" t="shared" si="29" ref="BE175:BE184">IF(U175="základní",N175,0)</f>
        <v>0</v>
      </c>
      <c r="BF175" s="118">
        <f aca="true" t="shared" si="30" ref="BF175:BF184">IF(U175="snížená",N175,0)</f>
        <v>0</v>
      </c>
      <c r="BG175" s="118">
        <f aca="true" t="shared" si="31" ref="BG175:BG184">IF(U175="zákl. přenesená",N175,0)</f>
        <v>0</v>
      </c>
      <c r="BH175" s="118">
        <f aca="true" t="shared" si="32" ref="BH175:BH184">IF(U175="sníž. přenesená",N175,0)</f>
        <v>0</v>
      </c>
      <c r="BI175" s="118">
        <f aca="true" t="shared" si="33" ref="BI175:BI184">IF(U175="nulová",N175,0)</f>
        <v>0</v>
      </c>
      <c r="BJ175" s="19" t="s">
        <v>41</v>
      </c>
      <c r="BK175" s="118">
        <f aca="true" t="shared" si="34" ref="BK175:BK184">ROUND(L175*K175,2)</f>
        <v>0</v>
      </c>
      <c r="BL175" s="19" t="s">
        <v>251</v>
      </c>
      <c r="BM175" s="19" t="s">
        <v>346</v>
      </c>
    </row>
    <row r="176" spans="2:65" s="1" customFormat="1" ht="25.5" customHeight="1">
      <c r="B176" s="35"/>
      <c r="C176" s="181" t="s">
        <v>347</v>
      </c>
      <c r="D176" s="181" t="s">
        <v>201</v>
      </c>
      <c r="E176" s="182" t="s">
        <v>348</v>
      </c>
      <c r="F176" s="259" t="s">
        <v>349</v>
      </c>
      <c r="G176" s="259"/>
      <c r="H176" s="259"/>
      <c r="I176" s="259"/>
      <c r="J176" s="183" t="s">
        <v>193</v>
      </c>
      <c r="K176" s="184">
        <v>157.78</v>
      </c>
      <c r="L176" s="260">
        <v>0</v>
      </c>
      <c r="M176" s="261"/>
      <c r="N176" s="262">
        <f t="shared" si="25"/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 t="shared" si="26"/>
        <v>0</v>
      </c>
      <c r="X176" s="179">
        <v>0.0019</v>
      </c>
      <c r="Y176" s="179">
        <f t="shared" si="27"/>
        <v>0.299782</v>
      </c>
      <c r="Z176" s="179">
        <v>0</v>
      </c>
      <c r="AA176" s="180">
        <f t="shared" si="28"/>
        <v>0</v>
      </c>
      <c r="AR176" s="19" t="s">
        <v>314</v>
      </c>
      <c r="AT176" s="19" t="s">
        <v>201</v>
      </c>
      <c r="AU176" s="19" t="s">
        <v>97</v>
      </c>
      <c r="AY176" s="19" t="s">
        <v>189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19" t="s">
        <v>41</v>
      </c>
      <c r="BK176" s="118">
        <f t="shared" si="34"/>
        <v>0</v>
      </c>
      <c r="BL176" s="19" t="s">
        <v>251</v>
      </c>
      <c r="BM176" s="19" t="s">
        <v>350</v>
      </c>
    </row>
    <row r="177" spans="2:65" s="1" customFormat="1" ht="16.5" customHeight="1">
      <c r="B177" s="35"/>
      <c r="C177" s="174" t="s">
        <v>351</v>
      </c>
      <c r="D177" s="174" t="s">
        <v>190</v>
      </c>
      <c r="E177" s="175" t="s">
        <v>352</v>
      </c>
      <c r="F177" s="255" t="s">
        <v>353</v>
      </c>
      <c r="G177" s="255"/>
      <c r="H177" s="255"/>
      <c r="I177" s="255"/>
      <c r="J177" s="176" t="s">
        <v>193</v>
      </c>
      <c r="K177" s="177">
        <v>23.02</v>
      </c>
      <c r="L177" s="256">
        <v>0</v>
      </c>
      <c r="M177" s="257"/>
      <c r="N177" s="258">
        <f t="shared" si="25"/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 t="shared" si="26"/>
        <v>0</v>
      </c>
      <c r="X177" s="179">
        <v>3E-05</v>
      </c>
      <c r="Y177" s="179">
        <f t="shared" si="27"/>
        <v>0.0006906</v>
      </c>
      <c r="Z177" s="179">
        <v>0</v>
      </c>
      <c r="AA177" s="180">
        <f t="shared" si="28"/>
        <v>0</v>
      </c>
      <c r="AR177" s="19" t="s">
        <v>251</v>
      </c>
      <c r="AT177" s="19" t="s">
        <v>190</v>
      </c>
      <c r="AU177" s="19" t="s">
        <v>97</v>
      </c>
      <c r="AY177" s="19" t="s">
        <v>189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41</v>
      </c>
      <c r="BK177" s="118">
        <f t="shared" si="34"/>
        <v>0</v>
      </c>
      <c r="BL177" s="19" t="s">
        <v>251</v>
      </c>
      <c r="BM177" s="19" t="s">
        <v>354</v>
      </c>
    </row>
    <row r="178" spans="2:65" s="1" customFormat="1" ht="25.5" customHeight="1">
      <c r="B178" s="35"/>
      <c r="C178" s="181" t="s">
        <v>355</v>
      </c>
      <c r="D178" s="181" t="s">
        <v>201</v>
      </c>
      <c r="E178" s="182" t="s">
        <v>356</v>
      </c>
      <c r="F178" s="259" t="s">
        <v>357</v>
      </c>
      <c r="G178" s="259"/>
      <c r="H178" s="259"/>
      <c r="I178" s="259"/>
      <c r="J178" s="183" t="s">
        <v>358</v>
      </c>
      <c r="K178" s="184">
        <v>24.171</v>
      </c>
      <c r="L178" s="260">
        <v>0</v>
      </c>
      <c r="M178" s="261"/>
      <c r="N178" s="262">
        <f t="shared" si="25"/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 t="shared" si="26"/>
        <v>0</v>
      </c>
      <c r="X178" s="179">
        <v>0.00065</v>
      </c>
      <c r="Y178" s="179">
        <f t="shared" si="27"/>
        <v>0.01571115</v>
      </c>
      <c r="Z178" s="179">
        <v>0</v>
      </c>
      <c r="AA178" s="180">
        <f t="shared" si="28"/>
        <v>0</v>
      </c>
      <c r="AR178" s="19" t="s">
        <v>314</v>
      </c>
      <c r="AT178" s="19" t="s">
        <v>201</v>
      </c>
      <c r="AU178" s="19" t="s">
        <v>97</v>
      </c>
      <c r="AY178" s="19" t="s">
        <v>189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41</v>
      </c>
      <c r="BK178" s="118">
        <f t="shared" si="34"/>
        <v>0</v>
      </c>
      <c r="BL178" s="19" t="s">
        <v>251</v>
      </c>
      <c r="BM178" s="19" t="s">
        <v>359</v>
      </c>
    </row>
    <row r="179" spans="2:65" s="1" customFormat="1" ht="25.5" customHeight="1">
      <c r="B179" s="35"/>
      <c r="C179" s="174" t="s">
        <v>360</v>
      </c>
      <c r="D179" s="174" t="s">
        <v>190</v>
      </c>
      <c r="E179" s="175" t="s">
        <v>361</v>
      </c>
      <c r="F179" s="255" t="s">
        <v>362</v>
      </c>
      <c r="G179" s="255"/>
      <c r="H179" s="255"/>
      <c r="I179" s="255"/>
      <c r="J179" s="176" t="s">
        <v>193</v>
      </c>
      <c r="K179" s="177">
        <v>274.4</v>
      </c>
      <c r="L179" s="256">
        <v>0</v>
      </c>
      <c r="M179" s="257"/>
      <c r="N179" s="258">
        <f t="shared" si="25"/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t="shared" si="26"/>
        <v>0</v>
      </c>
      <c r="X179" s="179">
        <v>0</v>
      </c>
      <c r="Y179" s="179">
        <f t="shared" si="27"/>
        <v>0</v>
      </c>
      <c r="Z179" s="179">
        <v>0</v>
      </c>
      <c r="AA179" s="180">
        <f t="shared" si="28"/>
        <v>0</v>
      </c>
      <c r="AR179" s="19" t="s">
        <v>251</v>
      </c>
      <c r="AT179" s="19" t="s">
        <v>190</v>
      </c>
      <c r="AU179" s="19" t="s">
        <v>97</v>
      </c>
      <c r="AY179" s="19" t="s">
        <v>189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41</v>
      </c>
      <c r="BK179" s="118">
        <f t="shared" si="34"/>
        <v>0</v>
      </c>
      <c r="BL179" s="19" t="s">
        <v>251</v>
      </c>
      <c r="BM179" s="19" t="s">
        <v>363</v>
      </c>
    </row>
    <row r="180" spans="2:65" s="1" customFormat="1" ht="25.5" customHeight="1">
      <c r="B180" s="35"/>
      <c r="C180" s="181" t="s">
        <v>364</v>
      </c>
      <c r="D180" s="181" t="s">
        <v>201</v>
      </c>
      <c r="E180" s="182" t="s">
        <v>365</v>
      </c>
      <c r="F180" s="259" t="s">
        <v>366</v>
      </c>
      <c r="G180" s="259"/>
      <c r="H180" s="259"/>
      <c r="I180" s="259"/>
      <c r="J180" s="183" t="s">
        <v>193</v>
      </c>
      <c r="K180" s="184">
        <v>362.894</v>
      </c>
      <c r="L180" s="260">
        <v>0</v>
      </c>
      <c r="M180" s="261"/>
      <c r="N180" s="262">
        <f t="shared" si="2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26"/>
        <v>0</v>
      </c>
      <c r="X180" s="179">
        <v>0.00031</v>
      </c>
      <c r="Y180" s="179">
        <f t="shared" si="27"/>
        <v>0.11249714</v>
      </c>
      <c r="Z180" s="179">
        <v>0</v>
      </c>
      <c r="AA180" s="180">
        <f t="shared" si="28"/>
        <v>0</v>
      </c>
      <c r="AR180" s="19" t="s">
        <v>314</v>
      </c>
      <c r="AT180" s="19" t="s">
        <v>201</v>
      </c>
      <c r="AU180" s="19" t="s">
        <v>97</v>
      </c>
      <c r="AY180" s="19" t="s">
        <v>189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41</v>
      </c>
      <c r="BK180" s="118">
        <f t="shared" si="34"/>
        <v>0</v>
      </c>
      <c r="BL180" s="19" t="s">
        <v>251</v>
      </c>
      <c r="BM180" s="19" t="s">
        <v>367</v>
      </c>
    </row>
    <row r="181" spans="2:65" s="1" customFormat="1" ht="38.25" customHeight="1">
      <c r="B181" s="35"/>
      <c r="C181" s="174" t="s">
        <v>368</v>
      </c>
      <c r="D181" s="174" t="s">
        <v>190</v>
      </c>
      <c r="E181" s="175" t="s">
        <v>369</v>
      </c>
      <c r="F181" s="255" t="s">
        <v>370</v>
      </c>
      <c r="G181" s="255"/>
      <c r="H181" s="255"/>
      <c r="I181" s="255"/>
      <c r="J181" s="176" t="s">
        <v>198</v>
      </c>
      <c r="K181" s="177">
        <v>23.02</v>
      </c>
      <c r="L181" s="256">
        <v>0</v>
      </c>
      <c r="M181" s="257"/>
      <c r="N181" s="258">
        <f t="shared" si="2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26"/>
        <v>0</v>
      </c>
      <c r="X181" s="179">
        <v>0</v>
      </c>
      <c r="Y181" s="179">
        <f t="shared" si="27"/>
        <v>0</v>
      </c>
      <c r="Z181" s="179">
        <v>0</v>
      </c>
      <c r="AA181" s="180">
        <f t="shared" si="28"/>
        <v>0</v>
      </c>
      <c r="AR181" s="19" t="s">
        <v>251</v>
      </c>
      <c r="AT181" s="19" t="s">
        <v>190</v>
      </c>
      <c r="AU181" s="19" t="s">
        <v>97</v>
      </c>
      <c r="AY181" s="19" t="s">
        <v>189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41</v>
      </c>
      <c r="BK181" s="118">
        <f t="shared" si="34"/>
        <v>0</v>
      </c>
      <c r="BL181" s="19" t="s">
        <v>251</v>
      </c>
      <c r="BM181" s="19" t="s">
        <v>371</v>
      </c>
    </row>
    <row r="182" spans="2:65" s="1" customFormat="1" ht="25.5" customHeight="1">
      <c r="B182" s="35"/>
      <c r="C182" s="174" t="s">
        <v>372</v>
      </c>
      <c r="D182" s="174" t="s">
        <v>190</v>
      </c>
      <c r="E182" s="175" t="s">
        <v>373</v>
      </c>
      <c r="F182" s="255" t="s">
        <v>374</v>
      </c>
      <c r="G182" s="255"/>
      <c r="H182" s="255"/>
      <c r="I182" s="255"/>
      <c r="J182" s="176" t="s">
        <v>358</v>
      </c>
      <c r="K182" s="177">
        <v>92.08</v>
      </c>
      <c r="L182" s="256">
        <v>0</v>
      </c>
      <c r="M182" s="257"/>
      <c r="N182" s="258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</v>
      </c>
      <c r="Y182" s="179">
        <f t="shared" si="27"/>
        <v>0</v>
      </c>
      <c r="Z182" s="179">
        <v>0</v>
      </c>
      <c r="AA182" s="180">
        <f t="shared" si="28"/>
        <v>0</v>
      </c>
      <c r="AR182" s="19" t="s">
        <v>251</v>
      </c>
      <c r="AT182" s="19" t="s">
        <v>190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251</v>
      </c>
      <c r="BM182" s="19" t="s">
        <v>375</v>
      </c>
    </row>
    <row r="183" spans="2:65" s="1" customFormat="1" ht="16.5" customHeight="1">
      <c r="B183" s="35"/>
      <c r="C183" s="181" t="s">
        <v>376</v>
      </c>
      <c r="D183" s="181" t="s">
        <v>201</v>
      </c>
      <c r="E183" s="182" t="s">
        <v>377</v>
      </c>
      <c r="F183" s="259" t="s">
        <v>378</v>
      </c>
      <c r="G183" s="259"/>
      <c r="H183" s="259"/>
      <c r="I183" s="259"/>
      <c r="J183" s="183" t="s">
        <v>358</v>
      </c>
      <c r="K183" s="184">
        <v>93</v>
      </c>
      <c r="L183" s="260">
        <v>0</v>
      </c>
      <c r="M183" s="261"/>
      <c r="N183" s="262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0.00065</v>
      </c>
      <c r="Y183" s="179">
        <f t="shared" si="27"/>
        <v>0.06045</v>
      </c>
      <c r="Z183" s="179">
        <v>0</v>
      </c>
      <c r="AA183" s="180">
        <f t="shared" si="28"/>
        <v>0</v>
      </c>
      <c r="AR183" s="19" t="s">
        <v>314</v>
      </c>
      <c r="AT183" s="19" t="s">
        <v>201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251</v>
      </c>
      <c r="BM183" s="19" t="s">
        <v>379</v>
      </c>
    </row>
    <row r="184" spans="2:65" s="1" customFormat="1" ht="25.5" customHeight="1">
      <c r="B184" s="35"/>
      <c r="C184" s="174" t="s">
        <v>380</v>
      </c>
      <c r="D184" s="174" t="s">
        <v>190</v>
      </c>
      <c r="E184" s="175" t="s">
        <v>381</v>
      </c>
      <c r="F184" s="255" t="s">
        <v>382</v>
      </c>
      <c r="G184" s="255"/>
      <c r="H184" s="255"/>
      <c r="I184" s="255"/>
      <c r="J184" s="176" t="s">
        <v>383</v>
      </c>
      <c r="K184" s="185">
        <v>0</v>
      </c>
      <c r="L184" s="256">
        <v>0</v>
      </c>
      <c r="M184" s="257"/>
      <c r="N184" s="258">
        <f t="shared" si="2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26"/>
        <v>0</v>
      </c>
      <c r="X184" s="179">
        <v>0</v>
      </c>
      <c r="Y184" s="179">
        <f t="shared" si="27"/>
        <v>0</v>
      </c>
      <c r="Z184" s="179">
        <v>0</v>
      </c>
      <c r="AA184" s="180">
        <f t="shared" si="28"/>
        <v>0</v>
      </c>
      <c r="AR184" s="19" t="s">
        <v>251</v>
      </c>
      <c r="AT184" s="19" t="s">
        <v>190</v>
      </c>
      <c r="AU184" s="19" t="s">
        <v>97</v>
      </c>
      <c r="AY184" s="19" t="s">
        <v>189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41</v>
      </c>
      <c r="BK184" s="118">
        <f t="shared" si="34"/>
        <v>0</v>
      </c>
      <c r="BL184" s="19" t="s">
        <v>251</v>
      </c>
      <c r="BM184" s="19" t="s">
        <v>384</v>
      </c>
    </row>
    <row r="185" spans="2:63" s="10" customFormat="1" ht="29.85" customHeight="1">
      <c r="B185" s="163"/>
      <c r="C185" s="164"/>
      <c r="D185" s="173" t="s">
        <v>161</v>
      </c>
      <c r="E185" s="173"/>
      <c r="F185" s="173"/>
      <c r="G185" s="173"/>
      <c r="H185" s="173"/>
      <c r="I185" s="173"/>
      <c r="J185" s="173"/>
      <c r="K185" s="173"/>
      <c r="L185" s="173"/>
      <c r="M185" s="173"/>
      <c r="N185" s="268">
        <f>BK185</f>
        <v>0</v>
      </c>
      <c r="O185" s="269"/>
      <c r="P185" s="269"/>
      <c r="Q185" s="269"/>
      <c r="R185" s="166"/>
      <c r="T185" s="167"/>
      <c r="U185" s="164"/>
      <c r="V185" s="164"/>
      <c r="W185" s="168">
        <f>SUM(W186:W192)</f>
        <v>0</v>
      </c>
      <c r="X185" s="164"/>
      <c r="Y185" s="168">
        <f>SUM(Y186:Y192)</f>
        <v>0.64131866</v>
      </c>
      <c r="Z185" s="164"/>
      <c r="AA185" s="169">
        <f>SUM(AA186:AA192)</f>
        <v>0</v>
      </c>
      <c r="AR185" s="170" t="s">
        <v>97</v>
      </c>
      <c r="AT185" s="171" t="s">
        <v>85</v>
      </c>
      <c r="AU185" s="171" t="s">
        <v>41</v>
      </c>
      <c r="AY185" s="170" t="s">
        <v>189</v>
      </c>
      <c r="BK185" s="172">
        <f>SUM(BK186:BK192)</f>
        <v>0</v>
      </c>
    </row>
    <row r="186" spans="2:65" s="1" customFormat="1" ht="38.25" customHeight="1">
      <c r="B186" s="35"/>
      <c r="C186" s="174" t="s">
        <v>385</v>
      </c>
      <c r="D186" s="174" t="s">
        <v>190</v>
      </c>
      <c r="E186" s="175" t="s">
        <v>386</v>
      </c>
      <c r="F186" s="255" t="s">
        <v>387</v>
      </c>
      <c r="G186" s="255"/>
      <c r="H186" s="255"/>
      <c r="I186" s="255"/>
      <c r="J186" s="176" t="s">
        <v>388</v>
      </c>
      <c r="K186" s="177">
        <v>1.114</v>
      </c>
      <c r="L186" s="256">
        <v>0</v>
      </c>
      <c r="M186" s="257"/>
      <c r="N186" s="258">
        <f aca="true" t="shared" si="35" ref="N186:N192">ROUND(L186*K186,2)</f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aca="true" t="shared" si="36" ref="W186:W192">V186*K186</f>
        <v>0</v>
      </c>
      <c r="X186" s="179">
        <v>0.00122</v>
      </c>
      <c r="Y186" s="179">
        <f aca="true" t="shared" si="37" ref="Y186:Y192">X186*K186</f>
        <v>0.0013590800000000001</v>
      </c>
      <c r="Z186" s="179">
        <v>0</v>
      </c>
      <c r="AA186" s="180">
        <f aca="true" t="shared" si="38" ref="AA186:AA192">Z186*K186</f>
        <v>0</v>
      </c>
      <c r="AR186" s="19" t="s">
        <v>251</v>
      </c>
      <c r="AT186" s="19" t="s">
        <v>190</v>
      </c>
      <c r="AU186" s="19" t="s">
        <v>97</v>
      </c>
      <c r="AY186" s="19" t="s">
        <v>189</v>
      </c>
      <c r="BE186" s="118">
        <f aca="true" t="shared" si="39" ref="BE186:BE192">IF(U186="základní",N186,0)</f>
        <v>0</v>
      </c>
      <c r="BF186" s="118">
        <f aca="true" t="shared" si="40" ref="BF186:BF192">IF(U186="snížená",N186,0)</f>
        <v>0</v>
      </c>
      <c r="BG186" s="118">
        <f aca="true" t="shared" si="41" ref="BG186:BG192">IF(U186="zákl. přenesená",N186,0)</f>
        <v>0</v>
      </c>
      <c r="BH186" s="118">
        <f aca="true" t="shared" si="42" ref="BH186:BH192">IF(U186="sníž. přenesená",N186,0)</f>
        <v>0</v>
      </c>
      <c r="BI186" s="118">
        <f aca="true" t="shared" si="43" ref="BI186:BI192">IF(U186="nulová",N186,0)</f>
        <v>0</v>
      </c>
      <c r="BJ186" s="19" t="s">
        <v>41</v>
      </c>
      <c r="BK186" s="118">
        <f aca="true" t="shared" si="44" ref="BK186:BK192">ROUND(L186*K186,2)</f>
        <v>0</v>
      </c>
      <c r="BL186" s="19" t="s">
        <v>251</v>
      </c>
      <c r="BM186" s="19" t="s">
        <v>389</v>
      </c>
    </row>
    <row r="187" spans="2:65" s="1" customFormat="1" ht="25.5" customHeight="1">
      <c r="B187" s="35"/>
      <c r="C187" s="174" t="s">
        <v>390</v>
      </c>
      <c r="D187" s="174" t="s">
        <v>190</v>
      </c>
      <c r="E187" s="175" t="s">
        <v>391</v>
      </c>
      <c r="F187" s="255" t="s">
        <v>392</v>
      </c>
      <c r="G187" s="255"/>
      <c r="H187" s="255"/>
      <c r="I187" s="255"/>
      <c r="J187" s="176" t="s">
        <v>193</v>
      </c>
      <c r="K187" s="177">
        <v>23.02</v>
      </c>
      <c r="L187" s="256">
        <v>0</v>
      </c>
      <c r="M187" s="257"/>
      <c r="N187" s="258">
        <f t="shared" si="3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36"/>
        <v>0</v>
      </c>
      <c r="X187" s="179">
        <v>0</v>
      </c>
      <c r="Y187" s="179">
        <f t="shared" si="37"/>
        <v>0</v>
      </c>
      <c r="Z187" s="179">
        <v>0</v>
      </c>
      <c r="AA187" s="180">
        <f t="shared" si="38"/>
        <v>0</v>
      </c>
      <c r="AR187" s="19" t="s">
        <v>251</v>
      </c>
      <c r="AT187" s="19" t="s">
        <v>190</v>
      </c>
      <c r="AU187" s="19" t="s">
        <v>97</v>
      </c>
      <c r="AY187" s="19" t="s">
        <v>189</v>
      </c>
      <c r="BE187" s="118">
        <f t="shared" si="39"/>
        <v>0</v>
      </c>
      <c r="BF187" s="118">
        <f t="shared" si="40"/>
        <v>0</v>
      </c>
      <c r="BG187" s="118">
        <f t="shared" si="41"/>
        <v>0</v>
      </c>
      <c r="BH187" s="118">
        <f t="shared" si="42"/>
        <v>0</v>
      </c>
      <c r="BI187" s="118">
        <f t="shared" si="43"/>
        <v>0</v>
      </c>
      <c r="BJ187" s="19" t="s">
        <v>41</v>
      </c>
      <c r="BK187" s="118">
        <f t="shared" si="44"/>
        <v>0</v>
      </c>
      <c r="BL187" s="19" t="s">
        <v>251</v>
      </c>
      <c r="BM187" s="19" t="s">
        <v>393</v>
      </c>
    </row>
    <row r="188" spans="2:65" s="1" customFormat="1" ht="25.5" customHeight="1">
      <c r="B188" s="35"/>
      <c r="C188" s="181" t="s">
        <v>394</v>
      </c>
      <c r="D188" s="181" t="s">
        <v>201</v>
      </c>
      <c r="E188" s="182" t="s">
        <v>395</v>
      </c>
      <c r="F188" s="259" t="s">
        <v>396</v>
      </c>
      <c r="G188" s="259"/>
      <c r="H188" s="259"/>
      <c r="I188" s="259"/>
      <c r="J188" s="183" t="s">
        <v>388</v>
      </c>
      <c r="K188" s="184">
        <v>0.608</v>
      </c>
      <c r="L188" s="260">
        <v>0</v>
      </c>
      <c r="M188" s="261"/>
      <c r="N188" s="262">
        <f t="shared" si="3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36"/>
        <v>0</v>
      </c>
      <c r="X188" s="179">
        <v>0.55</v>
      </c>
      <c r="Y188" s="179">
        <f t="shared" si="37"/>
        <v>0.33440000000000003</v>
      </c>
      <c r="Z188" s="179">
        <v>0</v>
      </c>
      <c r="AA188" s="180">
        <f t="shared" si="38"/>
        <v>0</v>
      </c>
      <c r="AR188" s="19" t="s">
        <v>314</v>
      </c>
      <c r="AT188" s="19" t="s">
        <v>201</v>
      </c>
      <c r="AU188" s="19" t="s">
        <v>97</v>
      </c>
      <c r="AY188" s="19" t="s">
        <v>189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19" t="s">
        <v>41</v>
      </c>
      <c r="BK188" s="118">
        <f t="shared" si="44"/>
        <v>0</v>
      </c>
      <c r="BL188" s="19" t="s">
        <v>251</v>
      </c>
      <c r="BM188" s="19" t="s">
        <v>397</v>
      </c>
    </row>
    <row r="189" spans="2:65" s="1" customFormat="1" ht="38.25" customHeight="1">
      <c r="B189" s="35"/>
      <c r="C189" s="174" t="s">
        <v>398</v>
      </c>
      <c r="D189" s="174" t="s">
        <v>190</v>
      </c>
      <c r="E189" s="175" t="s">
        <v>399</v>
      </c>
      <c r="F189" s="255" t="s">
        <v>400</v>
      </c>
      <c r="G189" s="255"/>
      <c r="H189" s="255"/>
      <c r="I189" s="255"/>
      <c r="J189" s="176" t="s">
        <v>198</v>
      </c>
      <c r="K189" s="177">
        <v>0.46</v>
      </c>
      <c r="L189" s="256">
        <v>0</v>
      </c>
      <c r="M189" s="257"/>
      <c r="N189" s="258">
        <f t="shared" si="3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36"/>
        <v>0</v>
      </c>
      <c r="X189" s="179">
        <v>0</v>
      </c>
      <c r="Y189" s="179">
        <f t="shared" si="37"/>
        <v>0</v>
      </c>
      <c r="Z189" s="179">
        <v>0</v>
      </c>
      <c r="AA189" s="180">
        <f t="shared" si="38"/>
        <v>0</v>
      </c>
      <c r="AR189" s="19" t="s">
        <v>251</v>
      </c>
      <c r="AT189" s="19" t="s">
        <v>190</v>
      </c>
      <c r="AU189" s="19" t="s">
        <v>97</v>
      </c>
      <c r="AY189" s="19" t="s">
        <v>189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19" t="s">
        <v>41</v>
      </c>
      <c r="BK189" s="118">
        <f t="shared" si="44"/>
        <v>0</v>
      </c>
      <c r="BL189" s="19" t="s">
        <v>251</v>
      </c>
      <c r="BM189" s="19" t="s">
        <v>401</v>
      </c>
    </row>
    <row r="190" spans="2:65" s="1" customFormat="1" ht="25.5" customHeight="1">
      <c r="B190" s="35"/>
      <c r="C190" s="181" t="s">
        <v>402</v>
      </c>
      <c r="D190" s="181" t="s">
        <v>201</v>
      </c>
      <c r="E190" s="182" t="s">
        <v>403</v>
      </c>
      <c r="F190" s="259" t="s">
        <v>404</v>
      </c>
      <c r="G190" s="259"/>
      <c r="H190" s="259"/>
      <c r="I190" s="259"/>
      <c r="J190" s="183" t="s">
        <v>388</v>
      </c>
      <c r="K190" s="184">
        <v>0.506</v>
      </c>
      <c r="L190" s="260">
        <v>0</v>
      </c>
      <c r="M190" s="261"/>
      <c r="N190" s="262">
        <f t="shared" si="3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36"/>
        <v>0</v>
      </c>
      <c r="X190" s="179">
        <v>0.55</v>
      </c>
      <c r="Y190" s="179">
        <f t="shared" si="37"/>
        <v>0.27830000000000005</v>
      </c>
      <c r="Z190" s="179">
        <v>0</v>
      </c>
      <c r="AA190" s="180">
        <f t="shared" si="38"/>
        <v>0</v>
      </c>
      <c r="AR190" s="19" t="s">
        <v>314</v>
      </c>
      <c r="AT190" s="19" t="s">
        <v>201</v>
      </c>
      <c r="AU190" s="19" t="s">
        <v>97</v>
      </c>
      <c r="AY190" s="19" t="s">
        <v>189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19" t="s">
        <v>41</v>
      </c>
      <c r="BK190" s="118">
        <f t="shared" si="44"/>
        <v>0</v>
      </c>
      <c r="BL190" s="19" t="s">
        <v>251</v>
      </c>
      <c r="BM190" s="19" t="s">
        <v>405</v>
      </c>
    </row>
    <row r="191" spans="2:65" s="1" customFormat="1" ht="25.5" customHeight="1">
      <c r="B191" s="35"/>
      <c r="C191" s="174" t="s">
        <v>406</v>
      </c>
      <c r="D191" s="174" t="s">
        <v>190</v>
      </c>
      <c r="E191" s="175" t="s">
        <v>407</v>
      </c>
      <c r="F191" s="255" t="s">
        <v>408</v>
      </c>
      <c r="G191" s="255"/>
      <c r="H191" s="255"/>
      <c r="I191" s="255"/>
      <c r="J191" s="176" t="s">
        <v>388</v>
      </c>
      <c r="K191" s="177">
        <v>1.114</v>
      </c>
      <c r="L191" s="256">
        <v>0</v>
      </c>
      <c r="M191" s="257"/>
      <c r="N191" s="258">
        <f t="shared" si="3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36"/>
        <v>0</v>
      </c>
      <c r="X191" s="179">
        <v>0.02447</v>
      </c>
      <c r="Y191" s="179">
        <f t="shared" si="37"/>
        <v>0.027259580000000002</v>
      </c>
      <c r="Z191" s="179">
        <v>0</v>
      </c>
      <c r="AA191" s="180">
        <f t="shared" si="38"/>
        <v>0</v>
      </c>
      <c r="AR191" s="19" t="s">
        <v>251</v>
      </c>
      <c r="AT191" s="19" t="s">
        <v>190</v>
      </c>
      <c r="AU191" s="19" t="s">
        <v>97</v>
      </c>
      <c r="AY191" s="19" t="s">
        <v>189</v>
      </c>
      <c r="BE191" s="118">
        <f t="shared" si="39"/>
        <v>0</v>
      </c>
      <c r="BF191" s="118">
        <f t="shared" si="40"/>
        <v>0</v>
      </c>
      <c r="BG191" s="118">
        <f t="shared" si="41"/>
        <v>0</v>
      </c>
      <c r="BH191" s="118">
        <f t="shared" si="42"/>
        <v>0</v>
      </c>
      <c r="BI191" s="118">
        <f t="shared" si="43"/>
        <v>0</v>
      </c>
      <c r="BJ191" s="19" t="s">
        <v>41</v>
      </c>
      <c r="BK191" s="118">
        <f t="shared" si="44"/>
        <v>0</v>
      </c>
      <c r="BL191" s="19" t="s">
        <v>251</v>
      </c>
      <c r="BM191" s="19" t="s">
        <v>409</v>
      </c>
    </row>
    <row r="192" spans="2:65" s="1" customFormat="1" ht="25.5" customHeight="1">
      <c r="B192" s="35"/>
      <c r="C192" s="174" t="s">
        <v>410</v>
      </c>
      <c r="D192" s="174" t="s">
        <v>190</v>
      </c>
      <c r="E192" s="175" t="s">
        <v>411</v>
      </c>
      <c r="F192" s="255" t="s">
        <v>412</v>
      </c>
      <c r="G192" s="255"/>
      <c r="H192" s="255"/>
      <c r="I192" s="255"/>
      <c r="J192" s="176" t="s">
        <v>383</v>
      </c>
      <c r="K192" s="185">
        <v>0</v>
      </c>
      <c r="L192" s="256">
        <v>0</v>
      </c>
      <c r="M192" s="257"/>
      <c r="N192" s="258">
        <f t="shared" si="3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36"/>
        <v>0</v>
      </c>
      <c r="X192" s="179">
        <v>0</v>
      </c>
      <c r="Y192" s="179">
        <f t="shared" si="37"/>
        <v>0</v>
      </c>
      <c r="Z192" s="179">
        <v>0</v>
      </c>
      <c r="AA192" s="180">
        <f t="shared" si="38"/>
        <v>0</v>
      </c>
      <c r="AR192" s="19" t="s">
        <v>251</v>
      </c>
      <c r="AT192" s="19" t="s">
        <v>190</v>
      </c>
      <c r="AU192" s="19" t="s">
        <v>97</v>
      </c>
      <c r="AY192" s="19" t="s">
        <v>189</v>
      </c>
      <c r="BE192" s="118">
        <f t="shared" si="39"/>
        <v>0</v>
      </c>
      <c r="BF192" s="118">
        <f t="shared" si="40"/>
        <v>0</v>
      </c>
      <c r="BG192" s="118">
        <f t="shared" si="41"/>
        <v>0</v>
      </c>
      <c r="BH192" s="118">
        <f t="shared" si="42"/>
        <v>0</v>
      </c>
      <c r="BI192" s="118">
        <f t="shared" si="43"/>
        <v>0</v>
      </c>
      <c r="BJ192" s="19" t="s">
        <v>41</v>
      </c>
      <c r="BK192" s="118">
        <f t="shared" si="44"/>
        <v>0</v>
      </c>
      <c r="BL192" s="19" t="s">
        <v>251</v>
      </c>
      <c r="BM192" s="19" t="s">
        <v>413</v>
      </c>
    </row>
    <row r="193" spans="2:63" s="10" customFormat="1" ht="29.85" customHeight="1">
      <c r="B193" s="163"/>
      <c r="C193" s="164"/>
      <c r="D193" s="173" t="s">
        <v>162</v>
      </c>
      <c r="E193" s="173"/>
      <c r="F193" s="173"/>
      <c r="G193" s="173"/>
      <c r="H193" s="173"/>
      <c r="I193" s="173"/>
      <c r="J193" s="173"/>
      <c r="K193" s="173"/>
      <c r="L193" s="173"/>
      <c r="M193" s="173"/>
      <c r="N193" s="268">
        <f>BK193</f>
        <v>0</v>
      </c>
      <c r="O193" s="269"/>
      <c r="P193" s="269"/>
      <c r="Q193" s="269"/>
      <c r="R193" s="166"/>
      <c r="T193" s="167"/>
      <c r="U193" s="164"/>
      <c r="V193" s="164"/>
      <c r="W193" s="168">
        <f>SUM(W194:W214)</f>
        <v>0</v>
      </c>
      <c r="X193" s="164"/>
      <c r="Y193" s="168">
        <f>SUM(Y194:Y214)</f>
        <v>0.190858</v>
      </c>
      <c r="Z193" s="164"/>
      <c r="AA193" s="169">
        <f>SUM(AA194:AA214)</f>
        <v>0.20265650000000002</v>
      </c>
      <c r="AR193" s="170" t="s">
        <v>97</v>
      </c>
      <c r="AT193" s="171" t="s">
        <v>85</v>
      </c>
      <c r="AU193" s="171" t="s">
        <v>41</v>
      </c>
      <c r="AY193" s="170" t="s">
        <v>189</v>
      </c>
      <c r="BK193" s="172">
        <f>SUM(BK194:BK214)</f>
        <v>0</v>
      </c>
    </row>
    <row r="194" spans="2:65" s="1" customFormat="1" ht="25.5" customHeight="1">
      <c r="B194" s="35"/>
      <c r="C194" s="174" t="s">
        <v>414</v>
      </c>
      <c r="D194" s="174" t="s">
        <v>190</v>
      </c>
      <c r="E194" s="175" t="s">
        <v>415</v>
      </c>
      <c r="F194" s="255" t="s">
        <v>416</v>
      </c>
      <c r="G194" s="255"/>
      <c r="H194" s="255"/>
      <c r="I194" s="255"/>
      <c r="J194" s="176" t="s">
        <v>198</v>
      </c>
      <c r="K194" s="177">
        <v>14.95</v>
      </c>
      <c r="L194" s="256">
        <v>0</v>
      </c>
      <c r="M194" s="257"/>
      <c r="N194" s="258">
        <f aca="true" t="shared" si="45" ref="N194:N214">ROUND(L194*K194,2)</f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aca="true" t="shared" si="46" ref="W194:W214">V194*K194</f>
        <v>0</v>
      </c>
      <c r="X194" s="179">
        <v>0</v>
      </c>
      <c r="Y194" s="179">
        <f aca="true" t="shared" si="47" ref="Y194:Y214">X194*K194</f>
        <v>0</v>
      </c>
      <c r="Z194" s="179">
        <v>0.00191</v>
      </c>
      <c r="AA194" s="180">
        <f aca="true" t="shared" si="48" ref="AA194:AA214">Z194*K194</f>
        <v>0.0285545</v>
      </c>
      <c r="AR194" s="19" t="s">
        <v>251</v>
      </c>
      <c r="AT194" s="19" t="s">
        <v>190</v>
      </c>
      <c r="AU194" s="19" t="s">
        <v>97</v>
      </c>
      <c r="AY194" s="19" t="s">
        <v>189</v>
      </c>
      <c r="BE194" s="118">
        <f aca="true" t="shared" si="49" ref="BE194:BE214">IF(U194="základní",N194,0)</f>
        <v>0</v>
      </c>
      <c r="BF194" s="118">
        <f aca="true" t="shared" si="50" ref="BF194:BF214">IF(U194="snížená",N194,0)</f>
        <v>0</v>
      </c>
      <c r="BG194" s="118">
        <f aca="true" t="shared" si="51" ref="BG194:BG214">IF(U194="zákl. přenesená",N194,0)</f>
        <v>0</v>
      </c>
      <c r="BH194" s="118">
        <f aca="true" t="shared" si="52" ref="BH194:BH214">IF(U194="sníž. přenesená",N194,0)</f>
        <v>0</v>
      </c>
      <c r="BI194" s="118">
        <f aca="true" t="shared" si="53" ref="BI194:BI214">IF(U194="nulová",N194,0)</f>
        <v>0</v>
      </c>
      <c r="BJ194" s="19" t="s">
        <v>41</v>
      </c>
      <c r="BK194" s="118">
        <f aca="true" t="shared" si="54" ref="BK194:BK214">ROUND(L194*K194,2)</f>
        <v>0</v>
      </c>
      <c r="BL194" s="19" t="s">
        <v>251</v>
      </c>
      <c r="BM194" s="19" t="s">
        <v>417</v>
      </c>
    </row>
    <row r="195" spans="2:65" s="1" customFormat="1" ht="16.5" customHeight="1">
      <c r="B195" s="35"/>
      <c r="C195" s="174" t="s">
        <v>418</v>
      </c>
      <c r="D195" s="174" t="s">
        <v>190</v>
      </c>
      <c r="E195" s="175" t="s">
        <v>419</v>
      </c>
      <c r="F195" s="255" t="s">
        <v>420</v>
      </c>
      <c r="G195" s="255"/>
      <c r="H195" s="255"/>
      <c r="I195" s="255"/>
      <c r="J195" s="176" t="s">
        <v>198</v>
      </c>
      <c r="K195" s="177">
        <v>16.8</v>
      </c>
      <c r="L195" s="256">
        <v>0</v>
      </c>
      <c r="M195" s="257"/>
      <c r="N195" s="258">
        <f t="shared" si="4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46"/>
        <v>0</v>
      </c>
      <c r="X195" s="179">
        <v>0</v>
      </c>
      <c r="Y195" s="179">
        <f t="shared" si="47"/>
        <v>0</v>
      </c>
      <c r="Z195" s="179">
        <v>0.00167</v>
      </c>
      <c r="AA195" s="180">
        <f t="shared" si="48"/>
        <v>0.028056</v>
      </c>
      <c r="AR195" s="19" t="s">
        <v>251</v>
      </c>
      <c r="AT195" s="19" t="s">
        <v>190</v>
      </c>
      <c r="AU195" s="19" t="s">
        <v>97</v>
      </c>
      <c r="AY195" s="19" t="s">
        <v>189</v>
      </c>
      <c r="BE195" s="118">
        <f t="shared" si="49"/>
        <v>0</v>
      </c>
      <c r="BF195" s="118">
        <f t="shared" si="50"/>
        <v>0</v>
      </c>
      <c r="BG195" s="118">
        <f t="shared" si="51"/>
        <v>0</v>
      </c>
      <c r="BH195" s="118">
        <f t="shared" si="52"/>
        <v>0</v>
      </c>
      <c r="BI195" s="118">
        <f t="shared" si="53"/>
        <v>0</v>
      </c>
      <c r="BJ195" s="19" t="s">
        <v>41</v>
      </c>
      <c r="BK195" s="118">
        <f t="shared" si="54"/>
        <v>0</v>
      </c>
      <c r="BL195" s="19" t="s">
        <v>251</v>
      </c>
      <c r="BM195" s="19" t="s">
        <v>421</v>
      </c>
    </row>
    <row r="196" spans="2:65" s="1" customFormat="1" ht="16.5" customHeight="1">
      <c r="B196" s="35"/>
      <c r="C196" s="174" t="s">
        <v>422</v>
      </c>
      <c r="D196" s="174" t="s">
        <v>190</v>
      </c>
      <c r="E196" s="175" t="s">
        <v>423</v>
      </c>
      <c r="F196" s="255" t="s">
        <v>424</v>
      </c>
      <c r="G196" s="255"/>
      <c r="H196" s="255"/>
      <c r="I196" s="255"/>
      <c r="J196" s="176" t="s">
        <v>198</v>
      </c>
      <c r="K196" s="177">
        <v>30.41</v>
      </c>
      <c r="L196" s="256">
        <v>0</v>
      </c>
      <c r="M196" s="257"/>
      <c r="N196" s="258">
        <f t="shared" si="45"/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 t="shared" si="46"/>
        <v>0</v>
      </c>
      <c r="X196" s="179">
        <v>0</v>
      </c>
      <c r="Y196" s="179">
        <f t="shared" si="47"/>
        <v>0</v>
      </c>
      <c r="Z196" s="179">
        <v>0.0026</v>
      </c>
      <c r="AA196" s="180">
        <f t="shared" si="48"/>
        <v>0.079066</v>
      </c>
      <c r="AR196" s="19" t="s">
        <v>251</v>
      </c>
      <c r="AT196" s="19" t="s">
        <v>190</v>
      </c>
      <c r="AU196" s="19" t="s">
        <v>97</v>
      </c>
      <c r="AY196" s="19" t="s">
        <v>189</v>
      </c>
      <c r="BE196" s="118">
        <f t="shared" si="49"/>
        <v>0</v>
      </c>
      <c r="BF196" s="118">
        <f t="shared" si="50"/>
        <v>0</v>
      </c>
      <c r="BG196" s="118">
        <f t="shared" si="51"/>
        <v>0</v>
      </c>
      <c r="BH196" s="118">
        <f t="shared" si="52"/>
        <v>0</v>
      </c>
      <c r="BI196" s="118">
        <f t="shared" si="53"/>
        <v>0</v>
      </c>
      <c r="BJ196" s="19" t="s">
        <v>41</v>
      </c>
      <c r="BK196" s="118">
        <f t="shared" si="54"/>
        <v>0</v>
      </c>
      <c r="BL196" s="19" t="s">
        <v>251</v>
      </c>
      <c r="BM196" s="19" t="s">
        <v>425</v>
      </c>
    </row>
    <row r="197" spans="2:65" s="1" customFormat="1" ht="16.5" customHeight="1">
      <c r="B197" s="35"/>
      <c r="C197" s="174" t="s">
        <v>426</v>
      </c>
      <c r="D197" s="174" t="s">
        <v>190</v>
      </c>
      <c r="E197" s="175" t="s">
        <v>427</v>
      </c>
      <c r="F197" s="255" t="s">
        <v>428</v>
      </c>
      <c r="G197" s="255"/>
      <c r="H197" s="255"/>
      <c r="I197" s="255"/>
      <c r="J197" s="176" t="s">
        <v>198</v>
      </c>
      <c r="K197" s="177">
        <v>17</v>
      </c>
      <c r="L197" s="256">
        <v>0</v>
      </c>
      <c r="M197" s="257"/>
      <c r="N197" s="258">
        <f t="shared" si="45"/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t="shared" si="46"/>
        <v>0</v>
      </c>
      <c r="X197" s="179">
        <v>0</v>
      </c>
      <c r="Y197" s="179">
        <f t="shared" si="47"/>
        <v>0</v>
      </c>
      <c r="Z197" s="179">
        <v>0.00394</v>
      </c>
      <c r="AA197" s="180">
        <f t="shared" si="48"/>
        <v>0.06698</v>
      </c>
      <c r="AR197" s="19" t="s">
        <v>251</v>
      </c>
      <c r="AT197" s="19" t="s">
        <v>190</v>
      </c>
      <c r="AU197" s="19" t="s">
        <v>97</v>
      </c>
      <c r="AY197" s="19" t="s">
        <v>189</v>
      </c>
      <c r="BE197" s="118">
        <f t="shared" si="49"/>
        <v>0</v>
      </c>
      <c r="BF197" s="118">
        <f t="shared" si="50"/>
        <v>0</v>
      </c>
      <c r="BG197" s="118">
        <f t="shared" si="51"/>
        <v>0</v>
      </c>
      <c r="BH197" s="118">
        <f t="shared" si="52"/>
        <v>0</v>
      </c>
      <c r="BI197" s="118">
        <f t="shared" si="53"/>
        <v>0</v>
      </c>
      <c r="BJ197" s="19" t="s">
        <v>41</v>
      </c>
      <c r="BK197" s="118">
        <f t="shared" si="54"/>
        <v>0</v>
      </c>
      <c r="BL197" s="19" t="s">
        <v>251</v>
      </c>
      <c r="BM197" s="19" t="s">
        <v>429</v>
      </c>
    </row>
    <row r="198" spans="2:65" s="1" customFormat="1" ht="25.5" customHeight="1">
      <c r="B198" s="35"/>
      <c r="C198" s="174" t="s">
        <v>430</v>
      </c>
      <c r="D198" s="174" t="s">
        <v>190</v>
      </c>
      <c r="E198" s="175" t="s">
        <v>431</v>
      </c>
      <c r="F198" s="255" t="s">
        <v>432</v>
      </c>
      <c r="G198" s="255"/>
      <c r="H198" s="255"/>
      <c r="I198" s="255"/>
      <c r="J198" s="176" t="s">
        <v>198</v>
      </c>
      <c r="K198" s="177">
        <v>15.5</v>
      </c>
      <c r="L198" s="256">
        <v>0</v>
      </c>
      <c r="M198" s="257"/>
      <c r="N198" s="258">
        <f t="shared" si="4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46"/>
        <v>0</v>
      </c>
      <c r="X198" s="179">
        <v>0.00218</v>
      </c>
      <c r="Y198" s="179">
        <f t="shared" si="47"/>
        <v>0.03379</v>
      </c>
      <c r="Z198" s="179">
        <v>0</v>
      </c>
      <c r="AA198" s="180">
        <f t="shared" si="48"/>
        <v>0</v>
      </c>
      <c r="AR198" s="19" t="s">
        <v>251</v>
      </c>
      <c r="AT198" s="19" t="s">
        <v>190</v>
      </c>
      <c r="AU198" s="19" t="s">
        <v>97</v>
      </c>
      <c r="AY198" s="19" t="s">
        <v>189</v>
      </c>
      <c r="BE198" s="118">
        <f t="shared" si="49"/>
        <v>0</v>
      </c>
      <c r="BF198" s="118">
        <f t="shared" si="50"/>
        <v>0</v>
      </c>
      <c r="BG198" s="118">
        <f t="shared" si="51"/>
        <v>0</v>
      </c>
      <c r="BH198" s="118">
        <f t="shared" si="52"/>
        <v>0</v>
      </c>
      <c r="BI198" s="118">
        <f t="shared" si="53"/>
        <v>0</v>
      </c>
      <c r="BJ198" s="19" t="s">
        <v>41</v>
      </c>
      <c r="BK198" s="118">
        <f t="shared" si="54"/>
        <v>0</v>
      </c>
      <c r="BL198" s="19" t="s">
        <v>251</v>
      </c>
      <c r="BM198" s="19" t="s">
        <v>433</v>
      </c>
    </row>
    <row r="199" spans="2:65" s="1" customFormat="1" ht="25.5" customHeight="1">
      <c r="B199" s="35"/>
      <c r="C199" s="174" t="s">
        <v>434</v>
      </c>
      <c r="D199" s="174" t="s">
        <v>190</v>
      </c>
      <c r="E199" s="175" t="s">
        <v>435</v>
      </c>
      <c r="F199" s="255" t="s">
        <v>436</v>
      </c>
      <c r="G199" s="255"/>
      <c r="H199" s="255"/>
      <c r="I199" s="255"/>
      <c r="J199" s="176" t="s">
        <v>198</v>
      </c>
      <c r="K199" s="177">
        <v>1</v>
      </c>
      <c r="L199" s="256">
        <v>0</v>
      </c>
      <c r="M199" s="257"/>
      <c r="N199" s="258">
        <f t="shared" si="4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46"/>
        <v>0</v>
      </c>
      <c r="X199" s="179">
        <v>0.00692</v>
      </c>
      <c r="Y199" s="179">
        <f t="shared" si="47"/>
        <v>0.00692</v>
      </c>
      <c r="Z199" s="179">
        <v>0</v>
      </c>
      <c r="AA199" s="180">
        <f t="shared" si="48"/>
        <v>0</v>
      </c>
      <c r="AR199" s="19" t="s">
        <v>251</v>
      </c>
      <c r="AT199" s="19" t="s">
        <v>190</v>
      </c>
      <c r="AU199" s="19" t="s">
        <v>97</v>
      </c>
      <c r="AY199" s="19" t="s">
        <v>189</v>
      </c>
      <c r="BE199" s="118">
        <f t="shared" si="49"/>
        <v>0</v>
      </c>
      <c r="BF199" s="118">
        <f t="shared" si="50"/>
        <v>0</v>
      </c>
      <c r="BG199" s="118">
        <f t="shared" si="51"/>
        <v>0</v>
      </c>
      <c r="BH199" s="118">
        <f t="shared" si="52"/>
        <v>0</v>
      </c>
      <c r="BI199" s="118">
        <f t="shared" si="53"/>
        <v>0</v>
      </c>
      <c r="BJ199" s="19" t="s">
        <v>41</v>
      </c>
      <c r="BK199" s="118">
        <f t="shared" si="54"/>
        <v>0</v>
      </c>
      <c r="BL199" s="19" t="s">
        <v>251</v>
      </c>
      <c r="BM199" s="19" t="s">
        <v>437</v>
      </c>
    </row>
    <row r="200" spans="2:65" s="1" customFormat="1" ht="25.5" customHeight="1">
      <c r="B200" s="35"/>
      <c r="C200" s="174" t="s">
        <v>438</v>
      </c>
      <c r="D200" s="174" t="s">
        <v>190</v>
      </c>
      <c r="E200" s="175" t="s">
        <v>439</v>
      </c>
      <c r="F200" s="255" t="s">
        <v>440</v>
      </c>
      <c r="G200" s="255"/>
      <c r="H200" s="255"/>
      <c r="I200" s="255"/>
      <c r="J200" s="176" t="s">
        <v>198</v>
      </c>
      <c r="K200" s="177">
        <v>10</v>
      </c>
      <c r="L200" s="256">
        <v>0</v>
      </c>
      <c r="M200" s="257"/>
      <c r="N200" s="258">
        <f t="shared" si="4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46"/>
        <v>0</v>
      </c>
      <c r="X200" s="179">
        <v>0.00184</v>
      </c>
      <c r="Y200" s="179">
        <f t="shared" si="47"/>
        <v>0.0184</v>
      </c>
      <c r="Z200" s="179">
        <v>0</v>
      </c>
      <c r="AA200" s="180">
        <f t="shared" si="48"/>
        <v>0</v>
      </c>
      <c r="AR200" s="19" t="s">
        <v>251</v>
      </c>
      <c r="AT200" s="19" t="s">
        <v>190</v>
      </c>
      <c r="AU200" s="19" t="s">
        <v>97</v>
      </c>
      <c r="AY200" s="19" t="s">
        <v>189</v>
      </c>
      <c r="BE200" s="118">
        <f t="shared" si="49"/>
        <v>0</v>
      </c>
      <c r="BF200" s="118">
        <f t="shared" si="50"/>
        <v>0</v>
      </c>
      <c r="BG200" s="118">
        <f t="shared" si="51"/>
        <v>0</v>
      </c>
      <c r="BH200" s="118">
        <f t="shared" si="52"/>
        <v>0</v>
      </c>
      <c r="BI200" s="118">
        <f t="shared" si="53"/>
        <v>0</v>
      </c>
      <c r="BJ200" s="19" t="s">
        <v>41</v>
      </c>
      <c r="BK200" s="118">
        <f t="shared" si="54"/>
        <v>0</v>
      </c>
      <c r="BL200" s="19" t="s">
        <v>251</v>
      </c>
      <c r="BM200" s="19" t="s">
        <v>441</v>
      </c>
    </row>
    <row r="201" spans="2:65" s="1" customFormat="1" ht="38.25" customHeight="1">
      <c r="B201" s="35"/>
      <c r="C201" s="174" t="s">
        <v>442</v>
      </c>
      <c r="D201" s="174" t="s">
        <v>190</v>
      </c>
      <c r="E201" s="175" t="s">
        <v>443</v>
      </c>
      <c r="F201" s="255" t="s">
        <v>444</v>
      </c>
      <c r="G201" s="255"/>
      <c r="H201" s="255"/>
      <c r="I201" s="255"/>
      <c r="J201" s="176" t="s">
        <v>193</v>
      </c>
      <c r="K201" s="177">
        <v>2.1</v>
      </c>
      <c r="L201" s="256">
        <v>0</v>
      </c>
      <c r="M201" s="257"/>
      <c r="N201" s="258">
        <f t="shared" si="4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46"/>
        <v>0</v>
      </c>
      <c r="X201" s="179">
        <v>0.00976</v>
      </c>
      <c r="Y201" s="179">
        <f t="shared" si="47"/>
        <v>0.020496</v>
      </c>
      <c r="Z201" s="179">
        <v>0</v>
      </c>
      <c r="AA201" s="180">
        <f t="shared" si="48"/>
        <v>0</v>
      </c>
      <c r="AR201" s="19" t="s">
        <v>251</v>
      </c>
      <c r="AT201" s="19" t="s">
        <v>190</v>
      </c>
      <c r="AU201" s="19" t="s">
        <v>97</v>
      </c>
      <c r="AY201" s="19" t="s">
        <v>189</v>
      </c>
      <c r="BE201" s="118">
        <f t="shared" si="49"/>
        <v>0</v>
      </c>
      <c r="BF201" s="118">
        <f t="shared" si="50"/>
        <v>0</v>
      </c>
      <c r="BG201" s="118">
        <f t="shared" si="51"/>
        <v>0</v>
      </c>
      <c r="BH201" s="118">
        <f t="shared" si="52"/>
        <v>0</v>
      </c>
      <c r="BI201" s="118">
        <f t="shared" si="53"/>
        <v>0</v>
      </c>
      <c r="BJ201" s="19" t="s">
        <v>41</v>
      </c>
      <c r="BK201" s="118">
        <f t="shared" si="54"/>
        <v>0</v>
      </c>
      <c r="BL201" s="19" t="s">
        <v>251</v>
      </c>
      <c r="BM201" s="19" t="s">
        <v>445</v>
      </c>
    </row>
    <row r="202" spans="2:65" s="1" customFormat="1" ht="38.25" customHeight="1">
      <c r="B202" s="35"/>
      <c r="C202" s="174" t="s">
        <v>446</v>
      </c>
      <c r="D202" s="174" t="s">
        <v>190</v>
      </c>
      <c r="E202" s="175" t="s">
        <v>447</v>
      </c>
      <c r="F202" s="255" t="s">
        <v>448</v>
      </c>
      <c r="G202" s="255"/>
      <c r="H202" s="255"/>
      <c r="I202" s="255"/>
      <c r="J202" s="176" t="s">
        <v>198</v>
      </c>
      <c r="K202" s="177">
        <v>18.9</v>
      </c>
      <c r="L202" s="256">
        <v>0</v>
      </c>
      <c r="M202" s="257"/>
      <c r="N202" s="258">
        <f t="shared" si="4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46"/>
        <v>0</v>
      </c>
      <c r="X202" s="179">
        <v>0.00438</v>
      </c>
      <c r="Y202" s="179">
        <f t="shared" si="47"/>
        <v>0.082782</v>
      </c>
      <c r="Z202" s="179">
        <v>0</v>
      </c>
      <c r="AA202" s="180">
        <f t="shared" si="48"/>
        <v>0</v>
      </c>
      <c r="AR202" s="19" t="s">
        <v>251</v>
      </c>
      <c r="AT202" s="19" t="s">
        <v>190</v>
      </c>
      <c r="AU202" s="19" t="s">
        <v>97</v>
      </c>
      <c r="AY202" s="19" t="s">
        <v>189</v>
      </c>
      <c r="BE202" s="118">
        <f t="shared" si="49"/>
        <v>0</v>
      </c>
      <c r="BF202" s="118">
        <f t="shared" si="50"/>
        <v>0</v>
      </c>
      <c r="BG202" s="118">
        <f t="shared" si="51"/>
        <v>0</v>
      </c>
      <c r="BH202" s="118">
        <f t="shared" si="52"/>
        <v>0</v>
      </c>
      <c r="BI202" s="118">
        <f t="shared" si="53"/>
        <v>0</v>
      </c>
      <c r="BJ202" s="19" t="s">
        <v>41</v>
      </c>
      <c r="BK202" s="118">
        <f t="shared" si="54"/>
        <v>0</v>
      </c>
      <c r="BL202" s="19" t="s">
        <v>251</v>
      </c>
      <c r="BM202" s="19" t="s">
        <v>449</v>
      </c>
    </row>
    <row r="203" spans="2:65" s="1" customFormat="1" ht="25.5" customHeight="1">
      <c r="B203" s="35"/>
      <c r="C203" s="174" t="s">
        <v>450</v>
      </c>
      <c r="D203" s="174" t="s">
        <v>190</v>
      </c>
      <c r="E203" s="175" t="s">
        <v>451</v>
      </c>
      <c r="F203" s="255" t="s">
        <v>452</v>
      </c>
      <c r="G203" s="255"/>
      <c r="H203" s="255"/>
      <c r="I203" s="255"/>
      <c r="J203" s="176" t="s">
        <v>198</v>
      </c>
      <c r="K203" s="177">
        <v>7</v>
      </c>
      <c r="L203" s="256">
        <v>0</v>
      </c>
      <c r="M203" s="257"/>
      <c r="N203" s="258">
        <f t="shared" si="4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46"/>
        <v>0</v>
      </c>
      <c r="X203" s="179">
        <v>0.00172</v>
      </c>
      <c r="Y203" s="179">
        <f t="shared" si="47"/>
        <v>0.01204</v>
      </c>
      <c r="Z203" s="179">
        <v>0</v>
      </c>
      <c r="AA203" s="180">
        <f t="shared" si="48"/>
        <v>0</v>
      </c>
      <c r="AR203" s="19" t="s">
        <v>251</v>
      </c>
      <c r="AT203" s="19" t="s">
        <v>190</v>
      </c>
      <c r="AU203" s="19" t="s">
        <v>97</v>
      </c>
      <c r="AY203" s="19" t="s">
        <v>189</v>
      </c>
      <c r="BE203" s="118">
        <f t="shared" si="49"/>
        <v>0</v>
      </c>
      <c r="BF203" s="118">
        <f t="shared" si="50"/>
        <v>0</v>
      </c>
      <c r="BG203" s="118">
        <f t="shared" si="51"/>
        <v>0</v>
      </c>
      <c r="BH203" s="118">
        <f t="shared" si="52"/>
        <v>0</v>
      </c>
      <c r="BI203" s="118">
        <f t="shared" si="53"/>
        <v>0</v>
      </c>
      <c r="BJ203" s="19" t="s">
        <v>41</v>
      </c>
      <c r="BK203" s="118">
        <f t="shared" si="54"/>
        <v>0</v>
      </c>
      <c r="BL203" s="19" t="s">
        <v>251</v>
      </c>
      <c r="BM203" s="19" t="s">
        <v>453</v>
      </c>
    </row>
    <row r="204" spans="2:65" s="1" customFormat="1" ht="25.5" customHeight="1">
      <c r="B204" s="35"/>
      <c r="C204" s="174" t="s">
        <v>454</v>
      </c>
      <c r="D204" s="174" t="s">
        <v>190</v>
      </c>
      <c r="E204" s="175" t="s">
        <v>455</v>
      </c>
      <c r="F204" s="255" t="s">
        <v>456</v>
      </c>
      <c r="G204" s="255"/>
      <c r="H204" s="255"/>
      <c r="I204" s="255"/>
      <c r="J204" s="176" t="s">
        <v>358</v>
      </c>
      <c r="K204" s="177">
        <v>1</v>
      </c>
      <c r="L204" s="256">
        <v>0</v>
      </c>
      <c r="M204" s="257"/>
      <c r="N204" s="258">
        <f t="shared" si="4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46"/>
        <v>0</v>
      </c>
      <c r="X204" s="179">
        <v>0.00038</v>
      </c>
      <c r="Y204" s="179">
        <f t="shared" si="47"/>
        <v>0.00038</v>
      </c>
      <c r="Z204" s="179">
        <v>0</v>
      </c>
      <c r="AA204" s="180">
        <f t="shared" si="48"/>
        <v>0</v>
      </c>
      <c r="AR204" s="19" t="s">
        <v>251</v>
      </c>
      <c r="AT204" s="19" t="s">
        <v>190</v>
      </c>
      <c r="AU204" s="19" t="s">
        <v>97</v>
      </c>
      <c r="AY204" s="19" t="s">
        <v>189</v>
      </c>
      <c r="BE204" s="118">
        <f t="shared" si="49"/>
        <v>0</v>
      </c>
      <c r="BF204" s="118">
        <f t="shared" si="50"/>
        <v>0</v>
      </c>
      <c r="BG204" s="118">
        <f t="shared" si="51"/>
        <v>0</v>
      </c>
      <c r="BH204" s="118">
        <f t="shared" si="52"/>
        <v>0</v>
      </c>
      <c r="BI204" s="118">
        <f t="shared" si="53"/>
        <v>0</v>
      </c>
      <c r="BJ204" s="19" t="s">
        <v>41</v>
      </c>
      <c r="BK204" s="118">
        <f t="shared" si="54"/>
        <v>0</v>
      </c>
      <c r="BL204" s="19" t="s">
        <v>251</v>
      </c>
      <c r="BM204" s="19" t="s">
        <v>457</v>
      </c>
    </row>
    <row r="205" spans="2:65" s="1" customFormat="1" ht="25.5" customHeight="1">
      <c r="B205" s="35"/>
      <c r="C205" s="174" t="s">
        <v>458</v>
      </c>
      <c r="D205" s="174" t="s">
        <v>190</v>
      </c>
      <c r="E205" s="175" t="s">
        <v>459</v>
      </c>
      <c r="F205" s="255" t="s">
        <v>460</v>
      </c>
      <c r="G205" s="255"/>
      <c r="H205" s="255"/>
      <c r="I205" s="255"/>
      <c r="J205" s="176" t="s">
        <v>358</v>
      </c>
      <c r="K205" s="177">
        <v>2</v>
      </c>
      <c r="L205" s="256">
        <v>0</v>
      </c>
      <c r="M205" s="257"/>
      <c r="N205" s="258">
        <f t="shared" si="4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46"/>
        <v>0</v>
      </c>
      <c r="X205" s="179">
        <v>0.00038</v>
      </c>
      <c r="Y205" s="179">
        <f t="shared" si="47"/>
        <v>0.00076</v>
      </c>
      <c r="Z205" s="179">
        <v>0</v>
      </c>
      <c r="AA205" s="180">
        <f t="shared" si="48"/>
        <v>0</v>
      </c>
      <c r="AR205" s="19" t="s">
        <v>251</v>
      </c>
      <c r="AT205" s="19" t="s">
        <v>190</v>
      </c>
      <c r="AU205" s="19" t="s">
        <v>97</v>
      </c>
      <c r="AY205" s="19" t="s">
        <v>189</v>
      </c>
      <c r="BE205" s="118">
        <f t="shared" si="49"/>
        <v>0</v>
      </c>
      <c r="BF205" s="118">
        <f t="shared" si="50"/>
        <v>0</v>
      </c>
      <c r="BG205" s="118">
        <f t="shared" si="51"/>
        <v>0</v>
      </c>
      <c r="BH205" s="118">
        <f t="shared" si="52"/>
        <v>0</v>
      </c>
      <c r="BI205" s="118">
        <f t="shared" si="53"/>
        <v>0</v>
      </c>
      <c r="BJ205" s="19" t="s">
        <v>41</v>
      </c>
      <c r="BK205" s="118">
        <f t="shared" si="54"/>
        <v>0</v>
      </c>
      <c r="BL205" s="19" t="s">
        <v>251</v>
      </c>
      <c r="BM205" s="19" t="s">
        <v>461</v>
      </c>
    </row>
    <row r="206" spans="2:65" s="1" customFormat="1" ht="25.5" customHeight="1">
      <c r="B206" s="35"/>
      <c r="C206" s="174" t="s">
        <v>462</v>
      </c>
      <c r="D206" s="174" t="s">
        <v>190</v>
      </c>
      <c r="E206" s="175" t="s">
        <v>463</v>
      </c>
      <c r="F206" s="255" t="s">
        <v>464</v>
      </c>
      <c r="G206" s="255"/>
      <c r="H206" s="255"/>
      <c r="I206" s="255"/>
      <c r="J206" s="176" t="s">
        <v>358</v>
      </c>
      <c r="K206" s="177">
        <v>1</v>
      </c>
      <c r="L206" s="256">
        <v>0</v>
      </c>
      <c r="M206" s="257"/>
      <c r="N206" s="258">
        <f t="shared" si="4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46"/>
        <v>0</v>
      </c>
      <c r="X206" s="179">
        <v>0.00038</v>
      </c>
      <c r="Y206" s="179">
        <f t="shared" si="47"/>
        <v>0.00038</v>
      </c>
      <c r="Z206" s="179">
        <v>0</v>
      </c>
      <c r="AA206" s="180">
        <f t="shared" si="48"/>
        <v>0</v>
      </c>
      <c r="AR206" s="19" t="s">
        <v>251</v>
      </c>
      <c r="AT206" s="19" t="s">
        <v>190</v>
      </c>
      <c r="AU206" s="19" t="s">
        <v>97</v>
      </c>
      <c r="AY206" s="19" t="s">
        <v>189</v>
      </c>
      <c r="BE206" s="118">
        <f t="shared" si="49"/>
        <v>0</v>
      </c>
      <c r="BF206" s="118">
        <f t="shared" si="50"/>
        <v>0</v>
      </c>
      <c r="BG206" s="118">
        <f t="shared" si="51"/>
        <v>0</v>
      </c>
      <c r="BH206" s="118">
        <f t="shared" si="52"/>
        <v>0</v>
      </c>
      <c r="BI206" s="118">
        <f t="shared" si="53"/>
        <v>0</v>
      </c>
      <c r="BJ206" s="19" t="s">
        <v>41</v>
      </c>
      <c r="BK206" s="118">
        <f t="shared" si="54"/>
        <v>0</v>
      </c>
      <c r="BL206" s="19" t="s">
        <v>251</v>
      </c>
      <c r="BM206" s="19" t="s">
        <v>465</v>
      </c>
    </row>
    <row r="207" spans="2:65" s="1" customFormat="1" ht="25.5" customHeight="1">
      <c r="B207" s="35"/>
      <c r="C207" s="174" t="s">
        <v>466</v>
      </c>
      <c r="D207" s="174" t="s">
        <v>190</v>
      </c>
      <c r="E207" s="175" t="s">
        <v>467</v>
      </c>
      <c r="F207" s="255" t="s">
        <v>468</v>
      </c>
      <c r="G207" s="255"/>
      <c r="H207" s="255"/>
      <c r="I207" s="255"/>
      <c r="J207" s="176" t="s">
        <v>358</v>
      </c>
      <c r="K207" s="177">
        <v>1</v>
      </c>
      <c r="L207" s="256">
        <v>0</v>
      </c>
      <c r="M207" s="257"/>
      <c r="N207" s="258">
        <f t="shared" si="4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46"/>
        <v>0</v>
      </c>
      <c r="X207" s="179">
        <v>0.00025</v>
      </c>
      <c r="Y207" s="179">
        <f t="shared" si="47"/>
        <v>0.00025</v>
      </c>
      <c r="Z207" s="179">
        <v>0</v>
      </c>
      <c r="AA207" s="180">
        <f t="shared" si="48"/>
        <v>0</v>
      </c>
      <c r="AR207" s="19" t="s">
        <v>251</v>
      </c>
      <c r="AT207" s="19" t="s">
        <v>190</v>
      </c>
      <c r="AU207" s="19" t="s">
        <v>97</v>
      </c>
      <c r="AY207" s="19" t="s">
        <v>189</v>
      </c>
      <c r="BE207" s="118">
        <f t="shared" si="49"/>
        <v>0</v>
      </c>
      <c r="BF207" s="118">
        <f t="shared" si="50"/>
        <v>0</v>
      </c>
      <c r="BG207" s="118">
        <f t="shared" si="51"/>
        <v>0</v>
      </c>
      <c r="BH207" s="118">
        <f t="shared" si="52"/>
        <v>0</v>
      </c>
      <c r="BI207" s="118">
        <f t="shared" si="53"/>
        <v>0</v>
      </c>
      <c r="BJ207" s="19" t="s">
        <v>41</v>
      </c>
      <c r="BK207" s="118">
        <f t="shared" si="54"/>
        <v>0</v>
      </c>
      <c r="BL207" s="19" t="s">
        <v>251</v>
      </c>
      <c r="BM207" s="19" t="s">
        <v>469</v>
      </c>
    </row>
    <row r="208" spans="2:65" s="1" customFormat="1" ht="25.5" customHeight="1">
      <c r="B208" s="35"/>
      <c r="C208" s="174" t="s">
        <v>470</v>
      </c>
      <c r="D208" s="174" t="s">
        <v>190</v>
      </c>
      <c r="E208" s="175" t="s">
        <v>471</v>
      </c>
      <c r="F208" s="255" t="s">
        <v>472</v>
      </c>
      <c r="G208" s="255"/>
      <c r="H208" s="255"/>
      <c r="I208" s="255"/>
      <c r="J208" s="176" t="s">
        <v>358</v>
      </c>
      <c r="K208" s="177">
        <v>1</v>
      </c>
      <c r="L208" s="256">
        <v>0</v>
      </c>
      <c r="M208" s="257"/>
      <c r="N208" s="258">
        <f t="shared" si="4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46"/>
        <v>0</v>
      </c>
      <c r="X208" s="179">
        <v>0.0004</v>
      </c>
      <c r="Y208" s="179">
        <f t="shared" si="47"/>
        <v>0.0004</v>
      </c>
      <c r="Z208" s="179">
        <v>0</v>
      </c>
      <c r="AA208" s="180">
        <f t="shared" si="48"/>
        <v>0</v>
      </c>
      <c r="AR208" s="19" t="s">
        <v>251</v>
      </c>
      <c r="AT208" s="19" t="s">
        <v>190</v>
      </c>
      <c r="AU208" s="19" t="s">
        <v>97</v>
      </c>
      <c r="AY208" s="19" t="s">
        <v>189</v>
      </c>
      <c r="BE208" s="118">
        <f t="shared" si="49"/>
        <v>0</v>
      </c>
      <c r="BF208" s="118">
        <f t="shared" si="50"/>
        <v>0</v>
      </c>
      <c r="BG208" s="118">
        <f t="shared" si="51"/>
        <v>0</v>
      </c>
      <c r="BH208" s="118">
        <f t="shared" si="52"/>
        <v>0</v>
      </c>
      <c r="BI208" s="118">
        <f t="shared" si="53"/>
        <v>0</v>
      </c>
      <c r="BJ208" s="19" t="s">
        <v>41</v>
      </c>
      <c r="BK208" s="118">
        <f t="shared" si="54"/>
        <v>0</v>
      </c>
      <c r="BL208" s="19" t="s">
        <v>251</v>
      </c>
      <c r="BM208" s="19" t="s">
        <v>473</v>
      </c>
    </row>
    <row r="209" spans="2:65" s="1" customFormat="1" ht="25.5" customHeight="1">
      <c r="B209" s="35"/>
      <c r="C209" s="174" t="s">
        <v>474</v>
      </c>
      <c r="D209" s="174" t="s">
        <v>190</v>
      </c>
      <c r="E209" s="175" t="s">
        <v>475</v>
      </c>
      <c r="F209" s="255" t="s">
        <v>476</v>
      </c>
      <c r="G209" s="255"/>
      <c r="H209" s="255"/>
      <c r="I209" s="255"/>
      <c r="J209" s="176" t="s">
        <v>198</v>
      </c>
      <c r="K209" s="177">
        <v>10</v>
      </c>
      <c r="L209" s="256">
        <v>0</v>
      </c>
      <c r="M209" s="257"/>
      <c r="N209" s="258">
        <f t="shared" si="4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46"/>
        <v>0</v>
      </c>
      <c r="X209" s="179">
        <v>0.00136</v>
      </c>
      <c r="Y209" s="179">
        <f t="shared" si="47"/>
        <v>0.013600000000000001</v>
      </c>
      <c r="Z209" s="179">
        <v>0</v>
      </c>
      <c r="AA209" s="180">
        <f t="shared" si="48"/>
        <v>0</v>
      </c>
      <c r="AR209" s="19" t="s">
        <v>251</v>
      </c>
      <c r="AT209" s="19" t="s">
        <v>190</v>
      </c>
      <c r="AU209" s="19" t="s">
        <v>97</v>
      </c>
      <c r="AY209" s="19" t="s">
        <v>189</v>
      </c>
      <c r="BE209" s="118">
        <f t="shared" si="49"/>
        <v>0</v>
      </c>
      <c r="BF209" s="118">
        <f t="shared" si="50"/>
        <v>0</v>
      </c>
      <c r="BG209" s="118">
        <f t="shared" si="51"/>
        <v>0</v>
      </c>
      <c r="BH209" s="118">
        <f t="shared" si="52"/>
        <v>0</v>
      </c>
      <c r="BI209" s="118">
        <f t="shared" si="53"/>
        <v>0</v>
      </c>
      <c r="BJ209" s="19" t="s">
        <v>41</v>
      </c>
      <c r="BK209" s="118">
        <f t="shared" si="54"/>
        <v>0</v>
      </c>
      <c r="BL209" s="19" t="s">
        <v>251</v>
      </c>
      <c r="BM209" s="19" t="s">
        <v>477</v>
      </c>
    </row>
    <row r="210" spans="2:65" s="1" customFormat="1" ht="25.5" customHeight="1">
      <c r="B210" s="35"/>
      <c r="C210" s="174" t="s">
        <v>478</v>
      </c>
      <c r="D210" s="174" t="s">
        <v>190</v>
      </c>
      <c r="E210" s="175" t="s">
        <v>479</v>
      </c>
      <c r="F210" s="255" t="s">
        <v>480</v>
      </c>
      <c r="G210" s="255"/>
      <c r="H210" s="255"/>
      <c r="I210" s="255"/>
      <c r="J210" s="176" t="s">
        <v>358</v>
      </c>
      <c r="K210" s="177">
        <v>2</v>
      </c>
      <c r="L210" s="256">
        <v>0</v>
      </c>
      <c r="M210" s="257"/>
      <c r="N210" s="258">
        <f t="shared" si="4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46"/>
        <v>0</v>
      </c>
      <c r="X210" s="179">
        <v>8E-05</v>
      </c>
      <c r="Y210" s="179">
        <f t="shared" si="47"/>
        <v>0.00016</v>
      </c>
      <c r="Z210" s="179">
        <v>0</v>
      </c>
      <c r="AA210" s="180">
        <f t="shared" si="48"/>
        <v>0</v>
      </c>
      <c r="AR210" s="19" t="s">
        <v>251</v>
      </c>
      <c r="AT210" s="19" t="s">
        <v>190</v>
      </c>
      <c r="AU210" s="19" t="s">
        <v>97</v>
      </c>
      <c r="AY210" s="19" t="s">
        <v>189</v>
      </c>
      <c r="BE210" s="118">
        <f t="shared" si="49"/>
        <v>0</v>
      </c>
      <c r="BF210" s="118">
        <f t="shared" si="50"/>
        <v>0</v>
      </c>
      <c r="BG210" s="118">
        <f t="shared" si="51"/>
        <v>0</v>
      </c>
      <c r="BH210" s="118">
        <f t="shared" si="52"/>
        <v>0</v>
      </c>
      <c r="BI210" s="118">
        <f t="shared" si="53"/>
        <v>0</v>
      </c>
      <c r="BJ210" s="19" t="s">
        <v>41</v>
      </c>
      <c r="BK210" s="118">
        <f t="shared" si="54"/>
        <v>0</v>
      </c>
      <c r="BL210" s="19" t="s">
        <v>251</v>
      </c>
      <c r="BM210" s="19" t="s">
        <v>481</v>
      </c>
    </row>
    <row r="211" spans="2:65" s="1" customFormat="1" ht="25.5" customHeight="1">
      <c r="B211" s="35"/>
      <c r="C211" s="174" t="s">
        <v>482</v>
      </c>
      <c r="D211" s="174" t="s">
        <v>190</v>
      </c>
      <c r="E211" s="175" t="s">
        <v>483</v>
      </c>
      <c r="F211" s="255" t="s">
        <v>484</v>
      </c>
      <c r="G211" s="255"/>
      <c r="H211" s="255"/>
      <c r="I211" s="255"/>
      <c r="J211" s="176" t="s">
        <v>358</v>
      </c>
      <c r="K211" s="177">
        <v>1</v>
      </c>
      <c r="L211" s="256">
        <v>0</v>
      </c>
      <c r="M211" s="257"/>
      <c r="N211" s="258">
        <f t="shared" si="4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46"/>
        <v>0</v>
      </c>
      <c r="X211" s="179">
        <v>0.00025</v>
      </c>
      <c r="Y211" s="179">
        <f t="shared" si="47"/>
        <v>0.00025</v>
      </c>
      <c r="Z211" s="179">
        <v>0</v>
      </c>
      <c r="AA211" s="180">
        <f t="shared" si="48"/>
        <v>0</v>
      </c>
      <c r="AR211" s="19" t="s">
        <v>251</v>
      </c>
      <c r="AT211" s="19" t="s">
        <v>190</v>
      </c>
      <c r="AU211" s="19" t="s">
        <v>97</v>
      </c>
      <c r="AY211" s="19" t="s">
        <v>189</v>
      </c>
      <c r="BE211" s="118">
        <f t="shared" si="49"/>
        <v>0</v>
      </c>
      <c r="BF211" s="118">
        <f t="shared" si="50"/>
        <v>0</v>
      </c>
      <c r="BG211" s="118">
        <f t="shared" si="51"/>
        <v>0</v>
      </c>
      <c r="BH211" s="118">
        <f t="shared" si="52"/>
        <v>0</v>
      </c>
      <c r="BI211" s="118">
        <f t="shared" si="53"/>
        <v>0</v>
      </c>
      <c r="BJ211" s="19" t="s">
        <v>41</v>
      </c>
      <c r="BK211" s="118">
        <f t="shared" si="54"/>
        <v>0</v>
      </c>
      <c r="BL211" s="19" t="s">
        <v>251</v>
      </c>
      <c r="BM211" s="19" t="s">
        <v>485</v>
      </c>
    </row>
    <row r="212" spans="2:65" s="1" customFormat="1" ht="25.5" customHeight="1">
      <c r="B212" s="35"/>
      <c r="C212" s="174" t="s">
        <v>486</v>
      </c>
      <c r="D212" s="174" t="s">
        <v>190</v>
      </c>
      <c r="E212" s="175" t="s">
        <v>487</v>
      </c>
      <c r="F212" s="255" t="s">
        <v>488</v>
      </c>
      <c r="G212" s="255"/>
      <c r="H212" s="255"/>
      <c r="I212" s="255"/>
      <c r="J212" s="176" t="s">
        <v>358</v>
      </c>
      <c r="K212" s="177">
        <v>1</v>
      </c>
      <c r="L212" s="256">
        <v>0</v>
      </c>
      <c r="M212" s="257"/>
      <c r="N212" s="258">
        <f t="shared" si="4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46"/>
        <v>0</v>
      </c>
      <c r="X212" s="179">
        <v>0.00025</v>
      </c>
      <c r="Y212" s="179">
        <f t="shared" si="47"/>
        <v>0.00025</v>
      </c>
      <c r="Z212" s="179">
        <v>0</v>
      </c>
      <c r="AA212" s="180">
        <f t="shared" si="48"/>
        <v>0</v>
      </c>
      <c r="AR212" s="19" t="s">
        <v>251</v>
      </c>
      <c r="AT212" s="19" t="s">
        <v>190</v>
      </c>
      <c r="AU212" s="19" t="s">
        <v>97</v>
      </c>
      <c r="AY212" s="19" t="s">
        <v>189</v>
      </c>
      <c r="BE212" s="118">
        <f t="shared" si="49"/>
        <v>0</v>
      </c>
      <c r="BF212" s="118">
        <f t="shared" si="50"/>
        <v>0</v>
      </c>
      <c r="BG212" s="118">
        <f t="shared" si="51"/>
        <v>0</v>
      </c>
      <c r="BH212" s="118">
        <f t="shared" si="52"/>
        <v>0</v>
      </c>
      <c r="BI212" s="118">
        <f t="shared" si="53"/>
        <v>0</v>
      </c>
      <c r="BJ212" s="19" t="s">
        <v>41</v>
      </c>
      <c r="BK212" s="118">
        <f t="shared" si="54"/>
        <v>0</v>
      </c>
      <c r="BL212" s="19" t="s">
        <v>251</v>
      </c>
      <c r="BM212" s="19" t="s">
        <v>489</v>
      </c>
    </row>
    <row r="213" spans="2:65" s="1" customFormat="1" ht="25.5" customHeight="1">
      <c r="B213" s="35"/>
      <c r="C213" s="174" t="s">
        <v>490</v>
      </c>
      <c r="D213" s="174" t="s">
        <v>190</v>
      </c>
      <c r="E213" s="175" t="s">
        <v>491</v>
      </c>
      <c r="F213" s="255" t="s">
        <v>492</v>
      </c>
      <c r="G213" s="255"/>
      <c r="H213" s="255"/>
      <c r="I213" s="255"/>
      <c r="J213" s="176" t="s">
        <v>321</v>
      </c>
      <c r="K213" s="177">
        <v>0.191</v>
      </c>
      <c r="L213" s="256">
        <v>0</v>
      </c>
      <c r="M213" s="257"/>
      <c r="N213" s="258">
        <f t="shared" si="4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46"/>
        <v>0</v>
      </c>
      <c r="X213" s="179">
        <v>0</v>
      </c>
      <c r="Y213" s="179">
        <f t="shared" si="47"/>
        <v>0</v>
      </c>
      <c r="Z213" s="179">
        <v>0</v>
      </c>
      <c r="AA213" s="180">
        <f t="shared" si="48"/>
        <v>0</v>
      </c>
      <c r="AR213" s="19" t="s">
        <v>251</v>
      </c>
      <c r="AT213" s="19" t="s">
        <v>190</v>
      </c>
      <c r="AU213" s="19" t="s">
        <v>97</v>
      </c>
      <c r="AY213" s="19" t="s">
        <v>189</v>
      </c>
      <c r="BE213" s="118">
        <f t="shared" si="49"/>
        <v>0</v>
      </c>
      <c r="BF213" s="118">
        <f t="shared" si="50"/>
        <v>0</v>
      </c>
      <c r="BG213" s="118">
        <f t="shared" si="51"/>
        <v>0</v>
      </c>
      <c r="BH213" s="118">
        <f t="shared" si="52"/>
        <v>0</v>
      </c>
      <c r="BI213" s="118">
        <f t="shared" si="53"/>
        <v>0</v>
      </c>
      <c r="BJ213" s="19" t="s">
        <v>41</v>
      </c>
      <c r="BK213" s="118">
        <f t="shared" si="54"/>
        <v>0</v>
      </c>
      <c r="BL213" s="19" t="s">
        <v>251</v>
      </c>
      <c r="BM213" s="19" t="s">
        <v>493</v>
      </c>
    </row>
    <row r="214" spans="2:65" s="1" customFormat="1" ht="25.5" customHeight="1">
      <c r="B214" s="35"/>
      <c r="C214" s="174" t="s">
        <v>494</v>
      </c>
      <c r="D214" s="174" t="s">
        <v>190</v>
      </c>
      <c r="E214" s="175" t="s">
        <v>495</v>
      </c>
      <c r="F214" s="255" t="s">
        <v>496</v>
      </c>
      <c r="G214" s="255"/>
      <c r="H214" s="255"/>
      <c r="I214" s="255"/>
      <c r="J214" s="176" t="s">
        <v>383</v>
      </c>
      <c r="K214" s="185">
        <v>0</v>
      </c>
      <c r="L214" s="256">
        <v>0</v>
      </c>
      <c r="M214" s="257"/>
      <c r="N214" s="258">
        <f t="shared" si="4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46"/>
        <v>0</v>
      </c>
      <c r="X214" s="179">
        <v>0</v>
      </c>
      <c r="Y214" s="179">
        <f t="shared" si="47"/>
        <v>0</v>
      </c>
      <c r="Z214" s="179">
        <v>0</v>
      </c>
      <c r="AA214" s="180">
        <f t="shared" si="48"/>
        <v>0</v>
      </c>
      <c r="AR214" s="19" t="s">
        <v>251</v>
      </c>
      <c r="AT214" s="19" t="s">
        <v>190</v>
      </c>
      <c r="AU214" s="19" t="s">
        <v>97</v>
      </c>
      <c r="AY214" s="19" t="s">
        <v>189</v>
      </c>
      <c r="BE214" s="118">
        <f t="shared" si="49"/>
        <v>0</v>
      </c>
      <c r="BF214" s="118">
        <f t="shared" si="50"/>
        <v>0</v>
      </c>
      <c r="BG214" s="118">
        <f t="shared" si="51"/>
        <v>0</v>
      </c>
      <c r="BH214" s="118">
        <f t="shared" si="52"/>
        <v>0</v>
      </c>
      <c r="BI214" s="118">
        <f t="shared" si="53"/>
        <v>0</v>
      </c>
      <c r="BJ214" s="19" t="s">
        <v>41</v>
      </c>
      <c r="BK214" s="118">
        <f t="shared" si="54"/>
        <v>0</v>
      </c>
      <c r="BL214" s="19" t="s">
        <v>251</v>
      </c>
      <c r="BM214" s="19" t="s">
        <v>497</v>
      </c>
    </row>
    <row r="215" spans="2:63" s="10" customFormat="1" ht="29.85" customHeight="1">
      <c r="B215" s="163"/>
      <c r="C215" s="164"/>
      <c r="D215" s="173" t="s">
        <v>163</v>
      </c>
      <c r="E215" s="173"/>
      <c r="F215" s="173"/>
      <c r="G215" s="173"/>
      <c r="H215" s="173"/>
      <c r="I215" s="173"/>
      <c r="J215" s="173"/>
      <c r="K215" s="173"/>
      <c r="L215" s="173"/>
      <c r="M215" s="173"/>
      <c r="N215" s="268">
        <f>BK215</f>
        <v>0</v>
      </c>
      <c r="O215" s="269"/>
      <c r="P215" s="269"/>
      <c r="Q215" s="269"/>
      <c r="R215" s="166"/>
      <c r="T215" s="167"/>
      <c r="U215" s="164"/>
      <c r="V215" s="164"/>
      <c r="W215" s="168">
        <f>SUM(W216:W223)</f>
        <v>0</v>
      </c>
      <c r="X215" s="164"/>
      <c r="Y215" s="168">
        <f>SUM(Y216:Y223)</f>
        <v>0.21270000000000003</v>
      </c>
      <c r="Z215" s="164"/>
      <c r="AA215" s="169">
        <f>SUM(AA216:AA223)</f>
        <v>0</v>
      </c>
      <c r="AR215" s="170" t="s">
        <v>97</v>
      </c>
      <c r="AT215" s="171" t="s">
        <v>85</v>
      </c>
      <c r="AU215" s="171" t="s">
        <v>41</v>
      </c>
      <c r="AY215" s="170" t="s">
        <v>189</v>
      </c>
      <c r="BK215" s="172">
        <f>SUM(BK216:BK223)</f>
        <v>0</v>
      </c>
    </row>
    <row r="216" spans="2:65" s="1" customFormat="1" ht="38.25" customHeight="1">
      <c r="B216" s="35"/>
      <c r="C216" s="174" t="s">
        <v>498</v>
      </c>
      <c r="D216" s="174" t="s">
        <v>190</v>
      </c>
      <c r="E216" s="175" t="s">
        <v>499</v>
      </c>
      <c r="F216" s="255" t="s">
        <v>500</v>
      </c>
      <c r="G216" s="255"/>
      <c r="H216" s="255"/>
      <c r="I216" s="255"/>
      <c r="J216" s="176" t="s">
        <v>358</v>
      </c>
      <c r="K216" s="177">
        <v>12</v>
      </c>
      <c r="L216" s="256">
        <v>0</v>
      </c>
      <c r="M216" s="257"/>
      <c r="N216" s="258">
        <f aca="true" t="shared" si="55" ref="N216:N223">ROUND(L216*K216,2)</f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aca="true" t="shared" si="56" ref="W216:W223">V216*K216</f>
        <v>0</v>
      </c>
      <c r="X216" s="179">
        <v>0.00025</v>
      </c>
      <c r="Y216" s="179">
        <f aca="true" t="shared" si="57" ref="Y216:Y223">X216*K216</f>
        <v>0.003</v>
      </c>
      <c r="Z216" s="179">
        <v>0</v>
      </c>
      <c r="AA216" s="180">
        <f aca="true" t="shared" si="58" ref="AA216:AA223">Z216*K216</f>
        <v>0</v>
      </c>
      <c r="AR216" s="19" t="s">
        <v>251</v>
      </c>
      <c r="AT216" s="19" t="s">
        <v>190</v>
      </c>
      <c r="AU216" s="19" t="s">
        <v>97</v>
      </c>
      <c r="AY216" s="19" t="s">
        <v>189</v>
      </c>
      <c r="BE216" s="118">
        <f aca="true" t="shared" si="59" ref="BE216:BE223">IF(U216="základní",N216,0)</f>
        <v>0</v>
      </c>
      <c r="BF216" s="118">
        <f aca="true" t="shared" si="60" ref="BF216:BF223">IF(U216="snížená",N216,0)</f>
        <v>0</v>
      </c>
      <c r="BG216" s="118">
        <f aca="true" t="shared" si="61" ref="BG216:BG223">IF(U216="zákl. přenesená",N216,0)</f>
        <v>0</v>
      </c>
      <c r="BH216" s="118">
        <f aca="true" t="shared" si="62" ref="BH216:BH223">IF(U216="sníž. přenesená",N216,0)</f>
        <v>0</v>
      </c>
      <c r="BI216" s="118">
        <f aca="true" t="shared" si="63" ref="BI216:BI223">IF(U216="nulová",N216,0)</f>
        <v>0</v>
      </c>
      <c r="BJ216" s="19" t="s">
        <v>41</v>
      </c>
      <c r="BK216" s="118">
        <f aca="true" t="shared" si="64" ref="BK216:BK223">ROUND(L216*K216,2)</f>
        <v>0</v>
      </c>
      <c r="BL216" s="19" t="s">
        <v>251</v>
      </c>
      <c r="BM216" s="19" t="s">
        <v>501</v>
      </c>
    </row>
    <row r="217" spans="2:65" s="1" customFormat="1" ht="25.5" customHeight="1">
      <c r="B217" s="35"/>
      <c r="C217" s="181" t="s">
        <v>502</v>
      </c>
      <c r="D217" s="181" t="s">
        <v>201</v>
      </c>
      <c r="E217" s="182" t="s">
        <v>503</v>
      </c>
      <c r="F217" s="259" t="s">
        <v>504</v>
      </c>
      <c r="G217" s="259"/>
      <c r="H217" s="259"/>
      <c r="I217" s="259"/>
      <c r="J217" s="183" t="s">
        <v>358</v>
      </c>
      <c r="K217" s="184">
        <v>3</v>
      </c>
      <c r="L217" s="260">
        <v>0</v>
      </c>
      <c r="M217" s="261"/>
      <c r="N217" s="262">
        <f t="shared" si="5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56"/>
        <v>0</v>
      </c>
      <c r="X217" s="179">
        <v>0.0093</v>
      </c>
      <c r="Y217" s="179">
        <f t="shared" si="57"/>
        <v>0.027899999999999998</v>
      </c>
      <c r="Z217" s="179">
        <v>0</v>
      </c>
      <c r="AA217" s="180">
        <f t="shared" si="58"/>
        <v>0</v>
      </c>
      <c r="AR217" s="19" t="s">
        <v>314</v>
      </c>
      <c r="AT217" s="19" t="s">
        <v>201</v>
      </c>
      <c r="AU217" s="19" t="s">
        <v>97</v>
      </c>
      <c r="AY217" s="19" t="s">
        <v>189</v>
      </c>
      <c r="BE217" s="118">
        <f t="shared" si="59"/>
        <v>0</v>
      </c>
      <c r="BF217" s="118">
        <f t="shared" si="60"/>
        <v>0</v>
      </c>
      <c r="BG217" s="118">
        <f t="shared" si="61"/>
        <v>0</v>
      </c>
      <c r="BH217" s="118">
        <f t="shared" si="62"/>
        <v>0</v>
      </c>
      <c r="BI217" s="118">
        <f t="shared" si="63"/>
        <v>0</v>
      </c>
      <c r="BJ217" s="19" t="s">
        <v>41</v>
      </c>
      <c r="BK217" s="118">
        <f t="shared" si="64"/>
        <v>0</v>
      </c>
      <c r="BL217" s="19" t="s">
        <v>251</v>
      </c>
      <c r="BM217" s="19" t="s">
        <v>505</v>
      </c>
    </row>
    <row r="218" spans="2:65" s="1" customFormat="1" ht="25.5" customHeight="1">
      <c r="B218" s="35"/>
      <c r="C218" s="181" t="s">
        <v>506</v>
      </c>
      <c r="D218" s="181" t="s">
        <v>201</v>
      </c>
      <c r="E218" s="182" t="s">
        <v>507</v>
      </c>
      <c r="F218" s="259" t="s">
        <v>504</v>
      </c>
      <c r="G218" s="259"/>
      <c r="H218" s="259"/>
      <c r="I218" s="259"/>
      <c r="J218" s="183" t="s">
        <v>358</v>
      </c>
      <c r="K218" s="184">
        <v>4</v>
      </c>
      <c r="L218" s="260">
        <v>0</v>
      </c>
      <c r="M218" s="261"/>
      <c r="N218" s="262">
        <f t="shared" si="5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56"/>
        <v>0</v>
      </c>
      <c r="X218" s="179">
        <v>0.0093</v>
      </c>
      <c r="Y218" s="179">
        <f t="shared" si="57"/>
        <v>0.0372</v>
      </c>
      <c r="Z218" s="179">
        <v>0</v>
      </c>
      <c r="AA218" s="180">
        <f t="shared" si="58"/>
        <v>0</v>
      </c>
      <c r="AR218" s="19" t="s">
        <v>314</v>
      </c>
      <c r="AT218" s="19" t="s">
        <v>201</v>
      </c>
      <c r="AU218" s="19" t="s">
        <v>97</v>
      </c>
      <c r="AY218" s="19" t="s">
        <v>189</v>
      </c>
      <c r="BE218" s="118">
        <f t="shared" si="59"/>
        <v>0</v>
      </c>
      <c r="BF218" s="118">
        <f t="shared" si="60"/>
        <v>0</v>
      </c>
      <c r="BG218" s="118">
        <f t="shared" si="61"/>
        <v>0</v>
      </c>
      <c r="BH218" s="118">
        <f t="shared" si="62"/>
        <v>0</v>
      </c>
      <c r="BI218" s="118">
        <f t="shared" si="63"/>
        <v>0</v>
      </c>
      <c r="BJ218" s="19" t="s">
        <v>41</v>
      </c>
      <c r="BK218" s="118">
        <f t="shared" si="64"/>
        <v>0</v>
      </c>
      <c r="BL218" s="19" t="s">
        <v>251</v>
      </c>
      <c r="BM218" s="19" t="s">
        <v>508</v>
      </c>
    </row>
    <row r="219" spans="2:65" s="1" customFormat="1" ht="25.5" customHeight="1">
      <c r="B219" s="35"/>
      <c r="C219" s="181" t="s">
        <v>509</v>
      </c>
      <c r="D219" s="181" t="s">
        <v>201</v>
      </c>
      <c r="E219" s="182" t="s">
        <v>510</v>
      </c>
      <c r="F219" s="259" t="s">
        <v>504</v>
      </c>
      <c r="G219" s="259"/>
      <c r="H219" s="259"/>
      <c r="I219" s="259"/>
      <c r="J219" s="183" t="s">
        <v>358</v>
      </c>
      <c r="K219" s="184">
        <v>1</v>
      </c>
      <c r="L219" s="260">
        <v>0</v>
      </c>
      <c r="M219" s="261"/>
      <c r="N219" s="262">
        <f t="shared" si="5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56"/>
        <v>0</v>
      </c>
      <c r="X219" s="179">
        <v>0.0093</v>
      </c>
      <c r="Y219" s="179">
        <f t="shared" si="57"/>
        <v>0.0093</v>
      </c>
      <c r="Z219" s="179">
        <v>0</v>
      </c>
      <c r="AA219" s="180">
        <f t="shared" si="58"/>
        <v>0</v>
      </c>
      <c r="AR219" s="19" t="s">
        <v>314</v>
      </c>
      <c r="AT219" s="19" t="s">
        <v>201</v>
      </c>
      <c r="AU219" s="19" t="s">
        <v>97</v>
      </c>
      <c r="AY219" s="19" t="s">
        <v>189</v>
      </c>
      <c r="BE219" s="118">
        <f t="shared" si="59"/>
        <v>0</v>
      </c>
      <c r="BF219" s="118">
        <f t="shared" si="60"/>
        <v>0</v>
      </c>
      <c r="BG219" s="118">
        <f t="shared" si="61"/>
        <v>0</v>
      </c>
      <c r="BH219" s="118">
        <f t="shared" si="62"/>
        <v>0</v>
      </c>
      <c r="BI219" s="118">
        <f t="shared" si="63"/>
        <v>0</v>
      </c>
      <c r="BJ219" s="19" t="s">
        <v>41</v>
      </c>
      <c r="BK219" s="118">
        <f t="shared" si="64"/>
        <v>0</v>
      </c>
      <c r="BL219" s="19" t="s">
        <v>251</v>
      </c>
      <c r="BM219" s="19" t="s">
        <v>511</v>
      </c>
    </row>
    <row r="220" spans="2:65" s="1" customFormat="1" ht="25.5" customHeight="1">
      <c r="B220" s="35"/>
      <c r="C220" s="181" t="s">
        <v>512</v>
      </c>
      <c r="D220" s="181" t="s">
        <v>201</v>
      </c>
      <c r="E220" s="182" t="s">
        <v>513</v>
      </c>
      <c r="F220" s="259" t="s">
        <v>504</v>
      </c>
      <c r="G220" s="259"/>
      <c r="H220" s="259"/>
      <c r="I220" s="259"/>
      <c r="J220" s="183" t="s">
        <v>358</v>
      </c>
      <c r="K220" s="184">
        <v>1</v>
      </c>
      <c r="L220" s="260">
        <v>0</v>
      </c>
      <c r="M220" s="261"/>
      <c r="N220" s="262">
        <f t="shared" si="5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56"/>
        <v>0</v>
      </c>
      <c r="X220" s="179">
        <v>0.0093</v>
      </c>
      <c r="Y220" s="179">
        <f t="shared" si="57"/>
        <v>0.0093</v>
      </c>
      <c r="Z220" s="179">
        <v>0</v>
      </c>
      <c r="AA220" s="180">
        <f t="shared" si="58"/>
        <v>0</v>
      </c>
      <c r="AR220" s="19" t="s">
        <v>314</v>
      </c>
      <c r="AT220" s="19" t="s">
        <v>201</v>
      </c>
      <c r="AU220" s="19" t="s">
        <v>97</v>
      </c>
      <c r="AY220" s="19" t="s">
        <v>189</v>
      </c>
      <c r="BE220" s="118">
        <f t="shared" si="59"/>
        <v>0</v>
      </c>
      <c r="BF220" s="118">
        <f t="shared" si="60"/>
        <v>0</v>
      </c>
      <c r="BG220" s="118">
        <f t="shared" si="61"/>
        <v>0</v>
      </c>
      <c r="BH220" s="118">
        <f t="shared" si="62"/>
        <v>0</v>
      </c>
      <c r="BI220" s="118">
        <f t="shared" si="63"/>
        <v>0</v>
      </c>
      <c r="BJ220" s="19" t="s">
        <v>41</v>
      </c>
      <c r="BK220" s="118">
        <f t="shared" si="64"/>
        <v>0</v>
      </c>
      <c r="BL220" s="19" t="s">
        <v>251</v>
      </c>
      <c r="BM220" s="19" t="s">
        <v>514</v>
      </c>
    </row>
    <row r="221" spans="2:65" s="1" customFormat="1" ht="25.5" customHeight="1">
      <c r="B221" s="35"/>
      <c r="C221" s="181" t="s">
        <v>515</v>
      </c>
      <c r="D221" s="181" t="s">
        <v>201</v>
      </c>
      <c r="E221" s="182" t="s">
        <v>516</v>
      </c>
      <c r="F221" s="259" t="s">
        <v>517</v>
      </c>
      <c r="G221" s="259"/>
      <c r="H221" s="259"/>
      <c r="I221" s="259"/>
      <c r="J221" s="183" t="s">
        <v>358</v>
      </c>
      <c r="K221" s="184">
        <v>2</v>
      </c>
      <c r="L221" s="260">
        <v>0</v>
      </c>
      <c r="M221" s="261"/>
      <c r="N221" s="262">
        <f t="shared" si="5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56"/>
        <v>0</v>
      </c>
      <c r="X221" s="179">
        <v>0.042</v>
      </c>
      <c r="Y221" s="179">
        <f t="shared" si="57"/>
        <v>0.084</v>
      </c>
      <c r="Z221" s="179">
        <v>0</v>
      </c>
      <c r="AA221" s="180">
        <f t="shared" si="58"/>
        <v>0</v>
      </c>
      <c r="AR221" s="19" t="s">
        <v>314</v>
      </c>
      <c r="AT221" s="19" t="s">
        <v>201</v>
      </c>
      <c r="AU221" s="19" t="s">
        <v>97</v>
      </c>
      <c r="AY221" s="19" t="s">
        <v>189</v>
      </c>
      <c r="BE221" s="118">
        <f t="shared" si="59"/>
        <v>0</v>
      </c>
      <c r="BF221" s="118">
        <f t="shared" si="60"/>
        <v>0</v>
      </c>
      <c r="BG221" s="118">
        <f t="shared" si="61"/>
        <v>0</v>
      </c>
      <c r="BH221" s="118">
        <f t="shared" si="62"/>
        <v>0</v>
      </c>
      <c r="BI221" s="118">
        <f t="shared" si="63"/>
        <v>0</v>
      </c>
      <c r="BJ221" s="19" t="s">
        <v>41</v>
      </c>
      <c r="BK221" s="118">
        <f t="shared" si="64"/>
        <v>0</v>
      </c>
      <c r="BL221" s="19" t="s">
        <v>251</v>
      </c>
      <c r="BM221" s="19" t="s">
        <v>518</v>
      </c>
    </row>
    <row r="222" spans="2:65" s="1" customFormat="1" ht="25.5" customHeight="1">
      <c r="B222" s="35"/>
      <c r="C222" s="181" t="s">
        <v>519</v>
      </c>
      <c r="D222" s="181" t="s">
        <v>201</v>
      </c>
      <c r="E222" s="182" t="s">
        <v>520</v>
      </c>
      <c r="F222" s="259" t="s">
        <v>517</v>
      </c>
      <c r="G222" s="259"/>
      <c r="H222" s="259"/>
      <c r="I222" s="259"/>
      <c r="J222" s="183" t="s">
        <v>358</v>
      </c>
      <c r="K222" s="184">
        <v>1</v>
      </c>
      <c r="L222" s="260">
        <v>0</v>
      </c>
      <c r="M222" s="261"/>
      <c r="N222" s="262">
        <f t="shared" si="5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56"/>
        <v>0</v>
      </c>
      <c r="X222" s="179">
        <v>0.042</v>
      </c>
      <c r="Y222" s="179">
        <f t="shared" si="57"/>
        <v>0.042</v>
      </c>
      <c r="Z222" s="179">
        <v>0</v>
      </c>
      <c r="AA222" s="180">
        <f t="shared" si="58"/>
        <v>0</v>
      </c>
      <c r="AR222" s="19" t="s">
        <v>314</v>
      </c>
      <c r="AT222" s="19" t="s">
        <v>201</v>
      </c>
      <c r="AU222" s="19" t="s">
        <v>97</v>
      </c>
      <c r="AY222" s="19" t="s">
        <v>189</v>
      </c>
      <c r="BE222" s="118">
        <f t="shared" si="59"/>
        <v>0</v>
      </c>
      <c r="BF222" s="118">
        <f t="shared" si="60"/>
        <v>0</v>
      </c>
      <c r="BG222" s="118">
        <f t="shared" si="61"/>
        <v>0</v>
      </c>
      <c r="BH222" s="118">
        <f t="shared" si="62"/>
        <v>0</v>
      </c>
      <c r="BI222" s="118">
        <f t="shared" si="63"/>
        <v>0</v>
      </c>
      <c r="BJ222" s="19" t="s">
        <v>41</v>
      </c>
      <c r="BK222" s="118">
        <f t="shared" si="64"/>
        <v>0</v>
      </c>
      <c r="BL222" s="19" t="s">
        <v>251</v>
      </c>
      <c r="BM222" s="19" t="s">
        <v>521</v>
      </c>
    </row>
    <row r="223" spans="2:65" s="1" customFormat="1" ht="25.5" customHeight="1">
      <c r="B223" s="35"/>
      <c r="C223" s="174" t="s">
        <v>522</v>
      </c>
      <c r="D223" s="174" t="s">
        <v>190</v>
      </c>
      <c r="E223" s="175" t="s">
        <v>523</v>
      </c>
      <c r="F223" s="255" t="s">
        <v>524</v>
      </c>
      <c r="G223" s="255"/>
      <c r="H223" s="255"/>
      <c r="I223" s="255"/>
      <c r="J223" s="176" t="s">
        <v>321</v>
      </c>
      <c r="K223" s="177">
        <v>0.213</v>
      </c>
      <c r="L223" s="256">
        <v>0</v>
      </c>
      <c r="M223" s="257"/>
      <c r="N223" s="258">
        <f t="shared" si="5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56"/>
        <v>0</v>
      </c>
      <c r="X223" s="179">
        <v>0</v>
      </c>
      <c r="Y223" s="179">
        <f t="shared" si="57"/>
        <v>0</v>
      </c>
      <c r="Z223" s="179">
        <v>0</v>
      </c>
      <c r="AA223" s="180">
        <f t="shared" si="58"/>
        <v>0</v>
      </c>
      <c r="AR223" s="19" t="s">
        <v>251</v>
      </c>
      <c r="AT223" s="19" t="s">
        <v>190</v>
      </c>
      <c r="AU223" s="19" t="s">
        <v>97</v>
      </c>
      <c r="AY223" s="19" t="s">
        <v>189</v>
      </c>
      <c r="BE223" s="118">
        <f t="shared" si="59"/>
        <v>0</v>
      </c>
      <c r="BF223" s="118">
        <f t="shared" si="60"/>
        <v>0</v>
      </c>
      <c r="BG223" s="118">
        <f t="shared" si="61"/>
        <v>0</v>
      </c>
      <c r="BH223" s="118">
        <f t="shared" si="62"/>
        <v>0</v>
      </c>
      <c r="BI223" s="118">
        <f t="shared" si="63"/>
        <v>0</v>
      </c>
      <c r="BJ223" s="19" t="s">
        <v>41</v>
      </c>
      <c r="BK223" s="118">
        <f t="shared" si="64"/>
        <v>0</v>
      </c>
      <c r="BL223" s="19" t="s">
        <v>251</v>
      </c>
      <c r="BM223" s="19" t="s">
        <v>525</v>
      </c>
    </row>
    <row r="224" spans="2:63" s="10" customFormat="1" ht="29.85" customHeight="1">
      <c r="B224" s="163"/>
      <c r="C224" s="164"/>
      <c r="D224" s="173" t="s">
        <v>164</v>
      </c>
      <c r="E224" s="173"/>
      <c r="F224" s="173"/>
      <c r="G224" s="173"/>
      <c r="H224" s="173"/>
      <c r="I224" s="173"/>
      <c r="J224" s="173"/>
      <c r="K224" s="173"/>
      <c r="L224" s="173"/>
      <c r="M224" s="173"/>
      <c r="N224" s="268">
        <f>BK224</f>
        <v>0</v>
      </c>
      <c r="O224" s="269"/>
      <c r="P224" s="269"/>
      <c r="Q224" s="269"/>
      <c r="R224" s="166"/>
      <c r="T224" s="167"/>
      <c r="U224" s="164"/>
      <c r="V224" s="164"/>
      <c r="W224" s="168">
        <f>SUM(W225:W230)</f>
        <v>0</v>
      </c>
      <c r="X224" s="164"/>
      <c r="Y224" s="168">
        <f>SUM(Y225:Y230)</f>
        <v>1.2760808</v>
      </c>
      <c r="Z224" s="164"/>
      <c r="AA224" s="169">
        <f>SUM(AA225:AA230)</f>
        <v>0.9603999999999999</v>
      </c>
      <c r="AR224" s="170" t="s">
        <v>97</v>
      </c>
      <c r="AT224" s="171" t="s">
        <v>85</v>
      </c>
      <c r="AU224" s="171" t="s">
        <v>41</v>
      </c>
      <c r="AY224" s="170" t="s">
        <v>189</v>
      </c>
      <c r="BK224" s="172">
        <f>SUM(BK225:BK230)</f>
        <v>0</v>
      </c>
    </row>
    <row r="225" spans="2:65" s="1" customFormat="1" ht="25.5" customHeight="1">
      <c r="B225" s="35"/>
      <c r="C225" s="174" t="s">
        <v>526</v>
      </c>
      <c r="D225" s="174" t="s">
        <v>190</v>
      </c>
      <c r="E225" s="175" t="s">
        <v>527</v>
      </c>
      <c r="F225" s="255" t="s">
        <v>528</v>
      </c>
      <c r="G225" s="255"/>
      <c r="H225" s="255"/>
      <c r="I225" s="255"/>
      <c r="J225" s="176" t="s">
        <v>529</v>
      </c>
      <c r="K225" s="177">
        <v>177.19</v>
      </c>
      <c r="L225" s="256">
        <v>0</v>
      </c>
      <c r="M225" s="257"/>
      <c r="N225" s="258">
        <f aca="true" t="shared" si="65" ref="N225:N230">ROUND(L225*K225,2)</f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aca="true" t="shared" si="66" ref="W225:W230">V225*K225</f>
        <v>0</v>
      </c>
      <c r="X225" s="179">
        <v>0.00034</v>
      </c>
      <c r="Y225" s="179">
        <f aca="true" t="shared" si="67" ref="Y225:Y230">X225*K225</f>
        <v>0.0602446</v>
      </c>
      <c r="Z225" s="179">
        <v>0</v>
      </c>
      <c r="AA225" s="180">
        <f aca="true" t="shared" si="68" ref="AA225:AA230">Z225*K225</f>
        <v>0</v>
      </c>
      <c r="AR225" s="19" t="s">
        <v>251</v>
      </c>
      <c r="AT225" s="19" t="s">
        <v>190</v>
      </c>
      <c r="AU225" s="19" t="s">
        <v>97</v>
      </c>
      <c r="AY225" s="19" t="s">
        <v>189</v>
      </c>
      <c r="BE225" s="118">
        <f aca="true" t="shared" si="69" ref="BE225:BE230">IF(U225="základní",N225,0)</f>
        <v>0</v>
      </c>
      <c r="BF225" s="118">
        <f aca="true" t="shared" si="70" ref="BF225:BF230">IF(U225="snížená",N225,0)</f>
        <v>0</v>
      </c>
      <c r="BG225" s="118">
        <f aca="true" t="shared" si="71" ref="BG225:BG230">IF(U225="zákl. přenesená",N225,0)</f>
        <v>0</v>
      </c>
      <c r="BH225" s="118">
        <f aca="true" t="shared" si="72" ref="BH225:BH230">IF(U225="sníž. přenesená",N225,0)</f>
        <v>0</v>
      </c>
      <c r="BI225" s="118">
        <f aca="true" t="shared" si="73" ref="BI225:BI230">IF(U225="nulová",N225,0)</f>
        <v>0</v>
      </c>
      <c r="BJ225" s="19" t="s">
        <v>41</v>
      </c>
      <c r="BK225" s="118">
        <f aca="true" t="shared" si="74" ref="BK225:BK230">ROUND(L225*K225,2)</f>
        <v>0</v>
      </c>
      <c r="BL225" s="19" t="s">
        <v>251</v>
      </c>
      <c r="BM225" s="19" t="s">
        <v>530</v>
      </c>
    </row>
    <row r="226" spans="2:65" s="1" customFormat="1" ht="25.5" customHeight="1">
      <c r="B226" s="35"/>
      <c r="C226" s="174" t="s">
        <v>531</v>
      </c>
      <c r="D226" s="174" t="s">
        <v>190</v>
      </c>
      <c r="E226" s="175" t="s">
        <v>532</v>
      </c>
      <c r="F226" s="255" t="s">
        <v>533</v>
      </c>
      <c r="G226" s="255"/>
      <c r="H226" s="255"/>
      <c r="I226" s="255"/>
      <c r="J226" s="176" t="s">
        <v>193</v>
      </c>
      <c r="K226" s="177">
        <v>137.2</v>
      </c>
      <c r="L226" s="256">
        <v>0</v>
      </c>
      <c r="M226" s="257"/>
      <c r="N226" s="258">
        <f t="shared" si="6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66"/>
        <v>0</v>
      </c>
      <c r="X226" s="179">
        <v>0.00028</v>
      </c>
      <c r="Y226" s="179">
        <f t="shared" si="67"/>
        <v>0.03841599999999999</v>
      </c>
      <c r="Z226" s="179">
        <v>0</v>
      </c>
      <c r="AA226" s="180">
        <f t="shared" si="68"/>
        <v>0</v>
      </c>
      <c r="AR226" s="19" t="s">
        <v>251</v>
      </c>
      <c r="AT226" s="19" t="s">
        <v>190</v>
      </c>
      <c r="AU226" s="19" t="s">
        <v>97</v>
      </c>
      <c r="AY226" s="19" t="s">
        <v>189</v>
      </c>
      <c r="BE226" s="118">
        <f t="shared" si="69"/>
        <v>0</v>
      </c>
      <c r="BF226" s="118">
        <f t="shared" si="70"/>
        <v>0</v>
      </c>
      <c r="BG226" s="118">
        <f t="shared" si="71"/>
        <v>0</v>
      </c>
      <c r="BH226" s="118">
        <f t="shared" si="72"/>
        <v>0</v>
      </c>
      <c r="BI226" s="118">
        <f t="shared" si="73"/>
        <v>0</v>
      </c>
      <c r="BJ226" s="19" t="s">
        <v>41</v>
      </c>
      <c r="BK226" s="118">
        <f t="shared" si="74"/>
        <v>0</v>
      </c>
      <c r="BL226" s="19" t="s">
        <v>251</v>
      </c>
      <c r="BM226" s="19" t="s">
        <v>534</v>
      </c>
    </row>
    <row r="227" spans="2:65" s="1" customFormat="1" ht="25.5" customHeight="1">
      <c r="B227" s="35"/>
      <c r="C227" s="181" t="s">
        <v>535</v>
      </c>
      <c r="D227" s="181" t="s">
        <v>201</v>
      </c>
      <c r="E227" s="182" t="s">
        <v>536</v>
      </c>
      <c r="F227" s="259" t="s">
        <v>537</v>
      </c>
      <c r="G227" s="259"/>
      <c r="H227" s="259"/>
      <c r="I227" s="259"/>
      <c r="J227" s="183" t="s">
        <v>193</v>
      </c>
      <c r="K227" s="184">
        <v>150.909</v>
      </c>
      <c r="L227" s="260">
        <v>0</v>
      </c>
      <c r="M227" s="261"/>
      <c r="N227" s="262">
        <f t="shared" si="6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66"/>
        <v>0</v>
      </c>
      <c r="X227" s="179">
        <v>0.0078</v>
      </c>
      <c r="Y227" s="179">
        <f t="shared" si="67"/>
        <v>1.1770901999999999</v>
      </c>
      <c r="Z227" s="179">
        <v>0</v>
      </c>
      <c r="AA227" s="180">
        <f t="shared" si="68"/>
        <v>0</v>
      </c>
      <c r="AR227" s="19" t="s">
        <v>314</v>
      </c>
      <c r="AT227" s="19" t="s">
        <v>201</v>
      </c>
      <c r="AU227" s="19" t="s">
        <v>97</v>
      </c>
      <c r="AY227" s="19" t="s">
        <v>189</v>
      </c>
      <c r="BE227" s="118">
        <f t="shared" si="69"/>
        <v>0</v>
      </c>
      <c r="BF227" s="118">
        <f t="shared" si="70"/>
        <v>0</v>
      </c>
      <c r="BG227" s="118">
        <f t="shared" si="71"/>
        <v>0</v>
      </c>
      <c r="BH227" s="118">
        <f t="shared" si="72"/>
        <v>0</v>
      </c>
      <c r="BI227" s="118">
        <f t="shared" si="73"/>
        <v>0</v>
      </c>
      <c r="BJ227" s="19" t="s">
        <v>41</v>
      </c>
      <c r="BK227" s="118">
        <f t="shared" si="74"/>
        <v>0</v>
      </c>
      <c r="BL227" s="19" t="s">
        <v>251</v>
      </c>
      <c r="BM227" s="19" t="s">
        <v>538</v>
      </c>
    </row>
    <row r="228" spans="2:65" s="1" customFormat="1" ht="25.5" customHeight="1">
      <c r="B228" s="35"/>
      <c r="C228" s="174" t="s">
        <v>539</v>
      </c>
      <c r="D228" s="174" t="s">
        <v>190</v>
      </c>
      <c r="E228" s="175" t="s">
        <v>540</v>
      </c>
      <c r="F228" s="255" t="s">
        <v>541</v>
      </c>
      <c r="G228" s="255"/>
      <c r="H228" s="255"/>
      <c r="I228" s="255"/>
      <c r="J228" s="176" t="s">
        <v>193</v>
      </c>
      <c r="K228" s="177">
        <v>137.2</v>
      </c>
      <c r="L228" s="256">
        <v>0</v>
      </c>
      <c r="M228" s="257"/>
      <c r="N228" s="258">
        <f t="shared" si="6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66"/>
        <v>0</v>
      </c>
      <c r="X228" s="179">
        <v>0</v>
      </c>
      <c r="Y228" s="179">
        <f t="shared" si="67"/>
        <v>0</v>
      </c>
      <c r="Z228" s="179">
        <v>0.007</v>
      </c>
      <c r="AA228" s="180">
        <f t="shared" si="68"/>
        <v>0.9603999999999999</v>
      </c>
      <c r="AR228" s="19" t="s">
        <v>251</v>
      </c>
      <c r="AT228" s="19" t="s">
        <v>190</v>
      </c>
      <c r="AU228" s="19" t="s">
        <v>97</v>
      </c>
      <c r="AY228" s="19" t="s">
        <v>189</v>
      </c>
      <c r="BE228" s="118">
        <f t="shared" si="69"/>
        <v>0</v>
      </c>
      <c r="BF228" s="118">
        <f t="shared" si="70"/>
        <v>0</v>
      </c>
      <c r="BG228" s="118">
        <f t="shared" si="71"/>
        <v>0</v>
      </c>
      <c r="BH228" s="118">
        <f t="shared" si="72"/>
        <v>0</v>
      </c>
      <c r="BI228" s="118">
        <f t="shared" si="73"/>
        <v>0</v>
      </c>
      <c r="BJ228" s="19" t="s">
        <v>41</v>
      </c>
      <c r="BK228" s="118">
        <f t="shared" si="74"/>
        <v>0</v>
      </c>
      <c r="BL228" s="19" t="s">
        <v>251</v>
      </c>
      <c r="BM228" s="19" t="s">
        <v>542</v>
      </c>
    </row>
    <row r="229" spans="2:65" s="1" customFormat="1" ht="16.5" customHeight="1">
      <c r="B229" s="35"/>
      <c r="C229" s="174" t="s">
        <v>543</v>
      </c>
      <c r="D229" s="174" t="s">
        <v>190</v>
      </c>
      <c r="E229" s="175" t="s">
        <v>544</v>
      </c>
      <c r="F229" s="255" t="s">
        <v>545</v>
      </c>
      <c r="G229" s="255"/>
      <c r="H229" s="255"/>
      <c r="I229" s="255"/>
      <c r="J229" s="176" t="s">
        <v>358</v>
      </c>
      <c r="K229" s="177">
        <v>1</v>
      </c>
      <c r="L229" s="256">
        <v>0</v>
      </c>
      <c r="M229" s="257"/>
      <c r="N229" s="258">
        <f t="shared" si="6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66"/>
        <v>0</v>
      </c>
      <c r="X229" s="179">
        <v>0.00033</v>
      </c>
      <c r="Y229" s="179">
        <f t="shared" si="67"/>
        <v>0.00033</v>
      </c>
      <c r="Z229" s="179">
        <v>0</v>
      </c>
      <c r="AA229" s="180">
        <f t="shared" si="68"/>
        <v>0</v>
      </c>
      <c r="AR229" s="19" t="s">
        <v>251</v>
      </c>
      <c r="AT229" s="19" t="s">
        <v>190</v>
      </c>
      <c r="AU229" s="19" t="s">
        <v>97</v>
      </c>
      <c r="AY229" s="19" t="s">
        <v>189</v>
      </c>
      <c r="BE229" s="118">
        <f t="shared" si="69"/>
        <v>0</v>
      </c>
      <c r="BF229" s="118">
        <f t="shared" si="70"/>
        <v>0</v>
      </c>
      <c r="BG229" s="118">
        <f t="shared" si="71"/>
        <v>0</v>
      </c>
      <c r="BH229" s="118">
        <f t="shared" si="72"/>
        <v>0</v>
      </c>
      <c r="BI229" s="118">
        <f t="shared" si="73"/>
        <v>0</v>
      </c>
      <c r="BJ229" s="19" t="s">
        <v>41</v>
      </c>
      <c r="BK229" s="118">
        <f t="shared" si="74"/>
        <v>0</v>
      </c>
      <c r="BL229" s="19" t="s">
        <v>251</v>
      </c>
      <c r="BM229" s="19" t="s">
        <v>546</v>
      </c>
    </row>
    <row r="230" spans="2:65" s="1" customFormat="1" ht="25.5" customHeight="1">
      <c r="B230" s="35"/>
      <c r="C230" s="174" t="s">
        <v>547</v>
      </c>
      <c r="D230" s="174" t="s">
        <v>190</v>
      </c>
      <c r="E230" s="175" t="s">
        <v>548</v>
      </c>
      <c r="F230" s="255" t="s">
        <v>549</v>
      </c>
      <c r="G230" s="255"/>
      <c r="H230" s="255"/>
      <c r="I230" s="255"/>
      <c r="J230" s="176" t="s">
        <v>383</v>
      </c>
      <c r="K230" s="185">
        <v>0</v>
      </c>
      <c r="L230" s="256">
        <v>0</v>
      </c>
      <c r="M230" s="257"/>
      <c r="N230" s="258">
        <f t="shared" si="6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66"/>
        <v>0</v>
      </c>
      <c r="X230" s="179">
        <v>0</v>
      </c>
      <c r="Y230" s="179">
        <f t="shared" si="67"/>
        <v>0</v>
      </c>
      <c r="Z230" s="179">
        <v>0</v>
      </c>
      <c r="AA230" s="180">
        <f t="shared" si="68"/>
        <v>0</v>
      </c>
      <c r="AR230" s="19" t="s">
        <v>251</v>
      </c>
      <c r="AT230" s="19" t="s">
        <v>190</v>
      </c>
      <c r="AU230" s="19" t="s">
        <v>97</v>
      </c>
      <c r="AY230" s="19" t="s">
        <v>189</v>
      </c>
      <c r="BE230" s="118">
        <f t="shared" si="69"/>
        <v>0</v>
      </c>
      <c r="BF230" s="118">
        <f t="shared" si="70"/>
        <v>0</v>
      </c>
      <c r="BG230" s="118">
        <f t="shared" si="71"/>
        <v>0</v>
      </c>
      <c r="BH230" s="118">
        <f t="shared" si="72"/>
        <v>0</v>
      </c>
      <c r="BI230" s="118">
        <f t="shared" si="73"/>
        <v>0</v>
      </c>
      <c r="BJ230" s="19" t="s">
        <v>41</v>
      </c>
      <c r="BK230" s="118">
        <f t="shared" si="74"/>
        <v>0</v>
      </c>
      <c r="BL230" s="19" t="s">
        <v>251</v>
      </c>
      <c r="BM230" s="19" t="s">
        <v>550</v>
      </c>
    </row>
    <row r="231" spans="2:63" s="10" customFormat="1" ht="29.85" customHeight="1">
      <c r="B231" s="163"/>
      <c r="C231" s="164"/>
      <c r="D231" s="173" t="s">
        <v>165</v>
      </c>
      <c r="E231" s="173"/>
      <c r="F231" s="173"/>
      <c r="G231" s="173"/>
      <c r="H231" s="173"/>
      <c r="I231" s="173"/>
      <c r="J231" s="173"/>
      <c r="K231" s="173"/>
      <c r="L231" s="173"/>
      <c r="M231" s="173"/>
      <c r="N231" s="268">
        <f>BK231</f>
        <v>0</v>
      </c>
      <c r="O231" s="269"/>
      <c r="P231" s="269"/>
      <c r="Q231" s="269"/>
      <c r="R231" s="166"/>
      <c r="T231" s="167"/>
      <c r="U231" s="164"/>
      <c r="V231" s="164"/>
      <c r="W231" s="168">
        <f>W232</f>
        <v>0</v>
      </c>
      <c r="X231" s="164"/>
      <c r="Y231" s="168">
        <f>Y232</f>
        <v>0</v>
      </c>
      <c r="Z231" s="164"/>
      <c r="AA231" s="169">
        <f>AA232</f>
        <v>0</v>
      </c>
      <c r="AR231" s="170" t="s">
        <v>97</v>
      </c>
      <c r="AT231" s="171" t="s">
        <v>85</v>
      </c>
      <c r="AU231" s="171" t="s">
        <v>41</v>
      </c>
      <c r="AY231" s="170" t="s">
        <v>189</v>
      </c>
      <c r="BK231" s="172">
        <f>BK232</f>
        <v>0</v>
      </c>
    </row>
    <row r="232" spans="2:65" s="1" customFormat="1" ht="25.5" customHeight="1">
      <c r="B232" s="35"/>
      <c r="C232" s="174" t="s">
        <v>551</v>
      </c>
      <c r="D232" s="174" t="s">
        <v>190</v>
      </c>
      <c r="E232" s="175" t="s">
        <v>552</v>
      </c>
      <c r="F232" s="255" t="s">
        <v>553</v>
      </c>
      <c r="G232" s="255"/>
      <c r="H232" s="255"/>
      <c r="I232" s="255"/>
      <c r="J232" s="176" t="s">
        <v>193</v>
      </c>
      <c r="K232" s="177">
        <v>242.332</v>
      </c>
      <c r="L232" s="256">
        <v>0</v>
      </c>
      <c r="M232" s="257"/>
      <c r="N232" s="258">
        <f>ROUND(L232*K232,2)</f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>V232*K232</f>
        <v>0</v>
      </c>
      <c r="X232" s="179">
        <v>0</v>
      </c>
      <c r="Y232" s="179">
        <f>X232*K232</f>
        <v>0</v>
      </c>
      <c r="Z232" s="179">
        <v>0</v>
      </c>
      <c r="AA232" s="180">
        <f>Z232*K232</f>
        <v>0</v>
      </c>
      <c r="AR232" s="19" t="s">
        <v>251</v>
      </c>
      <c r="AT232" s="19" t="s">
        <v>190</v>
      </c>
      <c r="AU232" s="19" t="s">
        <v>97</v>
      </c>
      <c r="AY232" s="19" t="s">
        <v>189</v>
      </c>
      <c r="BE232" s="118">
        <f>IF(U232="základní",N232,0)</f>
        <v>0</v>
      </c>
      <c r="BF232" s="118">
        <f>IF(U232="snížená",N232,0)</f>
        <v>0</v>
      </c>
      <c r="BG232" s="118">
        <f>IF(U232="zákl. přenesená",N232,0)</f>
        <v>0</v>
      </c>
      <c r="BH232" s="118">
        <f>IF(U232="sníž. přenesená",N232,0)</f>
        <v>0</v>
      </c>
      <c r="BI232" s="118">
        <f>IF(U232="nulová",N232,0)</f>
        <v>0</v>
      </c>
      <c r="BJ232" s="19" t="s">
        <v>41</v>
      </c>
      <c r="BK232" s="118">
        <f>ROUND(L232*K232,2)</f>
        <v>0</v>
      </c>
      <c r="BL232" s="19" t="s">
        <v>251</v>
      </c>
      <c r="BM232" s="19" t="s">
        <v>554</v>
      </c>
    </row>
    <row r="233" spans="2:63" s="1" customFormat="1" ht="49.95" customHeight="1">
      <c r="B233" s="35"/>
      <c r="C233" s="36"/>
      <c r="D233" s="165" t="s">
        <v>555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270">
        <f>BK233</f>
        <v>0</v>
      </c>
      <c r="O233" s="271"/>
      <c r="P233" s="271"/>
      <c r="Q233" s="271"/>
      <c r="R233" s="37"/>
      <c r="T233" s="154"/>
      <c r="U233" s="56"/>
      <c r="V233" s="56"/>
      <c r="W233" s="56"/>
      <c r="X233" s="56"/>
      <c r="Y233" s="56"/>
      <c r="Z233" s="56"/>
      <c r="AA233" s="58"/>
      <c r="AT233" s="19" t="s">
        <v>85</v>
      </c>
      <c r="AU233" s="19" t="s">
        <v>86</v>
      </c>
      <c r="AY233" s="19" t="s">
        <v>556</v>
      </c>
      <c r="BK233" s="118">
        <v>0</v>
      </c>
    </row>
    <row r="234" spans="2:18" s="1" customFormat="1" ht="6.9" customHeight="1">
      <c r="B234" s="59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1"/>
    </row>
  </sheetData>
  <sheetProtection algorithmName="SHA-512" hashValue="MdzEqHckqKQ7J31bJIU+vqsPn4Xz/If82XrLHpRRj5rhEqusQcBlfzx8LTpAy0qMAqHV+jKPRo1i1E6/bK5NmA==" saltValue="9W+MQI0iTPzc6lQZXoOzKxk/sF3aPqpoFdtOFjHmc/4qFy0sIMfEBRBZV5x9f4qumvpRSQfV5aWg1dyh/Rb0yw==" spinCount="10" sheet="1" objects="1" scenarios="1" formatColumns="0" formatRows="0"/>
  <mergeCells count="364">
    <mergeCell ref="N233:Q233"/>
    <mergeCell ref="H1:K1"/>
    <mergeCell ref="S2:AC2"/>
    <mergeCell ref="F232:I232"/>
    <mergeCell ref="L232:M232"/>
    <mergeCell ref="N232:Q232"/>
    <mergeCell ref="N129:Q129"/>
    <mergeCell ref="N130:Q130"/>
    <mergeCell ref="N131:Q131"/>
    <mergeCell ref="N152:Q152"/>
    <mergeCell ref="N165:Q165"/>
    <mergeCell ref="N171:Q171"/>
    <mergeCell ref="N173:Q173"/>
    <mergeCell ref="N174:Q174"/>
    <mergeCell ref="N185:Q185"/>
    <mergeCell ref="N193:Q193"/>
    <mergeCell ref="N215:Q215"/>
    <mergeCell ref="N224:Q224"/>
    <mergeCell ref="N231:Q231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1:I221"/>
    <mergeCell ref="L221:M221"/>
    <mergeCell ref="N221:Q221"/>
    <mergeCell ref="F222:I222"/>
    <mergeCell ref="L222:M222"/>
    <mergeCell ref="N222:Q222"/>
    <mergeCell ref="F223:I223"/>
    <mergeCell ref="L223:M223"/>
    <mergeCell ref="N223:Q223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14:I214"/>
    <mergeCell ref="L214:M214"/>
    <mergeCell ref="N214:Q214"/>
    <mergeCell ref="F216:I216"/>
    <mergeCell ref="L216:M216"/>
    <mergeCell ref="N216:Q216"/>
    <mergeCell ref="F217:I217"/>
    <mergeCell ref="L217:M217"/>
    <mergeCell ref="N217:Q217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4:I194"/>
    <mergeCell ref="L194:M194"/>
    <mergeCell ref="N194:Q194"/>
    <mergeCell ref="F195:I195"/>
    <mergeCell ref="L195:M195"/>
    <mergeCell ref="N195:Q195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0:I170"/>
    <mergeCell ref="L170:M170"/>
    <mergeCell ref="N170:Q170"/>
    <mergeCell ref="F172:I172"/>
    <mergeCell ref="L172:M172"/>
    <mergeCell ref="N172:Q172"/>
    <mergeCell ref="F175:I175"/>
    <mergeCell ref="L175:M175"/>
    <mergeCell ref="N175:Q17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L111:Q111"/>
    <mergeCell ref="C117:Q117"/>
    <mergeCell ref="F119:P119"/>
    <mergeCell ref="F120:P120"/>
    <mergeCell ref="F121:P121"/>
    <mergeCell ref="M123:P123"/>
    <mergeCell ref="M125:Q125"/>
    <mergeCell ref="M126:Q126"/>
    <mergeCell ref="F128:I128"/>
    <mergeCell ref="L128:M128"/>
    <mergeCell ref="N128:Q128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2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1"/>
  <sheetViews>
    <sheetView showGridLines="0" workbookViewId="0" topLeftCell="A1">
      <pane ySplit="1" topLeftCell="A128" activePane="bottomLeft" state="frozen"/>
      <selection pane="bottomLeft" activeCell="L137" sqref="L137:M13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101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557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(SUM(BE94:BE101)+SUM(BE120:BE139))</f>
        <v>0</v>
      </c>
      <c r="I33" s="238"/>
      <c r="J33" s="238"/>
      <c r="K33" s="36"/>
      <c r="L33" s="36"/>
      <c r="M33" s="244">
        <f>ROUND((SUM(BE94:BE101)+SUM(BE120:BE139)),0)*F33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(SUM(BF94:BF101)+SUM(BF120:BF139))</f>
        <v>0</v>
      </c>
      <c r="I34" s="238"/>
      <c r="J34" s="238"/>
      <c r="K34" s="36"/>
      <c r="L34" s="36"/>
      <c r="M34" s="244">
        <f>ROUND((SUM(BF94:BF101)+SUM(BF120:BF139)),0)*F34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(SUM(BG94:BG101)+SUM(BG120:BG139))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(SUM(BH94:BH101)+SUM(BH120:BH139))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(SUM(BI94:BI101)+SUM(BI120:BI139))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558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559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N132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Sš aut. - realizace úspor energie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145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W121+W140</f>
        <v>0</v>
      </c>
      <c r="X120" s="51"/>
      <c r="Y120" s="160">
        <f>Y121+Y140</f>
        <v>5E-05</v>
      </c>
      <c r="Z120" s="51"/>
      <c r="AA120" s="161">
        <f>AA121+AA140</f>
        <v>0.07787</v>
      </c>
      <c r="AT120" s="19" t="s">
        <v>85</v>
      </c>
      <c r="AU120" s="19" t="s">
        <v>153</v>
      </c>
      <c r="BK120" s="162">
        <f>BK121+BK140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W122+W132</f>
        <v>0</v>
      </c>
      <c r="X121" s="164"/>
      <c r="Y121" s="168">
        <f>Y122+Y132</f>
        <v>5E-05</v>
      </c>
      <c r="Z121" s="164"/>
      <c r="AA121" s="169">
        <f>AA122+AA132</f>
        <v>0.07787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BK122+BK132</f>
        <v>0</v>
      </c>
    </row>
    <row r="122" spans="2:63" s="10" customFormat="1" ht="19.95" customHeight="1">
      <c r="B122" s="163"/>
      <c r="C122" s="164"/>
      <c r="D122" s="173" t="s">
        <v>558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SUM(W123:W131)</f>
        <v>0</v>
      </c>
      <c r="X122" s="164"/>
      <c r="Y122" s="168">
        <f>SUM(Y123:Y131)</f>
        <v>0</v>
      </c>
      <c r="Z122" s="164"/>
      <c r="AA122" s="169">
        <f>SUM(AA123:AA131)</f>
        <v>0.07787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SUM(BK123:BK131)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560</v>
      </c>
      <c r="F123" s="255" t="s">
        <v>561</v>
      </c>
      <c r="G123" s="255"/>
      <c r="H123" s="255"/>
      <c r="I123" s="255"/>
      <c r="J123" s="176" t="s">
        <v>198</v>
      </c>
      <c r="K123" s="177">
        <v>40</v>
      </c>
      <c r="L123" s="256">
        <v>0</v>
      </c>
      <c r="M123" s="257"/>
      <c r="N123" s="258">
        <f aca="true" t="shared" si="5" ref="N123:N131"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aca="true" t="shared" si="6" ref="W123:W131">V123*K123</f>
        <v>0</v>
      </c>
      <c r="X123" s="179">
        <v>0</v>
      </c>
      <c r="Y123" s="179">
        <f aca="true" t="shared" si="7" ref="Y123:Y131">X123*K123</f>
        <v>0</v>
      </c>
      <c r="Z123" s="179">
        <v>0.0004</v>
      </c>
      <c r="AA123" s="180">
        <f aca="true" t="shared" si="8" ref="AA123:AA131">Z123*K123</f>
        <v>0.016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 aca="true" t="shared" si="9" ref="BE123:BE131">IF(U123="základní",N123,0)</f>
        <v>0</v>
      </c>
      <c r="BF123" s="118">
        <f aca="true" t="shared" si="10" ref="BF123:BF131">IF(U123="snížená",N123,0)</f>
        <v>0</v>
      </c>
      <c r="BG123" s="118">
        <f aca="true" t="shared" si="11" ref="BG123:BG131">IF(U123="zákl. přenesená",N123,0)</f>
        <v>0</v>
      </c>
      <c r="BH123" s="118">
        <f aca="true" t="shared" si="12" ref="BH123:BH131">IF(U123="sníž. přenesená",N123,0)</f>
        <v>0</v>
      </c>
      <c r="BI123" s="118">
        <f aca="true" t="shared" si="13" ref="BI123:BI131">IF(U123="nulová",N123,0)</f>
        <v>0</v>
      </c>
      <c r="BJ123" s="19" t="s">
        <v>41</v>
      </c>
      <c r="BK123" s="118">
        <f aca="true" t="shared" si="14" ref="BK123:BK131">ROUND(L123*K123,2)</f>
        <v>0</v>
      </c>
      <c r="BL123" s="19" t="s">
        <v>251</v>
      </c>
      <c r="BM123" s="19" t="s">
        <v>562</v>
      </c>
    </row>
    <row r="124" spans="2:65" s="1" customFormat="1" ht="25.5" customHeight="1">
      <c r="B124" s="35"/>
      <c r="C124" s="174" t="s">
        <v>97</v>
      </c>
      <c r="D124" s="174" t="s">
        <v>190</v>
      </c>
      <c r="E124" s="175" t="s">
        <v>563</v>
      </c>
      <c r="F124" s="255" t="s">
        <v>564</v>
      </c>
      <c r="G124" s="255"/>
      <c r="H124" s="255"/>
      <c r="I124" s="255"/>
      <c r="J124" s="176" t="s">
        <v>198</v>
      </c>
      <c r="K124" s="177">
        <v>36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0.0004</v>
      </c>
      <c r="AA124" s="180">
        <f t="shared" si="8"/>
        <v>0.014400000000000001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565</v>
      </c>
    </row>
    <row r="125" spans="2:65" s="1" customFormat="1" ht="25.5" customHeight="1">
      <c r="B125" s="35"/>
      <c r="C125" s="174" t="s">
        <v>200</v>
      </c>
      <c r="D125" s="174" t="s">
        <v>190</v>
      </c>
      <c r="E125" s="175" t="s">
        <v>566</v>
      </c>
      <c r="F125" s="255" t="s">
        <v>567</v>
      </c>
      <c r="G125" s="255"/>
      <c r="H125" s="255"/>
      <c r="I125" s="255"/>
      <c r="J125" s="176" t="s">
        <v>358</v>
      </c>
      <c r="K125" s="177">
        <v>30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0.00025</v>
      </c>
      <c r="AA125" s="180">
        <f t="shared" si="8"/>
        <v>0.0075</v>
      </c>
      <c r="AR125" s="19" t="s">
        <v>251</v>
      </c>
      <c r="AT125" s="19" t="s">
        <v>190</v>
      </c>
      <c r="AU125" s="19" t="s">
        <v>97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568</v>
      </c>
    </row>
    <row r="126" spans="2:65" s="1" customFormat="1" ht="25.5" customHeight="1">
      <c r="B126" s="35"/>
      <c r="C126" s="174" t="s">
        <v>194</v>
      </c>
      <c r="D126" s="174" t="s">
        <v>190</v>
      </c>
      <c r="E126" s="175" t="s">
        <v>569</v>
      </c>
      <c r="F126" s="255" t="s">
        <v>570</v>
      </c>
      <c r="G126" s="255"/>
      <c r="H126" s="255"/>
      <c r="I126" s="255"/>
      <c r="J126" s="176" t="s">
        <v>358</v>
      </c>
      <c r="K126" s="177">
        <v>10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0.00045</v>
      </c>
      <c r="AA126" s="180">
        <f t="shared" si="8"/>
        <v>0.0045</v>
      </c>
      <c r="AR126" s="19" t="s">
        <v>251</v>
      </c>
      <c r="AT126" s="19" t="s">
        <v>190</v>
      </c>
      <c r="AU126" s="19" t="s">
        <v>97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571</v>
      </c>
    </row>
    <row r="127" spans="2:65" s="1" customFormat="1" ht="25.5" customHeight="1">
      <c r="B127" s="35"/>
      <c r="C127" s="174" t="s">
        <v>209</v>
      </c>
      <c r="D127" s="174" t="s">
        <v>190</v>
      </c>
      <c r="E127" s="175" t="s">
        <v>572</v>
      </c>
      <c r="F127" s="255" t="s">
        <v>573</v>
      </c>
      <c r="G127" s="255"/>
      <c r="H127" s="255"/>
      <c r="I127" s="255"/>
      <c r="J127" s="176" t="s">
        <v>358</v>
      </c>
      <c r="K127" s="177">
        <v>54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0.00028</v>
      </c>
      <c r="AA127" s="180">
        <f t="shared" si="8"/>
        <v>0.015119999999999998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574</v>
      </c>
    </row>
    <row r="128" spans="2:65" s="1" customFormat="1" ht="25.5" customHeight="1">
      <c r="B128" s="35"/>
      <c r="C128" s="174" t="s">
        <v>213</v>
      </c>
      <c r="D128" s="174" t="s">
        <v>190</v>
      </c>
      <c r="E128" s="175" t="s">
        <v>575</v>
      </c>
      <c r="F128" s="255" t="s">
        <v>576</v>
      </c>
      <c r="G128" s="255"/>
      <c r="H128" s="255"/>
      <c r="I128" s="255"/>
      <c r="J128" s="176" t="s">
        <v>358</v>
      </c>
      <c r="K128" s="177">
        <v>35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0.00021</v>
      </c>
      <c r="AA128" s="180">
        <f t="shared" si="8"/>
        <v>0.007350000000000001</v>
      </c>
      <c r="AR128" s="19" t="s">
        <v>251</v>
      </c>
      <c r="AT128" s="19" t="s">
        <v>190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577</v>
      </c>
    </row>
    <row r="129" spans="2:65" s="1" customFormat="1" ht="25.5" customHeight="1">
      <c r="B129" s="35"/>
      <c r="C129" s="174" t="s">
        <v>217</v>
      </c>
      <c r="D129" s="174" t="s">
        <v>190</v>
      </c>
      <c r="E129" s="175" t="s">
        <v>578</v>
      </c>
      <c r="F129" s="255" t="s">
        <v>579</v>
      </c>
      <c r="G129" s="255"/>
      <c r="H129" s="255"/>
      <c r="I129" s="255"/>
      <c r="J129" s="176" t="s">
        <v>358</v>
      </c>
      <c r="K129" s="177">
        <v>5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0.0026</v>
      </c>
      <c r="AA129" s="180">
        <f t="shared" si="8"/>
        <v>0.013</v>
      </c>
      <c r="AR129" s="19" t="s">
        <v>251</v>
      </c>
      <c r="AT129" s="19" t="s">
        <v>190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580</v>
      </c>
    </row>
    <row r="130" spans="2:65" s="1" customFormat="1" ht="25.5" customHeight="1">
      <c r="B130" s="35"/>
      <c r="C130" s="174" t="s">
        <v>204</v>
      </c>
      <c r="D130" s="174" t="s">
        <v>190</v>
      </c>
      <c r="E130" s="175" t="s">
        <v>581</v>
      </c>
      <c r="F130" s="255" t="s">
        <v>582</v>
      </c>
      <c r="G130" s="255"/>
      <c r="H130" s="255"/>
      <c r="I130" s="255"/>
      <c r="J130" s="176" t="s">
        <v>358</v>
      </c>
      <c r="K130" s="177">
        <v>1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583</v>
      </c>
    </row>
    <row r="131" spans="2:65" s="1" customFormat="1" ht="16.5" customHeight="1">
      <c r="B131" s="35"/>
      <c r="C131" s="174" t="s">
        <v>224</v>
      </c>
      <c r="D131" s="174" t="s">
        <v>190</v>
      </c>
      <c r="E131" s="175" t="s">
        <v>584</v>
      </c>
      <c r="F131" s="255" t="s">
        <v>585</v>
      </c>
      <c r="G131" s="255"/>
      <c r="H131" s="255"/>
      <c r="I131" s="255"/>
      <c r="J131" s="176" t="s">
        <v>358</v>
      </c>
      <c r="K131" s="177">
        <v>10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586</v>
      </c>
    </row>
    <row r="132" spans="2:63" s="10" customFormat="1" ht="29.85" customHeight="1">
      <c r="B132" s="163"/>
      <c r="C132" s="164"/>
      <c r="D132" s="173" t="s">
        <v>559</v>
      </c>
      <c r="E132" s="173"/>
      <c r="F132" s="173"/>
      <c r="G132" s="173"/>
      <c r="H132" s="173"/>
      <c r="I132" s="173"/>
      <c r="J132" s="173"/>
      <c r="K132" s="173"/>
      <c r="L132" s="173"/>
      <c r="M132" s="173"/>
      <c r="N132" s="268">
        <f>BK132</f>
        <v>0</v>
      </c>
      <c r="O132" s="269"/>
      <c r="P132" s="269"/>
      <c r="Q132" s="269"/>
      <c r="R132" s="166"/>
      <c r="T132" s="167"/>
      <c r="U132" s="164"/>
      <c r="V132" s="164"/>
      <c r="W132" s="168">
        <f>SUM(W133:W139)</f>
        <v>0</v>
      </c>
      <c r="X132" s="164"/>
      <c r="Y132" s="168">
        <f>SUM(Y133:Y139)</f>
        <v>5E-05</v>
      </c>
      <c r="Z132" s="164"/>
      <c r="AA132" s="169">
        <f>SUM(AA133:AA139)</f>
        <v>0</v>
      </c>
      <c r="AR132" s="170" t="s">
        <v>97</v>
      </c>
      <c r="AT132" s="171" t="s">
        <v>85</v>
      </c>
      <c r="AU132" s="171" t="s">
        <v>41</v>
      </c>
      <c r="AY132" s="170" t="s">
        <v>189</v>
      </c>
      <c r="BK132" s="172">
        <f>SUM(BK133:BK139)</f>
        <v>0</v>
      </c>
    </row>
    <row r="133" spans="2:65" s="1" customFormat="1" ht="25.5" customHeight="1">
      <c r="B133" s="35"/>
      <c r="C133" s="174" t="s">
        <v>228</v>
      </c>
      <c r="D133" s="174" t="s">
        <v>190</v>
      </c>
      <c r="E133" s="175" t="s">
        <v>587</v>
      </c>
      <c r="F133" s="255" t="s">
        <v>588</v>
      </c>
      <c r="G133" s="255"/>
      <c r="H133" s="255"/>
      <c r="I133" s="255"/>
      <c r="J133" s="176" t="s">
        <v>358</v>
      </c>
      <c r="K133" s="177">
        <v>20</v>
      </c>
      <c r="L133" s="256">
        <v>0</v>
      </c>
      <c r="M133" s="257"/>
      <c r="N133" s="258">
        <f aca="true" t="shared" si="15" ref="N133:N139">ROUND(L133*K133,2)</f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aca="true" t="shared" si="16" ref="W133:W139">V133*K133</f>
        <v>0</v>
      </c>
      <c r="X133" s="179">
        <v>0</v>
      </c>
      <c r="Y133" s="179">
        <f aca="true" t="shared" si="17" ref="Y133:Y139">X133*K133</f>
        <v>0</v>
      </c>
      <c r="Z133" s="179">
        <v>0</v>
      </c>
      <c r="AA133" s="180">
        <f aca="true" t="shared" si="18" ref="AA133:AA139">Z133*K133</f>
        <v>0</v>
      </c>
      <c r="AR133" s="19" t="s">
        <v>446</v>
      </c>
      <c r="AT133" s="19" t="s">
        <v>190</v>
      </c>
      <c r="AU133" s="19" t="s">
        <v>97</v>
      </c>
      <c r="AY133" s="19" t="s">
        <v>189</v>
      </c>
      <c r="BE133" s="118">
        <f aca="true" t="shared" si="19" ref="BE133:BE139">IF(U133="základní",N133,0)</f>
        <v>0</v>
      </c>
      <c r="BF133" s="118">
        <f aca="true" t="shared" si="20" ref="BF133:BF139">IF(U133="snížená",N133,0)</f>
        <v>0</v>
      </c>
      <c r="BG133" s="118">
        <f aca="true" t="shared" si="21" ref="BG133:BG139">IF(U133="zákl. přenesená",N133,0)</f>
        <v>0</v>
      </c>
      <c r="BH133" s="118">
        <f aca="true" t="shared" si="22" ref="BH133:BH139">IF(U133="sníž. přenesená",N133,0)</f>
        <v>0</v>
      </c>
      <c r="BI133" s="118">
        <f aca="true" t="shared" si="23" ref="BI133:BI139">IF(U133="nulová",N133,0)</f>
        <v>0</v>
      </c>
      <c r="BJ133" s="19" t="s">
        <v>41</v>
      </c>
      <c r="BK133" s="118">
        <f aca="true" t="shared" si="24" ref="BK133:BK139">ROUND(L133*K133,2)</f>
        <v>0</v>
      </c>
      <c r="BL133" s="19" t="s">
        <v>446</v>
      </c>
      <c r="BM133" s="19" t="s">
        <v>589</v>
      </c>
    </row>
    <row r="134" spans="2:65" s="1" customFormat="1" ht="25.5" customHeight="1">
      <c r="B134" s="35"/>
      <c r="C134" s="174" t="s">
        <v>232</v>
      </c>
      <c r="D134" s="174" t="s">
        <v>190</v>
      </c>
      <c r="E134" s="175" t="s">
        <v>590</v>
      </c>
      <c r="F134" s="255" t="s">
        <v>591</v>
      </c>
      <c r="G134" s="255"/>
      <c r="H134" s="255"/>
      <c r="I134" s="255"/>
      <c r="J134" s="176" t="s">
        <v>198</v>
      </c>
      <c r="K134" s="177">
        <v>76</v>
      </c>
      <c r="L134" s="256">
        <v>0</v>
      </c>
      <c r="M134" s="257"/>
      <c r="N134" s="258">
        <f t="shared" si="1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16"/>
        <v>0</v>
      </c>
      <c r="X134" s="179">
        <v>0</v>
      </c>
      <c r="Y134" s="179">
        <f t="shared" si="17"/>
        <v>0</v>
      </c>
      <c r="Z134" s="179">
        <v>0</v>
      </c>
      <c r="AA134" s="180">
        <f t="shared" si="18"/>
        <v>0</v>
      </c>
      <c r="AR134" s="19" t="s">
        <v>251</v>
      </c>
      <c r="AT134" s="19" t="s">
        <v>190</v>
      </c>
      <c r="AU134" s="19" t="s">
        <v>97</v>
      </c>
      <c r="AY134" s="19" t="s">
        <v>189</v>
      </c>
      <c r="BE134" s="118">
        <f t="shared" si="19"/>
        <v>0</v>
      </c>
      <c r="BF134" s="118">
        <f t="shared" si="20"/>
        <v>0</v>
      </c>
      <c r="BG134" s="118">
        <f t="shared" si="21"/>
        <v>0</v>
      </c>
      <c r="BH134" s="118">
        <f t="shared" si="22"/>
        <v>0</v>
      </c>
      <c r="BI134" s="118">
        <f t="shared" si="23"/>
        <v>0</v>
      </c>
      <c r="BJ134" s="19" t="s">
        <v>41</v>
      </c>
      <c r="BK134" s="118">
        <f t="shared" si="24"/>
        <v>0</v>
      </c>
      <c r="BL134" s="19" t="s">
        <v>251</v>
      </c>
      <c r="BM134" s="19" t="s">
        <v>592</v>
      </c>
    </row>
    <row r="135" spans="2:65" s="1" customFormat="1" ht="16.5" customHeight="1">
      <c r="B135" s="35"/>
      <c r="C135" s="174" t="s">
        <v>236</v>
      </c>
      <c r="D135" s="174" t="s">
        <v>190</v>
      </c>
      <c r="E135" s="175" t="s">
        <v>593</v>
      </c>
      <c r="F135" s="255" t="s">
        <v>594</v>
      </c>
      <c r="G135" s="255"/>
      <c r="H135" s="255"/>
      <c r="I135" s="255"/>
      <c r="J135" s="176" t="s">
        <v>358</v>
      </c>
      <c r="K135" s="177">
        <v>30</v>
      </c>
      <c r="L135" s="256">
        <v>0</v>
      </c>
      <c r="M135" s="257"/>
      <c r="N135" s="258">
        <f t="shared" si="1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16"/>
        <v>0</v>
      </c>
      <c r="X135" s="179">
        <v>0</v>
      </c>
      <c r="Y135" s="179">
        <f t="shared" si="17"/>
        <v>0</v>
      </c>
      <c r="Z135" s="179">
        <v>0</v>
      </c>
      <c r="AA135" s="180">
        <f t="shared" si="18"/>
        <v>0</v>
      </c>
      <c r="AR135" s="19" t="s">
        <v>251</v>
      </c>
      <c r="AT135" s="19" t="s">
        <v>190</v>
      </c>
      <c r="AU135" s="19" t="s">
        <v>97</v>
      </c>
      <c r="AY135" s="19" t="s">
        <v>189</v>
      </c>
      <c r="BE135" s="118">
        <f t="shared" si="19"/>
        <v>0</v>
      </c>
      <c r="BF135" s="118">
        <f t="shared" si="20"/>
        <v>0</v>
      </c>
      <c r="BG135" s="118">
        <f t="shared" si="21"/>
        <v>0</v>
      </c>
      <c r="BH135" s="118">
        <f t="shared" si="22"/>
        <v>0</v>
      </c>
      <c r="BI135" s="118">
        <f t="shared" si="23"/>
        <v>0</v>
      </c>
      <c r="BJ135" s="19" t="s">
        <v>41</v>
      </c>
      <c r="BK135" s="118">
        <f t="shared" si="24"/>
        <v>0</v>
      </c>
      <c r="BL135" s="19" t="s">
        <v>251</v>
      </c>
      <c r="BM135" s="19" t="s">
        <v>595</v>
      </c>
    </row>
    <row r="136" spans="2:65" s="1" customFormat="1" ht="16.5" customHeight="1">
      <c r="B136" s="35"/>
      <c r="C136" s="174" t="s">
        <v>240</v>
      </c>
      <c r="D136" s="174" t="s">
        <v>190</v>
      </c>
      <c r="E136" s="175" t="s">
        <v>596</v>
      </c>
      <c r="F136" s="255" t="s">
        <v>597</v>
      </c>
      <c r="G136" s="255"/>
      <c r="H136" s="255"/>
      <c r="I136" s="255"/>
      <c r="J136" s="176" t="s">
        <v>358</v>
      </c>
      <c r="K136" s="177">
        <v>10</v>
      </c>
      <c r="L136" s="256">
        <v>0</v>
      </c>
      <c r="M136" s="257"/>
      <c r="N136" s="258">
        <f t="shared" si="1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16"/>
        <v>0</v>
      </c>
      <c r="X136" s="179">
        <v>0</v>
      </c>
      <c r="Y136" s="179">
        <f t="shared" si="17"/>
        <v>0</v>
      </c>
      <c r="Z136" s="179">
        <v>0</v>
      </c>
      <c r="AA136" s="180">
        <f t="shared" si="18"/>
        <v>0</v>
      </c>
      <c r="AR136" s="19" t="s">
        <v>251</v>
      </c>
      <c r="AT136" s="19" t="s">
        <v>190</v>
      </c>
      <c r="AU136" s="19" t="s">
        <v>97</v>
      </c>
      <c r="AY136" s="19" t="s">
        <v>189</v>
      </c>
      <c r="BE136" s="118">
        <f t="shared" si="19"/>
        <v>0</v>
      </c>
      <c r="BF136" s="118">
        <f t="shared" si="20"/>
        <v>0</v>
      </c>
      <c r="BG136" s="118">
        <f t="shared" si="21"/>
        <v>0</v>
      </c>
      <c r="BH136" s="118">
        <f t="shared" si="22"/>
        <v>0</v>
      </c>
      <c r="BI136" s="118">
        <f t="shared" si="23"/>
        <v>0</v>
      </c>
      <c r="BJ136" s="19" t="s">
        <v>41</v>
      </c>
      <c r="BK136" s="118">
        <f t="shared" si="24"/>
        <v>0</v>
      </c>
      <c r="BL136" s="19" t="s">
        <v>251</v>
      </c>
      <c r="BM136" s="19" t="s">
        <v>598</v>
      </c>
    </row>
    <row r="137" spans="2:65" s="1" customFormat="1" ht="25.5" customHeight="1">
      <c r="B137" s="35"/>
      <c r="C137" s="174" t="s">
        <v>244</v>
      </c>
      <c r="D137" s="174" t="s">
        <v>190</v>
      </c>
      <c r="E137" s="175" t="s">
        <v>599</v>
      </c>
      <c r="F137" s="255" t="s">
        <v>600</v>
      </c>
      <c r="G137" s="255"/>
      <c r="H137" s="255"/>
      <c r="I137" s="255"/>
      <c r="J137" s="176" t="s">
        <v>358</v>
      </c>
      <c r="K137" s="177">
        <v>5</v>
      </c>
      <c r="L137" s="256">
        <v>0</v>
      </c>
      <c r="M137" s="257"/>
      <c r="N137" s="258">
        <f t="shared" si="1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16"/>
        <v>0</v>
      </c>
      <c r="X137" s="179">
        <v>0</v>
      </c>
      <c r="Y137" s="179">
        <f t="shared" si="17"/>
        <v>0</v>
      </c>
      <c r="Z137" s="179">
        <v>0</v>
      </c>
      <c r="AA137" s="180">
        <f t="shared" si="18"/>
        <v>0</v>
      </c>
      <c r="AR137" s="19" t="s">
        <v>251</v>
      </c>
      <c r="AT137" s="19" t="s">
        <v>190</v>
      </c>
      <c r="AU137" s="19" t="s">
        <v>97</v>
      </c>
      <c r="AY137" s="19" t="s">
        <v>189</v>
      </c>
      <c r="BE137" s="118">
        <f t="shared" si="19"/>
        <v>0</v>
      </c>
      <c r="BF137" s="118">
        <f t="shared" si="20"/>
        <v>0</v>
      </c>
      <c r="BG137" s="118">
        <f t="shared" si="21"/>
        <v>0</v>
      </c>
      <c r="BH137" s="118">
        <f t="shared" si="22"/>
        <v>0</v>
      </c>
      <c r="BI137" s="118">
        <f t="shared" si="23"/>
        <v>0</v>
      </c>
      <c r="BJ137" s="19" t="s">
        <v>41</v>
      </c>
      <c r="BK137" s="118">
        <f t="shared" si="24"/>
        <v>0</v>
      </c>
      <c r="BL137" s="19" t="s">
        <v>251</v>
      </c>
      <c r="BM137" s="19" t="s">
        <v>601</v>
      </c>
    </row>
    <row r="138" spans="2:65" s="1" customFormat="1" ht="16.5" customHeight="1">
      <c r="B138" s="35"/>
      <c r="C138" s="174" t="s">
        <v>11</v>
      </c>
      <c r="D138" s="174" t="s">
        <v>190</v>
      </c>
      <c r="E138" s="175" t="s">
        <v>602</v>
      </c>
      <c r="F138" s="255" t="s">
        <v>603</v>
      </c>
      <c r="G138" s="255"/>
      <c r="H138" s="255"/>
      <c r="I138" s="255"/>
      <c r="J138" s="176" t="s">
        <v>358</v>
      </c>
      <c r="K138" s="177">
        <v>5</v>
      </c>
      <c r="L138" s="256">
        <v>0</v>
      </c>
      <c r="M138" s="257"/>
      <c r="N138" s="258">
        <f t="shared" si="1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16"/>
        <v>0</v>
      </c>
      <c r="X138" s="179">
        <v>0</v>
      </c>
      <c r="Y138" s="179">
        <f t="shared" si="17"/>
        <v>0</v>
      </c>
      <c r="Z138" s="179">
        <v>0</v>
      </c>
      <c r="AA138" s="180">
        <f t="shared" si="18"/>
        <v>0</v>
      </c>
      <c r="AR138" s="19" t="s">
        <v>251</v>
      </c>
      <c r="AT138" s="19" t="s">
        <v>190</v>
      </c>
      <c r="AU138" s="19" t="s">
        <v>97</v>
      </c>
      <c r="AY138" s="19" t="s">
        <v>189</v>
      </c>
      <c r="BE138" s="118">
        <f t="shared" si="19"/>
        <v>0</v>
      </c>
      <c r="BF138" s="118">
        <f t="shared" si="20"/>
        <v>0</v>
      </c>
      <c r="BG138" s="118">
        <f t="shared" si="21"/>
        <v>0</v>
      </c>
      <c r="BH138" s="118">
        <f t="shared" si="22"/>
        <v>0</v>
      </c>
      <c r="BI138" s="118">
        <f t="shared" si="23"/>
        <v>0</v>
      </c>
      <c r="BJ138" s="19" t="s">
        <v>41</v>
      </c>
      <c r="BK138" s="118">
        <f t="shared" si="24"/>
        <v>0</v>
      </c>
      <c r="BL138" s="19" t="s">
        <v>251</v>
      </c>
      <c r="BM138" s="19" t="s">
        <v>604</v>
      </c>
    </row>
    <row r="139" spans="2:65" s="1" customFormat="1" ht="16.5" customHeight="1">
      <c r="B139" s="35"/>
      <c r="C139" s="181" t="s">
        <v>251</v>
      </c>
      <c r="D139" s="181" t="s">
        <v>201</v>
      </c>
      <c r="E139" s="182" t="s">
        <v>605</v>
      </c>
      <c r="F139" s="259" t="s">
        <v>606</v>
      </c>
      <c r="G139" s="259"/>
      <c r="H139" s="259"/>
      <c r="I139" s="259"/>
      <c r="J139" s="183" t="s">
        <v>358</v>
      </c>
      <c r="K139" s="184">
        <v>5</v>
      </c>
      <c r="L139" s="260">
        <v>0</v>
      </c>
      <c r="M139" s="261"/>
      <c r="N139" s="262">
        <f t="shared" si="1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16"/>
        <v>0</v>
      </c>
      <c r="X139" s="179">
        <v>1E-05</v>
      </c>
      <c r="Y139" s="179">
        <f t="shared" si="17"/>
        <v>5E-05</v>
      </c>
      <c r="Z139" s="179">
        <v>0</v>
      </c>
      <c r="AA139" s="180">
        <f t="shared" si="18"/>
        <v>0</v>
      </c>
      <c r="AR139" s="19" t="s">
        <v>314</v>
      </c>
      <c r="AT139" s="19" t="s">
        <v>201</v>
      </c>
      <c r="AU139" s="19" t="s">
        <v>97</v>
      </c>
      <c r="AY139" s="19" t="s">
        <v>189</v>
      </c>
      <c r="BE139" s="118">
        <f t="shared" si="19"/>
        <v>0</v>
      </c>
      <c r="BF139" s="118">
        <f t="shared" si="20"/>
        <v>0</v>
      </c>
      <c r="BG139" s="118">
        <f t="shared" si="21"/>
        <v>0</v>
      </c>
      <c r="BH139" s="118">
        <f t="shared" si="22"/>
        <v>0</v>
      </c>
      <c r="BI139" s="118">
        <f t="shared" si="23"/>
        <v>0</v>
      </c>
      <c r="BJ139" s="19" t="s">
        <v>41</v>
      </c>
      <c r="BK139" s="118">
        <f t="shared" si="24"/>
        <v>0</v>
      </c>
      <c r="BL139" s="19" t="s">
        <v>251</v>
      </c>
      <c r="BM139" s="19" t="s">
        <v>607</v>
      </c>
    </row>
    <row r="140" spans="2:63" s="1" customFormat="1" ht="49.95" customHeight="1">
      <c r="B140" s="35"/>
      <c r="C140" s="36"/>
      <c r="D140" s="165" t="s">
        <v>555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270">
        <f>BK140</f>
        <v>0</v>
      </c>
      <c r="O140" s="271"/>
      <c r="P140" s="271"/>
      <c r="Q140" s="271"/>
      <c r="R140" s="37"/>
      <c r="T140" s="154"/>
      <c r="U140" s="56"/>
      <c r="V140" s="56"/>
      <c r="W140" s="56"/>
      <c r="X140" s="56"/>
      <c r="Y140" s="56"/>
      <c r="Z140" s="56"/>
      <c r="AA140" s="58"/>
      <c r="AT140" s="19" t="s">
        <v>85</v>
      </c>
      <c r="AU140" s="19" t="s">
        <v>86</v>
      </c>
      <c r="AY140" s="19" t="s">
        <v>556</v>
      </c>
      <c r="BK140" s="118">
        <v>0</v>
      </c>
    </row>
    <row r="141" spans="2:18" s="1" customFormat="1" ht="6.9" customHeight="1"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1"/>
    </row>
  </sheetData>
  <sheetProtection algorithmName="SHA-512" hashValue="cHh/bkVs8mmZkLbpDWIMxqsR+ptTm08zNmNpkDGhfLa5yWwgKrCnSb/lbzY8840/ybZBIfkY8bgqIdFFMbMunA==" saltValue="Yw7noWHB/Bb/FPQ+h5TwXRi2ciuMDJxC+encw9fZdTHCBgWI66cDtOHSroOgeUFqJLxaxHuL46ymFyH1O0u2Xw==" spinCount="10" sheet="1" objects="1" scenarios="1" formatColumns="0" formatRows="0"/>
  <mergeCells count="121">
    <mergeCell ref="S2:AC2"/>
    <mergeCell ref="F139:I139"/>
    <mergeCell ref="L139:M139"/>
    <mergeCell ref="N139:Q139"/>
    <mergeCell ref="N120:Q120"/>
    <mergeCell ref="N121:Q121"/>
    <mergeCell ref="N122:Q122"/>
    <mergeCell ref="N132:Q132"/>
    <mergeCell ref="N140:Q140"/>
    <mergeCell ref="H1:K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105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608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N105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(SUM(BE105:BE112)+SUM(BE131:BE255))</f>
        <v>0</v>
      </c>
      <c r="I33" s="238"/>
      <c r="J33" s="238"/>
      <c r="K33" s="36"/>
      <c r="L33" s="36"/>
      <c r="M33" s="244">
        <f>ROUND((SUM(BE105:BE112)+SUM(BE131:BE255)),0)*F33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(SUM(BF105:BF112)+SUM(BF131:BF255))</f>
        <v>0</v>
      </c>
      <c r="I34" s="238"/>
      <c r="J34" s="238"/>
      <c r="K34" s="36"/>
      <c r="L34" s="36"/>
      <c r="M34" s="244">
        <f>ROUND((SUM(BF105:BF112)+SUM(BF131:BF255)),0)*F34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(SUM(BG105:BG112)+SUM(BG131:BG255))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(SUM(BH105:BH112)+SUM(BH131:BH255))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(SUM(BI105:BI112)+SUM(BI131:BI255))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608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N131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N132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155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N133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156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N154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157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N166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158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N172</f>
        <v>0</v>
      </c>
      <c r="O94" s="226"/>
      <c r="P94" s="226"/>
      <c r="Q94" s="226"/>
      <c r="R94" s="145"/>
      <c r="T94" s="146"/>
      <c r="U94" s="146"/>
    </row>
    <row r="95" spans="2:21" s="7" customFormat="1" ht="24.9" customHeight="1">
      <c r="B95" s="139"/>
      <c r="C95" s="140"/>
      <c r="D95" s="141" t="s">
        <v>159</v>
      </c>
      <c r="E95" s="140"/>
      <c r="F95" s="140"/>
      <c r="G95" s="140"/>
      <c r="H95" s="140"/>
      <c r="I95" s="140"/>
      <c r="J95" s="140"/>
      <c r="K95" s="140"/>
      <c r="L95" s="140"/>
      <c r="M95" s="140"/>
      <c r="N95" s="250">
        <f>N174</f>
        <v>0</v>
      </c>
      <c r="O95" s="251"/>
      <c r="P95" s="251"/>
      <c r="Q95" s="251"/>
      <c r="R95" s="142"/>
      <c r="T95" s="143"/>
      <c r="U95" s="143"/>
    </row>
    <row r="96" spans="2:21" s="8" customFormat="1" ht="19.95" customHeight="1">
      <c r="B96" s="144"/>
      <c r="C96" s="103"/>
      <c r="D96" s="114" t="s">
        <v>160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N175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609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N184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610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N191</f>
        <v>0</v>
      </c>
      <c r="O98" s="226"/>
      <c r="P98" s="226"/>
      <c r="Q98" s="226"/>
      <c r="R98" s="145"/>
      <c r="T98" s="146"/>
      <c r="U98" s="146"/>
    </row>
    <row r="99" spans="2:21" s="8" customFormat="1" ht="19.95" customHeight="1">
      <c r="B99" s="144"/>
      <c r="C99" s="103"/>
      <c r="D99" s="114" t="s">
        <v>162</v>
      </c>
      <c r="E99" s="103"/>
      <c r="F99" s="103"/>
      <c r="G99" s="103"/>
      <c r="H99" s="103"/>
      <c r="I99" s="103"/>
      <c r="J99" s="103"/>
      <c r="K99" s="103"/>
      <c r="L99" s="103"/>
      <c r="M99" s="103"/>
      <c r="N99" s="225">
        <f>N197</f>
        <v>0</v>
      </c>
      <c r="O99" s="226"/>
      <c r="P99" s="226"/>
      <c r="Q99" s="226"/>
      <c r="R99" s="145"/>
      <c r="T99" s="146"/>
      <c r="U99" s="146"/>
    </row>
    <row r="100" spans="2:21" s="8" customFormat="1" ht="19.95" customHeight="1">
      <c r="B100" s="144"/>
      <c r="C100" s="103"/>
      <c r="D100" s="114" t="s">
        <v>611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N234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163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N239</f>
        <v>0</v>
      </c>
      <c r="O101" s="226"/>
      <c r="P101" s="226"/>
      <c r="Q101" s="226"/>
      <c r="R101" s="145"/>
      <c r="T101" s="146"/>
      <c r="U101" s="146"/>
    </row>
    <row r="102" spans="2:21" s="8" customFormat="1" ht="19.95" customHeight="1">
      <c r="B102" s="144"/>
      <c r="C102" s="103"/>
      <c r="D102" s="114" t="s">
        <v>164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5">
        <f>N250</f>
        <v>0</v>
      </c>
      <c r="O102" s="226"/>
      <c r="P102" s="226"/>
      <c r="Q102" s="226"/>
      <c r="R102" s="145"/>
      <c r="T102" s="146"/>
      <c r="U102" s="146"/>
    </row>
    <row r="103" spans="2:21" s="8" customFormat="1" ht="19.95" customHeight="1">
      <c r="B103" s="144"/>
      <c r="C103" s="103"/>
      <c r="D103" s="114" t="s">
        <v>165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5">
        <f>N254</f>
        <v>0</v>
      </c>
      <c r="O103" s="226"/>
      <c r="P103" s="226"/>
      <c r="Q103" s="226"/>
      <c r="R103" s="145"/>
      <c r="T103" s="146"/>
      <c r="U103" s="146"/>
    </row>
    <row r="104" spans="2:21" s="1" customFormat="1" ht="21.75" customHeight="1"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  <c r="T104" s="136"/>
      <c r="U104" s="136"/>
    </row>
    <row r="105" spans="2:21" s="1" customFormat="1" ht="29.25" customHeight="1">
      <c r="B105" s="35"/>
      <c r="C105" s="138" t="s">
        <v>166</v>
      </c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249">
        <f>ROUND(N106+N107+N108+N109+N110+N111,0)</f>
        <v>0</v>
      </c>
      <c r="O105" s="252"/>
      <c r="P105" s="252"/>
      <c r="Q105" s="252"/>
      <c r="R105" s="37"/>
      <c r="T105" s="147"/>
      <c r="U105" s="148" t="s">
        <v>50</v>
      </c>
    </row>
    <row r="106" spans="2:65" s="1" customFormat="1" ht="18" customHeight="1">
      <c r="B106" s="35"/>
      <c r="C106" s="36"/>
      <c r="D106" s="229" t="s">
        <v>167</v>
      </c>
      <c r="E106" s="230"/>
      <c r="F106" s="230"/>
      <c r="G106" s="230"/>
      <c r="H106" s="230"/>
      <c r="I106" s="36"/>
      <c r="J106" s="36"/>
      <c r="K106" s="36"/>
      <c r="L106" s="36"/>
      <c r="M106" s="36"/>
      <c r="N106" s="228">
        <f>ROUND(N89*T106,0)</f>
        <v>0</v>
      </c>
      <c r="O106" s="225"/>
      <c r="P106" s="225"/>
      <c r="Q106" s="225"/>
      <c r="R106" s="37"/>
      <c r="S106" s="149"/>
      <c r="T106" s="150"/>
      <c r="U106" s="151" t="s">
        <v>51</v>
      </c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49"/>
      <c r="AM106" s="149"/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49"/>
      <c r="AY106" s="152" t="s">
        <v>168</v>
      </c>
      <c r="AZ106" s="149"/>
      <c r="BA106" s="149"/>
      <c r="BB106" s="149"/>
      <c r="BC106" s="149"/>
      <c r="BD106" s="149"/>
      <c r="BE106" s="153">
        <f aca="true" t="shared" si="0" ref="BE106:BE111">IF(U106="základní",N106,0)</f>
        <v>0</v>
      </c>
      <c r="BF106" s="153">
        <f aca="true" t="shared" si="1" ref="BF106:BF111">IF(U106="snížená",N106,0)</f>
        <v>0</v>
      </c>
      <c r="BG106" s="153">
        <f aca="true" t="shared" si="2" ref="BG106:BG111">IF(U106="zákl. přenesená",N106,0)</f>
        <v>0</v>
      </c>
      <c r="BH106" s="153">
        <f aca="true" t="shared" si="3" ref="BH106:BH111">IF(U106="sníž. přenesená",N106,0)</f>
        <v>0</v>
      </c>
      <c r="BI106" s="153">
        <f aca="true" t="shared" si="4" ref="BI106:BI111">IF(U106="nulová",N106,0)</f>
        <v>0</v>
      </c>
      <c r="BJ106" s="152" t="s">
        <v>41</v>
      </c>
      <c r="BK106" s="149"/>
      <c r="BL106" s="149"/>
      <c r="BM106" s="149"/>
    </row>
    <row r="107" spans="2:65" s="1" customFormat="1" ht="18" customHeight="1">
      <c r="B107" s="35"/>
      <c r="C107" s="36"/>
      <c r="D107" s="229" t="s">
        <v>169</v>
      </c>
      <c r="E107" s="230"/>
      <c r="F107" s="230"/>
      <c r="G107" s="230"/>
      <c r="H107" s="230"/>
      <c r="I107" s="36"/>
      <c r="J107" s="36"/>
      <c r="K107" s="36"/>
      <c r="L107" s="36"/>
      <c r="M107" s="36"/>
      <c r="N107" s="228">
        <f>ROUND(N89*T107,0)</f>
        <v>0</v>
      </c>
      <c r="O107" s="225"/>
      <c r="P107" s="225"/>
      <c r="Q107" s="225"/>
      <c r="R107" s="37"/>
      <c r="S107" s="149"/>
      <c r="T107" s="150"/>
      <c r="U107" s="151" t="s">
        <v>51</v>
      </c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49"/>
      <c r="AH107" s="149"/>
      <c r="AI107" s="149"/>
      <c r="AJ107" s="149"/>
      <c r="AK107" s="149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52" t="s">
        <v>168</v>
      </c>
      <c r="AZ107" s="149"/>
      <c r="BA107" s="149"/>
      <c r="BB107" s="149"/>
      <c r="BC107" s="149"/>
      <c r="BD107" s="149"/>
      <c r="BE107" s="153">
        <f t="shared" si="0"/>
        <v>0</v>
      </c>
      <c r="BF107" s="153">
        <f t="shared" si="1"/>
        <v>0</v>
      </c>
      <c r="BG107" s="153">
        <f t="shared" si="2"/>
        <v>0</v>
      </c>
      <c r="BH107" s="153">
        <f t="shared" si="3"/>
        <v>0</v>
      </c>
      <c r="BI107" s="153">
        <f t="shared" si="4"/>
        <v>0</v>
      </c>
      <c r="BJ107" s="152" t="s">
        <v>41</v>
      </c>
      <c r="BK107" s="149"/>
      <c r="BL107" s="149"/>
      <c r="BM107" s="149"/>
    </row>
    <row r="108" spans="2:65" s="1" customFormat="1" ht="18" customHeight="1">
      <c r="B108" s="35"/>
      <c r="C108" s="36"/>
      <c r="D108" s="229" t="s">
        <v>170</v>
      </c>
      <c r="E108" s="230"/>
      <c r="F108" s="230"/>
      <c r="G108" s="230"/>
      <c r="H108" s="230"/>
      <c r="I108" s="36"/>
      <c r="J108" s="36"/>
      <c r="K108" s="36"/>
      <c r="L108" s="36"/>
      <c r="M108" s="36"/>
      <c r="N108" s="228">
        <f>ROUND(N89*T108,0)</f>
        <v>0</v>
      </c>
      <c r="O108" s="225"/>
      <c r="P108" s="225"/>
      <c r="Q108" s="225"/>
      <c r="R108" s="37"/>
      <c r="S108" s="149"/>
      <c r="T108" s="150"/>
      <c r="U108" s="151" t="s">
        <v>51</v>
      </c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49"/>
      <c r="AT108" s="149"/>
      <c r="AU108" s="149"/>
      <c r="AV108" s="149"/>
      <c r="AW108" s="149"/>
      <c r="AX108" s="149"/>
      <c r="AY108" s="152" t="s">
        <v>168</v>
      </c>
      <c r="AZ108" s="149"/>
      <c r="BA108" s="149"/>
      <c r="BB108" s="149"/>
      <c r="BC108" s="149"/>
      <c r="BD108" s="149"/>
      <c r="BE108" s="153">
        <f t="shared" si="0"/>
        <v>0</v>
      </c>
      <c r="BF108" s="153">
        <f t="shared" si="1"/>
        <v>0</v>
      </c>
      <c r="BG108" s="153">
        <f t="shared" si="2"/>
        <v>0</v>
      </c>
      <c r="BH108" s="153">
        <f t="shared" si="3"/>
        <v>0</v>
      </c>
      <c r="BI108" s="153">
        <f t="shared" si="4"/>
        <v>0</v>
      </c>
      <c r="BJ108" s="152" t="s">
        <v>41</v>
      </c>
      <c r="BK108" s="149"/>
      <c r="BL108" s="149"/>
      <c r="BM108" s="149"/>
    </row>
    <row r="109" spans="2:65" s="1" customFormat="1" ht="18" customHeight="1">
      <c r="B109" s="35"/>
      <c r="C109" s="36"/>
      <c r="D109" s="229" t="s">
        <v>171</v>
      </c>
      <c r="E109" s="230"/>
      <c r="F109" s="230"/>
      <c r="G109" s="230"/>
      <c r="H109" s="230"/>
      <c r="I109" s="36"/>
      <c r="J109" s="36"/>
      <c r="K109" s="36"/>
      <c r="L109" s="36"/>
      <c r="M109" s="36"/>
      <c r="N109" s="228">
        <f>ROUND(N89*T109,0)</f>
        <v>0</v>
      </c>
      <c r="O109" s="225"/>
      <c r="P109" s="225"/>
      <c r="Q109" s="225"/>
      <c r="R109" s="37"/>
      <c r="S109" s="149"/>
      <c r="T109" s="150"/>
      <c r="U109" s="151" t="s">
        <v>51</v>
      </c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49"/>
      <c r="AV109" s="149"/>
      <c r="AW109" s="149"/>
      <c r="AX109" s="149"/>
      <c r="AY109" s="152" t="s">
        <v>168</v>
      </c>
      <c r="AZ109" s="149"/>
      <c r="BA109" s="149"/>
      <c r="BB109" s="149"/>
      <c r="BC109" s="149"/>
      <c r="BD109" s="149"/>
      <c r="BE109" s="153">
        <f t="shared" si="0"/>
        <v>0</v>
      </c>
      <c r="BF109" s="153">
        <f t="shared" si="1"/>
        <v>0</v>
      </c>
      <c r="BG109" s="153">
        <f t="shared" si="2"/>
        <v>0</v>
      </c>
      <c r="BH109" s="153">
        <f t="shared" si="3"/>
        <v>0</v>
      </c>
      <c r="BI109" s="153">
        <f t="shared" si="4"/>
        <v>0</v>
      </c>
      <c r="BJ109" s="152" t="s">
        <v>41</v>
      </c>
      <c r="BK109" s="149"/>
      <c r="BL109" s="149"/>
      <c r="BM109" s="149"/>
    </row>
    <row r="110" spans="2:65" s="1" customFormat="1" ht="18" customHeight="1">
      <c r="B110" s="35"/>
      <c r="C110" s="36"/>
      <c r="D110" s="229" t="s">
        <v>172</v>
      </c>
      <c r="E110" s="230"/>
      <c r="F110" s="230"/>
      <c r="G110" s="230"/>
      <c r="H110" s="230"/>
      <c r="I110" s="36"/>
      <c r="J110" s="36"/>
      <c r="K110" s="36"/>
      <c r="L110" s="36"/>
      <c r="M110" s="36"/>
      <c r="N110" s="228">
        <f>ROUND(N89*T110,0)</f>
        <v>0</v>
      </c>
      <c r="O110" s="225"/>
      <c r="P110" s="225"/>
      <c r="Q110" s="225"/>
      <c r="R110" s="37"/>
      <c r="S110" s="149"/>
      <c r="T110" s="150"/>
      <c r="U110" s="151" t="s">
        <v>51</v>
      </c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52" t="s">
        <v>168</v>
      </c>
      <c r="AZ110" s="149"/>
      <c r="BA110" s="149"/>
      <c r="BB110" s="149"/>
      <c r="BC110" s="149"/>
      <c r="BD110" s="149"/>
      <c r="BE110" s="153">
        <f t="shared" si="0"/>
        <v>0</v>
      </c>
      <c r="BF110" s="153">
        <f t="shared" si="1"/>
        <v>0</v>
      </c>
      <c r="BG110" s="153">
        <f t="shared" si="2"/>
        <v>0</v>
      </c>
      <c r="BH110" s="153">
        <f t="shared" si="3"/>
        <v>0</v>
      </c>
      <c r="BI110" s="153">
        <f t="shared" si="4"/>
        <v>0</v>
      </c>
      <c r="BJ110" s="152" t="s">
        <v>41</v>
      </c>
      <c r="BK110" s="149"/>
      <c r="BL110" s="149"/>
      <c r="BM110" s="149"/>
    </row>
    <row r="111" spans="2:65" s="1" customFormat="1" ht="18" customHeight="1">
      <c r="B111" s="35"/>
      <c r="C111" s="36"/>
      <c r="D111" s="114" t="s">
        <v>173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228">
        <f>ROUND(N89*T111,0)</f>
        <v>0</v>
      </c>
      <c r="O111" s="225"/>
      <c r="P111" s="225"/>
      <c r="Q111" s="225"/>
      <c r="R111" s="37"/>
      <c r="S111" s="149"/>
      <c r="T111" s="154"/>
      <c r="U111" s="155" t="s">
        <v>51</v>
      </c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52" t="s">
        <v>174</v>
      </c>
      <c r="AZ111" s="149"/>
      <c r="BA111" s="149"/>
      <c r="BB111" s="149"/>
      <c r="BC111" s="149"/>
      <c r="BD111" s="149"/>
      <c r="BE111" s="153">
        <f t="shared" si="0"/>
        <v>0</v>
      </c>
      <c r="BF111" s="153">
        <f t="shared" si="1"/>
        <v>0</v>
      </c>
      <c r="BG111" s="153">
        <f t="shared" si="2"/>
        <v>0</v>
      </c>
      <c r="BH111" s="153">
        <f t="shared" si="3"/>
        <v>0</v>
      </c>
      <c r="BI111" s="153">
        <f t="shared" si="4"/>
        <v>0</v>
      </c>
      <c r="BJ111" s="152" t="s">
        <v>41</v>
      </c>
      <c r="BK111" s="149"/>
      <c r="BL111" s="149"/>
      <c r="BM111" s="149"/>
    </row>
    <row r="112" spans="2:21" s="1" customFormat="1" ht="12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  <c r="T112" s="136"/>
      <c r="U112" s="136"/>
    </row>
    <row r="113" spans="2:21" s="1" customFormat="1" ht="29.25" customHeight="1">
      <c r="B113" s="35"/>
      <c r="C113" s="124" t="s">
        <v>137</v>
      </c>
      <c r="D113" s="125"/>
      <c r="E113" s="125"/>
      <c r="F113" s="125"/>
      <c r="G113" s="125"/>
      <c r="H113" s="125"/>
      <c r="I113" s="125"/>
      <c r="J113" s="125"/>
      <c r="K113" s="125"/>
      <c r="L113" s="233">
        <f>ROUND(SUM(N89+N105),0)</f>
        <v>0</v>
      </c>
      <c r="M113" s="233"/>
      <c r="N113" s="233"/>
      <c r="O113" s="233"/>
      <c r="P113" s="233"/>
      <c r="Q113" s="233"/>
      <c r="R113" s="37"/>
      <c r="T113" s="136"/>
      <c r="U113" s="136"/>
    </row>
    <row r="114" spans="2:21" s="1" customFormat="1" ht="6.9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  <c r="T114" s="136"/>
      <c r="U114" s="136"/>
    </row>
    <row r="118" spans="2:18" s="1" customFormat="1" ht="6.9" customHeight="1"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</row>
    <row r="119" spans="2:18" s="1" customFormat="1" ht="36.9" customHeight="1">
      <c r="B119" s="35"/>
      <c r="C119" s="188" t="s">
        <v>175</v>
      </c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37"/>
    </row>
    <row r="120" spans="2:18" s="1" customFormat="1" ht="6.9" customHeight="1"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</row>
    <row r="121" spans="2:18" s="1" customFormat="1" ht="30" customHeight="1">
      <c r="B121" s="35"/>
      <c r="C121" s="30" t="s">
        <v>19</v>
      </c>
      <c r="D121" s="36"/>
      <c r="E121" s="36"/>
      <c r="F121" s="236" t="str">
        <f>F6</f>
        <v>Sš aut. - realizace úspor energie</v>
      </c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36"/>
      <c r="R121" s="37"/>
    </row>
    <row r="122" spans="2:18" ht="30" customHeight="1">
      <c r="B122" s="23"/>
      <c r="C122" s="30" t="s">
        <v>144</v>
      </c>
      <c r="D122" s="26"/>
      <c r="E122" s="26"/>
      <c r="F122" s="236" t="s">
        <v>608</v>
      </c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26"/>
      <c r="R122" s="24"/>
    </row>
    <row r="123" spans="2:18" s="1" customFormat="1" ht="36.9" customHeight="1">
      <c r="B123" s="35"/>
      <c r="C123" s="69" t="s">
        <v>146</v>
      </c>
      <c r="D123" s="36"/>
      <c r="E123" s="36"/>
      <c r="F123" s="208" t="str">
        <f>F8</f>
        <v>01 - Stavební práce</v>
      </c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36"/>
      <c r="R123" s="37"/>
    </row>
    <row r="124" spans="2:18" s="1" customFormat="1" ht="6.9" customHeight="1"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</row>
    <row r="125" spans="2:18" s="1" customFormat="1" ht="18" customHeight="1">
      <c r="B125" s="35"/>
      <c r="C125" s="30" t="s">
        <v>24</v>
      </c>
      <c r="D125" s="36"/>
      <c r="E125" s="36"/>
      <c r="F125" s="28" t="str">
        <f>F10</f>
        <v>Holice</v>
      </c>
      <c r="G125" s="36"/>
      <c r="H125" s="36"/>
      <c r="I125" s="36"/>
      <c r="J125" s="36"/>
      <c r="K125" s="30" t="s">
        <v>26</v>
      </c>
      <c r="L125" s="36"/>
      <c r="M125" s="240" t="str">
        <f>IF(O10="","",O10)</f>
        <v>16. 1. 2018</v>
      </c>
      <c r="N125" s="240"/>
      <c r="O125" s="240"/>
      <c r="P125" s="240"/>
      <c r="Q125" s="36"/>
      <c r="R125" s="37"/>
    </row>
    <row r="126" spans="2:18" s="1" customFormat="1" ht="6.9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18" s="1" customFormat="1" ht="13.2">
      <c r="B127" s="35"/>
      <c r="C127" s="30" t="s">
        <v>28</v>
      </c>
      <c r="D127" s="36"/>
      <c r="E127" s="36"/>
      <c r="F127" s="28" t="str">
        <f>E13</f>
        <v>Pardubický kraj, Komenského nám. 125, Pardubice</v>
      </c>
      <c r="G127" s="36"/>
      <c r="H127" s="36"/>
      <c r="I127" s="36"/>
      <c r="J127" s="36"/>
      <c r="K127" s="30" t="s">
        <v>36</v>
      </c>
      <c r="L127" s="36"/>
      <c r="M127" s="192" t="str">
        <f>E19</f>
        <v>ApA Architektonicko-projekt.ateliér Vamberk s.r.o.</v>
      </c>
      <c r="N127" s="192"/>
      <c r="O127" s="192"/>
      <c r="P127" s="192"/>
      <c r="Q127" s="192"/>
      <c r="R127" s="37"/>
    </row>
    <row r="128" spans="2:18" s="1" customFormat="1" ht="14.4" customHeight="1">
      <c r="B128" s="35"/>
      <c r="C128" s="30" t="s">
        <v>34</v>
      </c>
      <c r="D128" s="36"/>
      <c r="E128" s="36"/>
      <c r="F128" s="28" t="str">
        <f>IF(E16="","",E16)</f>
        <v>Vyplň údaj</v>
      </c>
      <c r="G128" s="36"/>
      <c r="H128" s="36"/>
      <c r="I128" s="36"/>
      <c r="J128" s="36"/>
      <c r="K128" s="30" t="s">
        <v>42</v>
      </c>
      <c r="L128" s="36"/>
      <c r="M128" s="192" t="str">
        <f>E22</f>
        <v>Ing. I. Černá</v>
      </c>
      <c r="N128" s="192"/>
      <c r="O128" s="192"/>
      <c r="P128" s="192"/>
      <c r="Q128" s="192"/>
      <c r="R128" s="37"/>
    </row>
    <row r="129" spans="2:18" s="1" customFormat="1" ht="10.35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</row>
    <row r="130" spans="2:27" s="9" customFormat="1" ht="29.25" customHeight="1">
      <c r="B130" s="156"/>
      <c r="C130" s="157" t="s">
        <v>176</v>
      </c>
      <c r="D130" s="158" t="s">
        <v>177</v>
      </c>
      <c r="E130" s="158" t="s">
        <v>68</v>
      </c>
      <c r="F130" s="253" t="s">
        <v>178</v>
      </c>
      <c r="G130" s="253"/>
      <c r="H130" s="253"/>
      <c r="I130" s="253"/>
      <c r="J130" s="158" t="s">
        <v>179</v>
      </c>
      <c r="K130" s="158" t="s">
        <v>180</v>
      </c>
      <c r="L130" s="253" t="s">
        <v>181</v>
      </c>
      <c r="M130" s="253"/>
      <c r="N130" s="253" t="s">
        <v>151</v>
      </c>
      <c r="O130" s="253"/>
      <c r="P130" s="253"/>
      <c r="Q130" s="254"/>
      <c r="R130" s="159"/>
      <c r="T130" s="80" t="s">
        <v>182</v>
      </c>
      <c r="U130" s="81" t="s">
        <v>50</v>
      </c>
      <c r="V130" s="81" t="s">
        <v>183</v>
      </c>
      <c r="W130" s="81" t="s">
        <v>184</v>
      </c>
      <c r="X130" s="81" t="s">
        <v>185</v>
      </c>
      <c r="Y130" s="81" t="s">
        <v>186</v>
      </c>
      <c r="Z130" s="81" t="s">
        <v>187</v>
      </c>
      <c r="AA130" s="82" t="s">
        <v>188</v>
      </c>
    </row>
    <row r="131" spans="2:63" s="1" customFormat="1" ht="29.25" customHeight="1">
      <c r="B131" s="35"/>
      <c r="C131" s="84" t="s">
        <v>148</v>
      </c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263">
        <f>BK131</f>
        <v>0</v>
      </c>
      <c r="O131" s="264"/>
      <c r="P131" s="264"/>
      <c r="Q131" s="264"/>
      <c r="R131" s="37"/>
      <c r="T131" s="83"/>
      <c r="U131" s="51"/>
      <c r="V131" s="51"/>
      <c r="W131" s="160">
        <f>W132+W174+W256</f>
        <v>0</v>
      </c>
      <c r="X131" s="51"/>
      <c r="Y131" s="160">
        <f>Y132+Y174+Y256</f>
        <v>21.87621604</v>
      </c>
      <c r="Z131" s="51"/>
      <c r="AA131" s="161">
        <f>AA132+AA174+AA256</f>
        <v>10.3430825</v>
      </c>
      <c r="AT131" s="19" t="s">
        <v>85</v>
      </c>
      <c r="AU131" s="19" t="s">
        <v>153</v>
      </c>
      <c r="BK131" s="162">
        <f>BK132+BK174+BK256</f>
        <v>0</v>
      </c>
    </row>
    <row r="132" spans="2:63" s="10" customFormat="1" ht="37.35" customHeight="1">
      <c r="B132" s="163"/>
      <c r="C132" s="164"/>
      <c r="D132" s="165" t="s">
        <v>154</v>
      </c>
      <c r="E132" s="165"/>
      <c r="F132" s="165"/>
      <c r="G132" s="165"/>
      <c r="H132" s="165"/>
      <c r="I132" s="165"/>
      <c r="J132" s="165"/>
      <c r="K132" s="165"/>
      <c r="L132" s="165"/>
      <c r="M132" s="165"/>
      <c r="N132" s="265">
        <f>BK132</f>
        <v>0</v>
      </c>
      <c r="O132" s="250"/>
      <c r="P132" s="250"/>
      <c r="Q132" s="250"/>
      <c r="R132" s="166"/>
      <c r="T132" s="167"/>
      <c r="U132" s="164"/>
      <c r="V132" s="164"/>
      <c r="W132" s="168">
        <f>W133+W154+W166+W172</f>
        <v>0</v>
      </c>
      <c r="X132" s="164"/>
      <c r="Y132" s="168">
        <f>Y133+Y154+Y166+Y172</f>
        <v>12.675674919999999</v>
      </c>
      <c r="Z132" s="164"/>
      <c r="AA132" s="169">
        <f>AA133+AA154+AA166+AA172</f>
        <v>9.508856</v>
      </c>
      <c r="AR132" s="170" t="s">
        <v>41</v>
      </c>
      <c r="AT132" s="171" t="s">
        <v>85</v>
      </c>
      <c r="AU132" s="171" t="s">
        <v>86</v>
      </c>
      <c r="AY132" s="170" t="s">
        <v>189</v>
      </c>
      <c r="BK132" s="172">
        <f>BK133+BK154+BK166+BK172</f>
        <v>0</v>
      </c>
    </row>
    <row r="133" spans="2:63" s="10" customFormat="1" ht="19.95" customHeight="1">
      <c r="B133" s="163"/>
      <c r="C133" s="164"/>
      <c r="D133" s="173" t="s">
        <v>155</v>
      </c>
      <c r="E133" s="173"/>
      <c r="F133" s="173"/>
      <c r="G133" s="173"/>
      <c r="H133" s="173"/>
      <c r="I133" s="173"/>
      <c r="J133" s="173"/>
      <c r="K133" s="173"/>
      <c r="L133" s="173"/>
      <c r="M133" s="173"/>
      <c r="N133" s="266">
        <f>BK133</f>
        <v>0</v>
      </c>
      <c r="O133" s="267"/>
      <c r="P133" s="267"/>
      <c r="Q133" s="267"/>
      <c r="R133" s="166"/>
      <c r="T133" s="167"/>
      <c r="U133" s="164"/>
      <c r="V133" s="164"/>
      <c r="W133" s="168">
        <f>SUM(W134:W153)</f>
        <v>0</v>
      </c>
      <c r="X133" s="164"/>
      <c r="Y133" s="168">
        <f>SUM(Y134:Y153)</f>
        <v>12.675674919999999</v>
      </c>
      <c r="Z133" s="164"/>
      <c r="AA133" s="169">
        <f>SUM(AA134:AA153)</f>
        <v>0</v>
      </c>
      <c r="AR133" s="170" t="s">
        <v>41</v>
      </c>
      <c r="AT133" s="171" t="s">
        <v>85</v>
      </c>
      <c r="AU133" s="171" t="s">
        <v>41</v>
      </c>
      <c r="AY133" s="170" t="s">
        <v>189</v>
      </c>
      <c r="BK133" s="172">
        <f>SUM(BK134:BK153)</f>
        <v>0</v>
      </c>
    </row>
    <row r="134" spans="2:65" s="1" customFormat="1" ht="25.5" customHeight="1">
      <c r="B134" s="35"/>
      <c r="C134" s="174" t="s">
        <v>41</v>
      </c>
      <c r="D134" s="174" t="s">
        <v>190</v>
      </c>
      <c r="E134" s="175" t="s">
        <v>191</v>
      </c>
      <c r="F134" s="255" t="s">
        <v>192</v>
      </c>
      <c r="G134" s="255"/>
      <c r="H134" s="255"/>
      <c r="I134" s="255"/>
      <c r="J134" s="176" t="s">
        <v>193</v>
      </c>
      <c r="K134" s="177">
        <v>491.437</v>
      </c>
      <c r="L134" s="256">
        <v>0</v>
      </c>
      <c r="M134" s="257"/>
      <c r="N134" s="258">
        <f aca="true" t="shared" si="5" ref="N134:N153">ROUND(L134*K134,2)</f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aca="true" t="shared" si="6" ref="W134:W153">V134*K134</f>
        <v>0</v>
      </c>
      <c r="X134" s="179">
        <v>0.00026</v>
      </c>
      <c r="Y134" s="179">
        <f aca="true" t="shared" si="7" ref="Y134:Y153">X134*K134</f>
        <v>0.12777362</v>
      </c>
      <c r="Z134" s="179">
        <v>0</v>
      </c>
      <c r="AA134" s="180">
        <f aca="true" t="shared" si="8" ref="AA134:AA153">Z134*K134</f>
        <v>0</v>
      </c>
      <c r="AR134" s="19" t="s">
        <v>194</v>
      </c>
      <c r="AT134" s="19" t="s">
        <v>190</v>
      </c>
      <c r="AU134" s="19" t="s">
        <v>97</v>
      </c>
      <c r="AY134" s="19" t="s">
        <v>189</v>
      </c>
      <c r="BE134" s="118">
        <f aca="true" t="shared" si="9" ref="BE134:BE153">IF(U134="základní",N134,0)</f>
        <v>0</v>
      </c>
      <c r="BF134" s="118">
        <f aca="true" t="shared" si="10" ref="BF134:BF153">IF(U134="snížená",N134,0)</f>
        <v>0</v>
      </c>
      <c r="BG134" s="118">
        <f aca="true" t="shared" si="11" ref="BG134:BG153">IF(U134="zákl. přenesená",N134,0)</f>
        <v>0</v>
      </c>
      <c r="BH134" s="118">
        <f aca="true" t="shared" si="12" ref="BH134:BH153">IF(U134="sníž. přenesená",N134,0)</f>
        <v>0</v>
      </c>
      <c r="BI134" s="118">
        <f aca="true" t="shared" si="13" ref="BI134:BI153">IF(U134="nulová",N134,0)</f>
        <v>0</v>
      </c>
      <c r="BJ134" s="19" t="s">
        <v>41</v>
      </c>
      <c r="BK134" s="118">
        <f aca="true" t="shared" si="14" ref="BK134:BK153">ROUND(L134*K134,2)</f>
        <v>0</v>
      </c>
      <c r="BL134" s="19" t="s">
        <v>194</v>
      </c>
      <c r="BM134" s="19" t="s">
        <v>612</v>
      </c>
    </row>
    <row r="135" spans="2:65" s="1" customFormat="1" ht="25.5" customHeight="1">
      <c r="B135" s="35"/>
      <c r="C135" s="174" t="s">
        <v>97</v>
      </c>
      <c r="D135" s="174" t="s">
        <v>190</v>
      </c>
      <c r="E135" s="175" t="s">
        <v>196</v>
      </c>
      <c r="F135" s="255" t="s">
        <v>197</v>
      </c>
      <c r="G135" s="255"/>
      <c r="H135" s="255"/>
      <c r="I135" s="255"/>
      <c r="J135" s="176" t="s">
        <v>198</v>
      </c>
      <c r="K135" s="177">
        <v>223.76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194</v>
      </c>
      <c r="AT135" s="19" t="s">
        <v>190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194</v>
      </c>
      <c r="BM135" s="19" t="s">
        <v>613</v>
      </c>
    </row>
    <row r="136" spans="2:65" s="1" customFormat="1" ht="25.5" customHeight="1">
      <c r="B136" s="35"/>
      <c r="C136" s="181" t="s">
        <v>200</v>
      </c>
      <c r="D136" s="181" t="s">
        <v>201</v>
      </c>
      <c r="E136" s="182" t="s">
        <v>202</v>
      </c>
      <c r="F136" s="259" t="s">
        <v>203</v>
      </c>
      <c r="G136" s="259"/>
      <c r="H136" s="259"/>
      <c r="I136" s="259"/>
      <c r="J136" s="183" t="s">
        <v>198</v>
      </c>
      <c r="K136" s="184">
        <v>234.948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3E-05</v>
      </c>
      <c r="Y136" s="179">
        <f t="shared" si="7"/>
        <v>0.0070484400000000004</v>
      </c>
      <c r="Z136" s="179">
        <v>0</v>
      </c>
      <c r="AA136" s="180">
        <f t="shared" si="8"/>
        <v>0</v>
      </c>
      <c r="AR136" s="19" t="s">
        <v>204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194</v>
      </c>
      <c r="BM136" s="19" t="s">
        <v>614</v>
      </c>
    </row>
    <row r="137" spans="2:65" s="1" customFormat="1" ht="25.5" customHeight="1">
      <c r="B137" s="35"/>
      <c r="C137" s="174" t="s">
        <v>194</v>
      </c>
      <c r="D137" s="174" t="s">
        <v>190</v>
      </c>
      <c r="E137" s="175" t="s">
        <v>206</v>
      </c>
      <c r="F137" s="255" t="s">
        <v>207</v>
      </c>
      <c r="G137" s="255"/>
      <c r="H137" s="255"/>
      <c r="I137" s="255"/>
      <c r="J137" s="176" t="s">
        <v>198</v>
      </c>
      <c r="K137" s="177">
        <v>153.21</v>
      </c>
      <c r="L137" s="256">
        <v>0</v>
      </c>
      <c r="M137" s="257"/>
      <c r="N137" s="258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</v>
      </c>
      <c r="Y137" s="179">
        <f t="shared" si="7"/>
        <v>0</v>
      </c>
      <c r="Z137" s="179">
        <v>0</v>
      </c>
      <c r="AA137" s="180">
        <f t="shared" si="8"/>
        <v>0</v>
      </c>
      <c r="AR137" s="19" t="s">
        <v>194</v>
      </c>
      <c r="AT137" s="19" t="s">
        <v>190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194</v>
      </c>
      <c r="BM137" s="19" t="s">
        <v>615</v>
      </c>
    </row>
    <row r="138" spans="2:65" s="1" customFormat="1" ht="16.5" customHeight="1">
      <c r="B138" s="35"/>
      <c r="C138" s="181" t="s">
        <v>209</v>
      </c>
      <c r="D138" s="181" t="s">
        <v>201</v>
      </c>
      <c r="E138" s="182" t="s">
        <v>210</v>
      </c>
      <c r="F138" s="259" t="s">
        <v>211</v>
      </c>
      <c r="G138" s="259"/>
      <c r="H138" s="259"/>
      <c r="I138" s="259"/>
      <c r="J138" s="183" t="s">
        <v>198</v>
      </c>
      <c r="K138" s="184">
        <v>160.871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4E-05</v>
      </c>
      <c r="Y138" s="179">
        <f t="shared" si="7"/>
        <v>0.006434840000000001</v>
      </c>
      <c r="Z138" s="179">
        <v>0</v>
      </c>
      <c r="AA138" s="180">
        <f t="shared" si="8"/>
        <v>0</v>
      </c>
      <c r="AR138" s="19" t="s">
        <v>204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194</v>
      </c>
      <c r="BM138" s="19" t="s">
        <v>616</v>
      </c>
    </row>
    <row r="139" spans="2:65" s="1" customFormat="1" ht="25.5" customHeight="1">
      <c r="B139" s="35"/>
      <c r="C139" s="174" t="s">
        <v>213</v>
      </c>
      <c r="D139" s="174" t="s">
        <v>190</v>
      </c>
      <c r="E139" s="175" t="s">
        <v>214</v>
      </c>
      <c r="F139" s="255" t="s">
        <v>215</v>
      </c>
      <c r="G139" s="255"/>
      <c r="H139" s="255"/>
      <c r="I139" s="255"/>
      <c r="J139" s="176" t="s">
        <v>193</v>
      </c>
      <c r="K139" s="177">
        <v>97.584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0.00832</v>
      </c>
      <c r="Y139" s="179">
        <f t="shared" si="7"/>
        <v>0.81189888</v>
      </c>
      <c r="Z139" s="179">
        <v>0</v>
      </c>
      <c r="AA139" s="180">
        <f t="shared" si="8"/>
        <v>0</v>
      </c>
      <c r="AR139" s="19" t="s">
        <v>194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194</v>
      </c>
      <c r="BM139" s="19" t="s">
        <v>617</v>
      </c>
    </row>
    <row r="140" spans="2:65" s="1" customFormat="1" ht="38.25" customHeight="1">
      <c r="B140" s="35"/>
      <c r="C140" s="181" t="s">
        <v>217</v>
      </c>
      <c r="D140" s="181" t="s">
        <v>201</v>
      </c>
      <c r="E140" s="182" t="s">
        <v>218</v>
      </c>
      <c r="F140" s="259" t="s">
        <v>219</v>
      </c>
      <c r="G140" s="259"/>
      <c r="H140" s="259"/>
      <c r="I140" s="259"/>
      <c r="J140" s="183" t="s">
        <v>193</v>
      </c>
      <c r="K140" s="184">
        <v>99.536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0.41805119999999996</v>
      </c>
      <c r="Z140" s="179">
        <v>0</v>
      </c>
      <c r="AA140" s="180">
        <f t="shared" si="8"/>
        <v>0</v>
      </c>
      <c r="AR140" s="19" t="s">
        <v>204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618</v>
      </c>
    </row>
    <row r="141" spans="2:65" s="1" customFormat="1" ht="25.5" customHeight="1">
      <c r="B141" s="35"/>
      <c r="C141" s="174" t="s">
        <v>204</v>
      </c>
      <c r="D141" s="174" t="s">
        <v>190</v>
      </c>
      <c r="E141" s="175" t="s">
        <v>221</v>
      </c>
      <c r="F141" s="255" t="s">
        <v>222</v>
      </c>
      <c r="G141" s="255"/>
      <c r="H141" s="255"/>
      <c r="I141" s="255"/>
      <c r="J141" s="176" t="s">
        <v>193</v>
      </c>
      <c r="K141" s="177">
        <v>357.121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0.0085</v>
      </c>
      <c r="Y141" s="179">
        <f t="shared" si="7"/>
        <v>3.0355285</v>
      </c>
      <c r="Z141" s="179">
        <v>0</v>
      </c>
      <c r="AA141" s="180">
        <f t="shared" si="8"/>
        <v>0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619</v>
      </c>
    </row>
    <row r="142" spans="2:65" s="1" customFormat="1" ht="25.5" customHeight="1">
      <c r="B142" s="35"/>
      <c r="C142" s="181" t="s">
        <v>224</v>
      </c>
      <c r="D142" s="181" t="s">
        <v>201</v>
      </c>
      <c r="E142" s="182" t="s">
        <v>225</v>
      </c>
      <c r="F142" s="259" t="s">
        <v>226</v>
      </c>
      <c r="G142" s="259"/>
      <c r="H142" s="259"/>
      <c r="I142" s="259"/>
      <c r="J142" s="183" t="s">
        <v>193</v>
      </c>
      <c r="K142" s="184">
        <v>364.263</v>
      </c>
      <c r="L142" s="260">
        <v>0</v>
      </c>
      <c r="M142" s="261"/>
      <c r="N142" s="262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0.0021</v>
      </c>
      <c r="Y142" s="179">
        <f t="shared" si="7"/>
        <v>0.7649522999999999</v>
      </c>
      <c r="Z142" s="179">
        <v>0</v>
      </c>
      <c r="AA142" s="180">
        <f t="shared" si="8"/>
        <v>0</v>
      </c>
      <c r="AR142" s="19" t="s">
        <v>204</v>
      </c>
      <c r="AT142" s="19" t="s">
        <v>201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620</v>
      </c>
    </row>
    <row r="143" spans="2:65" s="1" customFormat="1" ht="38.25" customHeight="1">
      <c r="B143" s="35"/>
      <c r="C143" s="174" t="s">
        <v>228</v>
      </c>
      <c r="D143" s="174" t="s">
        <v>190</v>
      </c>
      <c r="E143" s="175" t="s">
        <v>229</v>
      </c>
      <c r="F143" s="255" t="s">
        <v>230</v>
      </c>
      <c r="G143" s="255"/>
      <c r="H143" s="255"/>
      <c r="I143" s="255"/>
      <c r="J143" s="176" t="s">
        <v>198</v>
      </c>
      <c r="K143" s="177">
        <v>128.85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0.00168</v>
      </c>
      <c r="Y143" s="179">
        <f t="shared" si="7"/>
        <v>0.216468</v>
      </c>
      <c r="Z143" s="179">
        <v>0</v>
      </c>
      <c r="AA143" s="180">
        <f t="shared" si="8"/>
        <v>0</v>
      </c>
      <c r="AR143" s="19" t="s">
        <v>194</v>
      </c>
      <c r="AT143" s="19" t="s">
        <v>190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621</v>
      </c>
    </row>
    <row r="144" spans="2:65" s="1" customFormat="1" ht="38.25" customHeight="1">
      <c r="B144" s="35"/>
      <c r="C144" s="174" t="s">
        <v>232</v>
      </c>
      <c r="D144" s="174" t="s">
        <v>190</v>
      </c>
      <c r="E144" s="175" t="s">
        <v>233</v>
      </c>
      <c r="F144" s="255" t="s">
        <v>234</v>
      </c>
      <c r="G144" s="255"/>
      <c r="H144" s="255"/>
      <c r="I144" s="255"/>
      <c r="J144" s="176" t="s">
        <v>198</v>
      </c>
      <c r="K144" s="177">
        <v>63.51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0.00331</v>
      </c>
      <c r="Y144" s="179">
        <f t="shared" si="7"/>
        <v>0.2102181</v>
      </c>
      <c r="Z144" s="179">
        <v>0</v>
      </c>
      <c r="AA144" s="180">
        <f t="shared" si="8"/>
        <v>0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622</v>
      </c>
    </row>
    <row r="145" spans="2:65" s="1" customFormat="1" ht="25.5" customHeight="1">
      <c r="B145" s="35"/>
      <c r="C145" s="181" t="s">
        <v>236</v>
      </c>
      <c r="D145" s="181" t="s">
        <v>201</v>
      </c>
      <c r="E145" s="182" t="s">
        <v>237</v>
      </c>
      <c r="F145" s="259" t="s">
        <v>238</v>
      </c>
      <c r="G145" s="259"/>
      <c r="H145" s="259"/>
      <c r="I145" s="259"/>
      <c r="J145" s="183" t="s">
        <v>193</v>
      </c>
      <c r="K145" s="184">
        <v>38.569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0.0006</v>
      </c>
      <c r="Y145" s="179">
        <f t="shared" si="7"/>
        <v>0.0231414</v>
      </c>
      <c r="Z145" s="179">
        <v>0</v>
      </c>
      <c r="AA145" s="180">
        <f t="shared" si="8"/>
        <v>0</v>
      </c>
      <c r="AR145" s="19" t="s">
        <v>204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623</v>
      </c>
    </row>
    <row r="146" spans="2:65" s="1" customFormat="1" ht="38.25" customHeight="1">
      <c r="B146" s="35"/>
      <c r="C146" s="181" t="s">
        <v>240</v>
      </c>
      <c r="D146" s="181" t="s">
        <v>201</v>
      </c>
      <c r="E146" s="182" t="s">
        <v>241</v>
      </c>
      <c r="F146" s="259" t="s">
        <v>242</v>
      </c>
      <c r="G146" s="259"/>
      <c r="H146" s="259"/>
      <c r="I146" s="259"/>
      <c r="J146" s="183" t="s">
        <v>193</v>
      </c>
      <c r="K146" s="184">
        <v>12.711</v>
      </c>
      <c r="L146" s="260">
        <v>0</v>
      </c>
      <c r="M146" s="261"/>
      <c r="N146" s="262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0.0009</v>
      </c>
      <c r="Y146" s="179">
        <f t="shared" si="7"/>
        <v>0.0114399</v>
      </c>
      <c r="Z146" s="179">
        <v>0</v>
      </c>
      <c r="AA146" s="180">
        <f t="shared" si="8"/>
        <v>0</v>
      </c>
      <c r="AR146" s="19" t="s">
        <v>204</v>
      </c>
      <c r="AT146" s="19" t="s">
        <v>201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624</v>
      </c>
    </row>
    <row r="147" spans="2:65" s="1" customFormat="1" ht="25.5" customHeight="1">
      <c r="B147" s="35"/>
      <c r="C147" s="174" t="s">
        <v>244</v>
      </c>
      <c r="D147" s="174" t="s">
        <v>190</v>
      </c>
      <c r="E147" s="175" t="s">
        <v>245</v>
      </c>
      <c r="F147" s="255" t="s">
        <v>246</v>
      </c>
      <c r="G147" s="255"/>
      <c r="H147" s="255"/>
      <c r="I147" s="255"/>
      <c r="J147" s="176" t="s">
        <v>198</v>
      </c>
      <c r="K147" s="177">
        <v>91.68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6E-05</v>
      </c>
      <c r="Y147" s="179">
        <f t="shared" si="7"/>
        <v>0.0055008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625</v>
      </c>
    </row>
    <row r="148" spans="2:65" s="1" customFormat="1" ht="16.5" customHeight="1">
      <c r="B148" s="35"/>
      <c r="C148" s="181" t="s">
        <v>11</v>
      </c>
      <c r="D148" s="181" t="s">
        <v>201</v>
      </c>
      <c r="E148" s="182" t="s">
        <v>248</v>
      </c>
      <c r="F148" s="259" t="s">
        <v>249</v>
      </c>
      <c r="G148" s="259"/>
      <c r="H148" s="259"/>
      <c r="I148" s="259"/>
      <c r="J148" s="183" t="s">
        <v>198</v>
      </c>
      <c r="K148" s="184">
        <v>96.264</v>
      </c>
      <c r="L148" s="260">
        <v>0</v>
      </c>
      <c r="M148" s="261"/>
      <c r="N148" s="262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0.00052</v>
      </c>
      <c r="Y148" s="179">
        <f t="shared" si="7"/>
        <v>0.050057279999999996</v>
      </c>
      <c r="Z148" s="179">
        <v>0</v>
      </c>
      <c r="AA148" s="180">
        <f t="shared" si="8"/>
        <v>0</v>
      </c>
      <c r="AR148" s="19" t="s">
        <v>204</v>
      </c>
      <c r="AT148" s="19" t="s">
        <v>201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626</v>
      </c>
    </row>
    <row r="149" spans="2:65" s="1" customFormat="1" ht="38.25" customHeight="1">
      <c r="B149" s="35"/>
      <c r="C149" s="174" t="s">
        <v>251</v>
      </c>
      <c r="D149" s="174" t="s">
        <v>190</v>
      </c>
      <c r="E149" s="175" t="s">
        <v>252</v>
      </c>
      <c r="F149" s="255" t="s">
        <v>253</v>
      </c>
      <c r="G149" s="255"/>
      <c r="H149" s="255"/>
      <c r="I149" s="255"/>
      <c r="J149" s="176" t="s">
        <v>193</v>
      </c>
      <c r="K149" s="177">
        <v>426.381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0.01146</v>
      </c>
      <c r="Y149" s="179">
        <f t="shared" si="7"/>
        <v>4.88632626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627</v>
      </c>
    </row>
    <row r="150" spans="2:65" s="1" customFormat="1" ht="38.25" customHeight="1">
      <c r="B150" s="35"/>
      <c r="C150" s="174" t="s">
        <v>255</v>
      </c>
      <c r="D150" s="174" t="s">
        <v>190</v>
      </c>
      <c r="E150" s="175" t="s">
        <v>256</v>
      </c>
      <c r="F150" s="255" t="s">
        <v>257</v>
      </c>
      <c r="G150" s="255"/>
      <c r="H150" s="255"/>
      <c r="I150" s="255"/>
      <c r="J150" s="176" t="s">
        <v>193</v>
      </c>
      <c r="K150" s="177">
        <v>32.528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0.00628</v>
      </c>
      <c r="Y150" s="179">
        <f t="shared" si="7"/>
        <v>0.20427584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628</v>
      </c>
    </row>
    <row r="151" spans="2:65" s="1" customFormat="1" ht="25.5" customHeight="1">
      <c r="B151" s="35"/>
      <c r="C151" s="174" t="s">
        <v>259</v>
      </c>
      <c r="D151" s="174" t="s">
        <v>190</v>
      </c>
      <c r="E151" s="175" t="s">
        <v>260</v>
      </c>
      <c r="F151" s="255" t="s">
        <v>261</v>
      </c>
      <c r="G151" s="255"/>
      <c r="H151" s="255"/>
      <c r="I151" s="255"/>
      <c r="J151" s="176" t="s">
        <v>193</v>
      </c>
      <c r="K151" s="177">
        <v>410.148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0.00268</v>
      </c>
      <c r="Y151" s="179">
        <f t="shared" si="7"/>
        <v>1.0991966400000002</v>
      </c>
      <c r="Z151" s="179">
        <v>0</v>
      </c>
      <c r="AA151" s="180">
        <f t="shared" si="8"/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194</v>
      </c>
      <c r="BM151" s="19" t="s">
        <v>629</v>
      </c>
    </row>
    <row r="152" spans="2:65" s="1" customFormat="1" ht="25.5" customHeight="1">
      <c r="B152" s="35"/>
      <c r="C152" s="174" t="s">
        <v>263</v>
      </c>
      <c r="D152" s="174" t="s">
        <v>190</v>
      </c>
      <c r="E152" s="175" t="s">
        <v>264</v>
      </c>
      <c r="F152" s="255" t="s">
        <v>265</v>
      </c>
      <c r="G152" s="255"/>
      <c r="H152" s="255"/>
      <c r="I152" s="255"/>
      <c r="J152" s="176" t="s">
        <v>193</v>
      </c>
      <c r="K152" s="177">
        <v>100.566</v>
      </c>
      <c r="L152" s="256">
        <v>0</v>
      </c>
      <c r="M152" s="257"/>
      <c r="N152" s="258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0.00012</v>
      </c>
      <c r="Y152" s="179">
        <f t="shared" si="7"/>
        <v>0.012067920000000001</v>
      </c>
      <c r="Z152" s="179">
        <v>0</v>
      </c>
      <c r="AA152" s="180">
        <f t="shared" si="8"/>
        <v>0</v>
      </c>
      <c r="AR152" s="19" t="s">
        <v>194</v>
      </c>
      <c r="AT152" s="19" t="s">
        <v>190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194</v>
      </c>
      <c r="BM152" s="19" t="s">
        <v>630</v>
      </c>
    </row>
    <row r="153" spans="2:65" s="1" customFormat="1" ht="25.5" customHeight="1">
      <c r="B153" s="35"/>
      <c r="C153" s="174" t="s">
        <v>267</v>
      </c>
      <c r="D153" s="174" t="s">
        <v>190</v>
      </c>
      <c r="E153" s="175" t="s">
        <v>268</v>
      </c>
      <c r="F153" s="255" t="s">
        <v>269</v>
      </c>
      <c r="G153" s="255"/>
      <c r="H153" s="255"/>
      <c r="I153" s="255"/>
      <c r="J153" s="176" t="s">
        <v>193</v>
      </c>
      <c r="K153" s="177">
        <v>12.465</v>
      </c>
      <c r="L153" s="256">
        <v>0</v>
      </c>
      <c r="M153" s="257"/>
      <c r="N153" s="258">
        <f t="shared" si="5"/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t="shared" si="6"/>
        <v>0</v>
      </c>
      <c r="X153" s="179">
        <v>0.063</v>
      </c>
      <c r="Y153" s="179">
        <f t="shared" si="7"/>
        <v>0.785295</v>
      </c>
      <c r="Z153" s="179">
        <v>0</v>
      </c>
      <c r="AA153" s="180">
        <f t="shared" si="8"/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t="shared" si="9"/>
        <v>0</v>
      </c>
      <c r="BF153" s="118">
        <f t="shared" si="10"/>
        <v>0</v>
      </c>
      <c r="BG153" s="118">
        <f t="shared" si="11"/>
        <v>0</v>
      </c>
      <c r="BH153" s="118">
        <f t="shared" si="12"/>
        <v>0</v>
      </c>
      <c r="BI153" s="118">
        <f t="shared" si="13"/>
        <v>0</v>
      </c>
      <c r="BJ153" s="19" t="s">
        <v>41</v>
      </c>
      <c r="BK153" s="118">
        <f t="shared" si="14"/>
        <v>0</v>
      </c>
      <c r="BL153" s="19" t="s">
        <v>194</v>
      </c>
      <c r="BM153" s="19" t="s">
        <v>631</v>
      </c>
    </row>
    <row r="154" spans="2:63" s="10" customFormat="1" ht="29.85" customHeight="1">
      <c r="B154" s="163"/>
      <c r="C154" s="164"/>
      <c r="D154" s="173" t="s">
        <v>156</v>
      </c>
      <c r="E154" s="173"/>
      <c r="F154" s="173"/>
      <c r="G154" s="173"/>
      <c r="H154" s="173"/>
      <c r="I154" s="173"/>
      <c r="J154" s="173"/>
      <c r="K154" s="173"/>
      <c r="L154" s="173"/>
      <c r="M154" s="173"/>
      <c r="N154" s="268">
        <f>BK154</f>
        <v>0</v>
      </c>
      <c r="O154" s="269"/>
      <c r="P154" s="269"/>
      <c r="Q154" s="269"/>
      <c r="R154" s="166"/>
      <c r="T154" s="167"/>
      <c r="U154" s="164"/>
      <c r="V154" s="164"/>
      <c r="W154" s="168">
        <f>SUM(W155:W165)</f>
        <v>0</v>
      </c>
      <c r="X154" s="164"/>
      <c r="Y154" s="168">
        <f>SUM(Y155:Y165)</f>
        <v>0</v>
      </c>
      <c r="Z154" s="164"/>
      <c r="AA154" s="169">
        <f>SUM(AA155:AA165)</f>
        <v>9.508856</v>
      </c>
      <c r="AR154" s="170" t="s">
        <v>41</v>
      </c>
      <c r="AT154" s="171" t="s">
        <v>85</v>
      </c>
      <c r="AU154" s="171" t="s">
        <v>41</v>
      </c>
      <c r="AY154" s="170" t="s">
        <v>189</v>
      </c>
      <c r="BK154" s="172">
        <f>SUM(BK155:BK165)</f>
        <v>0</v>
      </c>
    </row>
    <row r="155" spans="2:65" s="1" customFormat="1" ht="38.25" customHeight="1">
      <c r="B155" s="35"/>
      <c r="C155" s="174" t="s">
        <v>10</v>
      </c>
      <c r="D155" s="174" t="s">
        <v>190</v>
      </c>
      <c r="E155" s="175" t="s">
        <v>271</v>
      </c>
      <c r="F155" s="255" t="s">
        <v>272</v>
      </c>
      <c r="G155" s="255"/>
      <c r="H155" s="255"/>
      <c r="I155" s="255"/>
      <c r="J155" s="176" t="s">
        <v>193</v>
      </c>
      <c r="K155" s="177">
        <v>550</v>
      </c>
      <c r="L155" s="256">
        <v>0</v>
      </c>
      <c r="M155" s="257"/>
      <c r="N155" s="258">
        <f aca="true" t="shared" si="15" ref="N155:N165">ROUND(L155*K155,2)</f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aca="true" t="shared" si="16" ref="W155:W165">V155*K155</f>
        <v>0</v>
      </c>
      <c r="X155" s="179">
        <v>0</v>
      </c>
      <c r="Y155" s="179">
        <f aca="true" t="shared" si="17" ref="Y155:Y165">X155*K155</f>
        <v>0</v>
      </c>
      <c r="Z155" s="179">
        <v>0</v>
      </c>
      <c r="AA155" s="180">
        <f aca="true" t="shared" si="18" ref="AA155:AA165">Z155*K155</f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aca="true" t="shared" si="19" ref="BE155:BE165">IF(U155="základní",N155,0)</f>
        <v>0</v>
      </c>
      <c r="BF155" s="118">
        <f aca="true" t="shared" si="20" ref="BF155:BF165">IF(U155="snížená",N155,0)</f>
        <v>0</v>
      </c>
      <c r="BG155" s="118">
        <f aca="true" t="shared" si="21" ref="BG155:BG165">IF(U155="zákl. přenesená",N155,0)</f>
        <v>0</v>
      </c>
      <c r="BH155" s="118">
        <f aca="true" t="shared" si="22" ref="BH155:BH165">IF(U155="sníž. přenesená",N155,0)</f>
        <v>0</v>
      </c>
      <c r="BI155" s="118">
        <f aca="true" t="shared" si="23" ref="BI155:BI165">IF(U155="nulová",N155,0)</f>
        <v>0</v>
      </c>
      <c r="BJ155" s="19" t="s">
        <v>41</v>
      </c>
      <c r="BK155" s="118">
        <f aca="true" t="shared" si="24" ref="BK155:BK165">ROUND(L155*K155,2)</f>
        <v>0</v>
      </c>
      <c r="BL155" s="19" t="s">
        <v>194</v>
      </c>
      <c r="BM155" s="19" t="s">
        <v>632</v>
      </c>
    </row>
    <row r="156" spans="2:65" s="1" customFormat="1" ht="38.25" customHeight="1">
      <c r="B156" s="35"/>
      <c r="C156" s="174" t="s">
        <v>274</v>
      </c>
      <c r="D156" s="174" t="s">
        <v>190</v>
      </c>
      <c r="E156" s="175" t="s">
        <v>275</v>
      </c>
      <c r="F156" s="255" t="s">
        <v>276</v>
      </c>
      <c r="G156" s="255"/>
      <c r="H156" s="255"/>
      <c r="I156" s="255"/>
      <c r="J156" s="176" t="s">
        <v>193</v>
      </c>
      <c r="K156" s="177">
        <v>33000</v>
      </c>
      <c r="L156" s="256">
        <v>0</v>
      </c>
      <c r="M156" s="257"/>
      <c r="N156" s="258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</v>
      </c>
      <c r="Y156" s="179">
        <f t="shared" si="17"/>
        <v>0</v>
      </c>
      <c r="Z156" s="179">
        <v>0</v>
      </c>
      <c r="AA156" s="180">
        <f t="shared" si="18"/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633</v>
      </c>
    </row>
    <row r="157" spans="2:65" s="1" customFormat="1" ht="38.25" customHeight="1">
      <c r="B157" s="35"/>
      <c r="C157" s="174" t="s">
        <v>278</v>
      </c>
      <c r="D157" s="174" t="s">
        <v>190</v>
      </c>
      <c r="E157" s="175" t="s">
        <v>279</v>
      </c>
      <c r="F157" s="255" t="s">
        <v>280</v>
      </c>
      <c r="G157" s="255"/>
      <c r="H157" s="255"/>
      <c r="I157" s="255"/>
      <c r="J157" s="176" t="s">
        <v>193</v>
      </c>
      <c r="K157" s="177">
        <v>550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</v>
      </c>
      <c r="Y157" s="179">
        <f t="shared" si="17"/>
        <v>0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634</v>
      </c>
    </row>
    <row r="158" spans="2:65" s="1" customFormat="1" ht="25.5" customHeight="1">
      <c r="B158" s="35"/>
      <c r="C158" s="174" t="s">
        <v>282</v>
      </c>
      <c r="D158" s="174" t="s">
        <v>190</v>
      </c>
      <c r="E158" s="175" t="s">
        <v>283</v>
      </c>
      <c r="F158" s="255" t="s">
        <v>284</v>
      </c>
      <c r="G158" s="255"/>
      <c r="H158" s="255"/>
      <c r="I158" s="255"/>
      <c r="J158" s="176" t="s">
        <v>193</v>
      </c>
      <c r="K158" s="177">
        <v>550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0</v>
      </c>
      <c r="Y158" s="179">
        <f t="shared" si="17"/>
        <v>0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635</v>
      </c>
    </row>
    <row r="159" spans="2:65" s="1" customFormat="1" ht="25.5" customHeight="1">
      <c r="B159" s="35"/>
      <c r="C159" s="174" t="s">
        <v>286</v>
      </c>
      <c r="D159" s="174" t="s">
        <v>190</v>
      </c>
      <c r="E159" s="175" t="s">
        <v>287</v>
      </c>
      <c r="F159" s="255" t="s">
        <v>288</v>
      </c>
      <c r="G159" s="255"/>
      <c r="H159" s="255"/>
      <c r="I159" s="255"/>
      <c r="J159" s="176" t="s">
        <v>193</v>
      </c>
      <c r="K159" s="177">
        <v>33000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0</v>
      </c>
      <c r="Y159" s="179">
        <f t="shared" si="17"/>
        <v>0</v>
      </c>
      <c r="Z159" s="179">
        <v>0</v>
      </c>
      <c r="AA159" s="180">
        <f t="shared" si="18"/>
        <v>0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636</v>
      </c>
    </row>
    <row r="160" spans="2:65" s="1" customFormat="1" ht="25.5" customHeight="1">
      <c r="B160" s="35"/>
      <c r="C160" s="174" t="s">
        <v>290</v>
      </c>
      <c r="D160" s="174" t="s">
        <v>190</v>
      </c>
      <c r="E160" s="175" t="s">
        <v>291</v>
      </c>
      <c r="F160" s="255" t="s">
        <v>292</v>
      </c>
      <c r="G160" s="255"/>
      <c r="H160" s="255"/>
      <c r="I160" s="255"/>
      <c r="J160" s="176" t="s">
        <v>193</v>
      </c>
      <c r="K160" s="177">
        <v>550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0</v>
      </c>
      <c r="Y160" s="179">
        <f t="shared" si="17"/>
        <v>0</v>
      </c>
      <c r="Z160" s="179">
        <v>0</v>
      </c>
      <c r="AA160" s="180">
        <f t="shared" si="18"/>
        <v>0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637</v>
      </c>
    </row>
    <row r="161" spans="2:65" s="1" customFormat="1" ht="25.5" customHeight="1">
      <c r="B161" s="35"/>
      <c r="C161" s="174" t="s">
        <v>294</v>
      </c>
      <c r="D161" s="174" t="s">
        <v>190</v>
      </c>
      <c r="E161" s="175" t="s">
        <v>638</v>
      </c>
      <c r="F161" s="255" t="s">
        <v>639</v>
      </c>
      <c r="G161" s="255"/>
      <c r="H161" s="255"/>
      <c r="I161" s="255"/>
      <c r="J161" s="176" t="s">
        <v>193</v>
      </c>
      <c r="K161" s="177">
        <v>0.92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0.055</v>
      </c>
      <c r="AA161" s="180">
        <f t="shared" si="18"/>
        <v>0.0506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640</v>
      </c>
    </row>
    <row r="162" spans="2:65" s="1" customFormat="1" ht="25.5" customHeight="1">
      <c r="B162" s="35"/>
      <c r="C162" s="174" t="s">
        <v>298</v>
      </c>
      <c r="D162" s="174" t="s">
        <v>190</v>
      </c>
      <c r="E162" s="175" t="s">
        <v>641</v>
      </c>
      <c r="F162" s="255" t="s">
        <v>642</v>
      </c>
      <c r="G162" s="255"/>
      <c r="H162" s="255"/>
      <c r="I162" s="255"/>
      <c r="J162" s="176" t="s">
        <v>193</v>
      </c>
      <c r="K162" s="177">
        <v>59.94</v>
      </c>
      <c r="L162" s="256">
        <v>0</v>
      </c>
      <c r="M162" s="257"/>
      <c r="N162" s="258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</v>
      </c>
      <c r="Y162" s="179">
        <f t="shared" si="17"/>
        <v>0</v>
      </c>
      <c r="Z162" s="179">
        <v>0.034</v>
      </c>
      <c r="AA162" s="180">
        <f t="shared" si="18"/>
        <v>2.03796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643</v>
      </c>
    </row>
    <row r="163" spans="2:65" s="1" customFormat="1" ht="16.5" customHeight="1">
      <c r="B163" s="35"/>
      <c r="C163" s="174" t="s">
        <v>302</v>
      </c>
      <c r="D163" s="174" t="s">
        <v>190</v>
      </c>
      <c r="E163" s="175" t="s">
        <v>307</v>
      </c>
      <c r="F163" s="255" t="s">
        <v>308</v>
      </c>
      <c r="G163" s="255"/>
      <c r="H163" s="255"/>
      <c r="I163" s="255"/>
      <c r="J163" s="176" t="s">
        <v>193</v>
      </c>
      <c r="K163" s="177">
        <v>2.05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0.06</v>
      </c>
      <c r="AA163" s="180">
        <f t="shared" si="18"/>
        <v>0.12299999999999998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644</v>
      </c>
    </row>
    <row r="164" spans="2:65" s="1" customFormat="1" ht="16.5" customHeight="1">
      <c r="B164" s="35"/>
      <c r="C164" s="174" t="s">
        <v>306</v>
      </c>
      <c r="D164" s="174" t="s">
        <v>190</v>
      </c>
      <c r="E164" s="175" t="s">
        <v>311</v>
      </c>
      <c r="F164" s="255" t="s">
        <v>312</v>
      </c>
      <c r="G164" s="255"/>
      <c r="H164" s="255"/>
      <c r="I164" s="255"/>
      <c r="J164" s="176" t="s">
        <v>193</v>
      </c>
      <c r="K164" s="177">
        <v>7.2</v>
      </c>
      <c r="L164" s="256">
        <v>0</v>
      </c>
      <c r="M164" s="257"/>
      <c r="N164" s="258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</v>
      </c>
      <c r="Y164" s="179">
        <f t="shared" si="17"/>
        <v>0</v>
      </c>
      <c r="Z164" s="179">
        <v>0.066</v>
      </c>
      <c r="AA164" s="180">
        <f t="shared" si="18"/>
        <v>0.4752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645</v>
      </c>
    </row>
    <row r="165" spans="2:65" s="1" customFormat="1" ht="38.25" customHeight="1">
      <c r="B165" s="35"/>
      <c r="C165" s="174" t="s">
        <v>310</v>
      </c>
      <c r="D165" s="174" t="s">
        <v>190</v>
      </c>
      <c r="E165" s="175" t="s">
        <v>315</v>
      </c>
      <c r="F165" s="255" t="s">
        <v>316</v>
      </c>
      <c r="G165" s="255"/>
      <c r="H165" s="255"/>
      <c r="I165" s="255"/>
      <c r="J165" s="176" t="s">
        <v>193</v>
      </c>
      <c r="K165" s="177">
        <v>426.381</v>
      </c>
      <c r="L165" s="256">
        <v>0</v>
      </c>
      <c r="M165" s="257"/>
      <c r="N165" s="258">
        <f t="shared" si="15"/>
        <v>0</v>
      </c>
      <c r="O165" s="258"/>
      <c r="P165" s="258"/>
      <c r="Q165" s="258"/>
      <c r="R165" s="37"/>
      <c r="T165" s="178" t="s">
        <v>22</v>
      </c>
      <c r="U165" s="44" t="s">
        <v>51</v>
      </c>
      <c r="V165" s="36"/>
      <c r="W165" s="179">
        <f t="shared" si="16"/>
        <v>0</v>
      </c>
      <c r="X165" s="179">
        <v>0</v>
      </c>
      <c r="Y165" s="179">
        <f t="shared" si="17"/>
        <v>0</v>
      </c>
      <c r="Z165" s="179">
        <v>0.016</v>
      </c>
      <c r="AA165" s="180">
        <f t="shared" si="18"/>
        <v>6.822095999999999</v>
      </c>
      <c r="AR165" s="19" t="s">
        <v>194</v>
      </c>
      <c r="AT165" s="19" t="s">
        <v>190</v>
      </c>
      <c r="AU165" s="19" t="s">
        <v>97</v>
      </c>
      <c r="AY165" s="19" t="s">
        <v>189</v>
      </c>
      <c r="BE165" s="118">
        <f t="shared" si="19"/>
        <v>0</v>
      </c>
      <c r="BF165" s="118">
        <f t="shared" si="20"/>
        <v>0</v>
      </c>
      <c r="BG165" s="118">
        <f t="shared" si="21"/>
        <v>0</v>
      </c>
      <c r="BH165" s="118">
        <f t="shared" si="22"/>
        <v>0</v>
      </c>
      <c r="BI165" s="118">
        <f t="shared" si="23"/>
        <v>0</v>
      </c>
      <c r="BJ165" s="19" t="s">
        <v>41</v>
      </c>
      <c r="BK165" s="118">
        <f t="shared" si="24"/>
        <v>0</v>
      </c>
      <c r="BL165" s="19" t="s">
        <v>194</v>
      </c>
      <c r="BM165" s="19" t="s">
        <v>646</v>
      </c>
    </row>
    <row r="166" spans="2:63" s="10" customFormat="1" ht="29.85" customHeight="1">
      <c r="B166" s="163"/>
      <c r="C166" s="164"/>
      <c r="D166" s="173" t="s">
        <v>157</v>
      </c>
      <c r="E166" s="173"/>
      <c r="F166" s="173"/>
      <c r="G166" s="173"/>
      <c r="H166" s="173"/>
      <c r="I166" s="173"/>
      <c r="J166" s="173"/>
      <c r="K166" s="173"/>
      <c r="L166" s="173"/>
      <c r="M166" s="173"/>
      <c r="N166" s="268">
        <f>BK166</f>
        <v>0</v>
      </c>
      <c r="O166" s="269"/>
      <c r="P166" s="269"/>
      <c r="Q166" s="269"/>
      <c r="R166" s="166"/>
      <c r="T166" s="167"/>
      <c r="U166" s="164"/>
      <c r="V166" s="164"/>
      <c r="W166" s="168">
        <f>SUM(W167:W171)</f>
        <v>0</v>
      </c>
      <c r="X166" s="164"/>
      <c r="Y166" s="168">
        <f>SUM(Y167:Y171)</f>
        <v>0</v>
      </c>
      <c r="Z166" s="164"/>
      <c r="AA166" s="169">
        <f>SUM(AA167:AA171)</f>
        <v>0</v>
      </c>
      <c r="AR166" s="170" t="s">
        <v>41</v>
      </c>
      <c r="AT166" s="171" t="s">
        <v>85</v>
      </c>
      <c r="AU166" s="171" t="s">
        <v>41</v>
      </c>
      <c r="AY166" s="170" t="s">
        <v>189</v>
      </c>
      <c r="BK166" s="172">
        <f>SUM(BK167:BK171)</f>
        <v>0</v>
      </c>
    </row>
    <row r="167" spans="2:65" s="1" customFormat="1" ht="38.25" customHeight="1">
      <c r="B167" s="35"/>
      <c r="C167" s="174" t="s">
        <v>314</v>
      </c>
      <c r="D167" s="174" t="s">
        <v>190</v>
      </c>
      <c r="E167" s="175" t="s">
        <v>319</v>
      </c>
      <c r="F167" s="255" t="s">
        <v>320</v>
      </c>
      <c r="G167" s="255"/>
      <c r="H167" s="255"/>
      <c r="I167" s="255"/>
      <c r="J167" s="176" t="s">
        <v>321</v>
      </c>
      <c r="K167" s="177">
        <v>10.343</v>
      </c>
      <c r="L167" s="256">
        <v>0</v>
      </c>
      <c r="M167" s="257"/>
      <c r="N167" s="258">
        <f>ROUND(L167*K167,2)</f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>V167*K167</f>
        <v>0</v>
      </c>
      <c r="X167" s="179">
        <v>0</v>
      </c>
      <c r="Y167" s="179">
        <f>X167*K167</f>
        <v>0</v>
      </c>
      <c r="Z167" s="179">
        <v>0</v>
      </c>
      <c r="AA167" s="180">
        <f>Z167*K167</f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19" t="s">
        <v>41</v>
      </c>
      <c r="BK167" s="118">
        <f>ROUND(L167*K167,2)</f>
        <v>0</v>
      </c>
      <c r="BL167" s="19" t="s">
        <v>194</v>
      </c>
      <c r="BM167" s="19" t="s">
        <v>647</v>
      </c>
    </row>
    <row r="168" spans="2:65" s="1" customFormat="1" ht="38.25" customHeight="1">
      <c r="B168" s="35"/>
      <c r="C168" s="174" t="s">
        <v>318</v>
      </c>
      <c r="D168" s="174" t="s">
        <v>190</v>
      </c>
      <c r="E168" s="175" t="s">
        <v>324</v>
      </c>
      <c r="F168" s="255" t="s">
        <v>325</v>
      </c>
      <c r="G168" s="255"/>
      <c r="H168" s="255"/>
      <c r="I168" s="255"/>
      <c r="J168" s="176" t="s">
        <v>321</v>
      </c>
      <c r="K168" s="177">
        <v>10.343</v>
      </c>
      <c r="L168" s="256">
        <v>0</v>
      </c>
      <c r="M168" s="257"/>
      <c r="N168" s="258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</v>
      </c>
      <c r="Y168" s="179">
        <f>X168*K168</f>
        <v>0</v>
      </c>
      <c r="Z168" s="179">
        <v>0</v>
      </c>
      <c r="AA168" s="180">
        <f>Z168*K168</f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648</v>
      </c>
    </row>
    <row r="169" spans="2:65" s="1" customFormat="1" ht="25.5" customHeight="1">
      <c r="B169" s="35"/>
      <c r="C169" s="174" t="s">
        <v>323</v>
      </c>
      <c r="D169" s="174" t="s">
        <v>190</v>
      </c>
      <c r="E169" s="175" t="s">
        <v>328</v>
      </c>
      <c r="F169" s="255" t="s">
        <v>329</v>
      </c>
      <c r="G169" s="255"/>
      <c r="H169" s="255"/>
      <c r="I169" s="255"/>
      <c r="J169" s="176" t="s">
        <v>321</v>
      </c>
      <c r="K169" s="177">
        <v>93.087</v>
      </c>
      <c r="L169" s="256">
        <v>0</v>
      </c>
      <c r="M169" s="257"/>
      <c r="N169" s="258">
        <f>ROUND(L169*K169,2)</f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>V169*K169</f>
        <v>0</v>
      </c>
      <c r="X169" s="179">
        <v>0</v>
      </c>
      <c r="Y169" s="179">
        <f>X169*K169</f>
        <v>0</v>
      </c>
      <c r="Z169" s="179">
        <v>0</v>
      </c>
      <c r="AA169" s="180">
        <f>Z169*K169</f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>IF(U169="základní",N169,0)</f>
        <v>0</v>
      </c>
      <c r="BF169" s="118">
        <f>IF(U169="snížená",N169,0)</f>
        <v>0</v>
      </c>
      <c r="BG169" s="118">
        <f>IF(U169="zákl. přenesená",N169,0)</f>
        <v>0</v>
      </c>
      <c r="BH169" s="118">
        <f>IF(U169="sníž. přenesená",N169,0)</f>
        <v>0</v>
      </c>
      <c r="BI169" s="118">
        <f>IF(U169="nulová",N169,0)</f>
        <v>0</v>
      </c>
      <c r="BJ169" s="19" t="s">
        <v>41</v>
      </c>
      <c r="BK169" s="118">
        <f>ROUND(L169*K169,2)</f>
        <v>0</v>
      </c>
      <c r="BL169" s="19" t="s">
        <v>194</v>
      </c>
      <c r="BM169" s="19" t="s">
        <v>649</v>
      </c>
    </row>
    <row r="170" spans="2:65" s="1" customFormat="1" ht="38.25" customHeight="1">
      <c r="B170" s="35"/>
      <c r="C170" s="174" t="s">
        <v>327</v>
      </c>
      <c r="D170" s="174" t="s">
        <v>190</v>
      </c>
      <c r="E170" s="175" t="s">
        <v>332</v>
      </c>
      <c r="F170" s="255" t="s">
        <v>333</v>
      </c>
      <c r="G170" s="255"/>
      <c r="H170" s="255"/>
      <c r="I170" s="255"/>
      <c r="J170" s="176" t="s">
        <v>321</v>
      </c>
      <c r="K170" s="177">
        <v>6.822</v>
      </c>
      <c r="L170" s="256">
        <v>0</v>
      </c>
      <c r="M170" s="257"/>
      <c r="N170" s="258">
        <f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>V170*K170</f>
        <v>0</v>
      </c>
      <c r="X170" s="179">
        <v>0</v>
      </c>
      <c r="Y170" s="179">
        <f>X170*K170</f>
        <v>0</v>
      </c>
      <c r="Z170" s="179">
        <v>0</v>
      </c>
      <c r="AA170" s="180">
        <f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>IF(U170="základní",N170,0)</f>
        <v>0</v>
      </c>
      <c r="BF170" s="118">
        <f>IF(U170="snížená",N170,0)</f>
        <v>0</v>
      </c>
      <c r="BG170" s="118">
        <f>IF(U170="zákl. přenesená",N170,0)</f>
        <v>0</v>
      </c>
      <c r="BH170" s="118">
        <f>IF(U170="sníž. přenesená",N170,0)</f>
        <v>0</v>
      </c>
      <c r="BI170" s="118">
        <f>IF(U170="nulová",N170,0)</f>
        <v>0</v>
      </c>
      <c r="BJ170" s="19" t="s">
        <v>41</v>
      </c>
      <c r="BK170" s="118">
        <f>ROUND(L170*K170,2)</f>
        <v>0</v>
      </c>
      <c r="BL170" s="19" t="s">
        <v>194</v>
      </c>
      <c r="BM170" s="19" t="s">
        <v>650</v>
      </c>
    </row>
    <row r="171" spans="2:65" s="1" customFormat="1" ht="25.5" customHeight="1">
      <c r="B171" s="35"/>
      <c r="C171" s="174" t="s">
        <v>331</v>
      </c>
      <c r="D171" s="174" t="s">
        <v>190</v>
      </c>
      <c r="E171" s="175" t="s">
        <v>336</v>
      </c>
      <c r="F171" s="255" t="s">
        <v>337</v>
      </c>
      <c r="G171" s="255"/>
      <c r="H171" s="255"/>
      <c r="I171" s="255"/>
      <c r="J171" s="176" t="s">
        <v>321</v>
      </c>
      <c r="K171" s="177">
        <v>2.757</v>
      </c>
      <c r="L171" s="256">
        <v>0</v>
      </c>
      <c r="M171" s="257"/>
      <c r="N171" s="258">
        <f>ROUND(L171*K171,2)</f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>V171*K171</f>
        <v>0</v>
      </c>
      <c r="X171" s="179">
        <v>0</v>
      </c>
      <c r="Y171" s="179">
        <f>X171*K171</f>
        <v>0</v>
      </c>
      <c r="Z171" s="179">
        <v>0</v>
      </c>
      <c r="AA171" s="180">
        <f>Z171*K171</f>
        <v>0</v>
      </c>
      <c r="AR171" s="19" t="s">
        <v>194</v>
      </c>
      <c r="AT171" s="19" t="s">
        <v>190</v>
      </c>
      <c r="AU171" s="19" t="s">
        <v>97</v>
      </c>
      <c r="AY171" s="19" t="s">
        <v>189</v>
      </c>
      <c r="BE171" s="118">
        <f>IF(U171="základní",N171,0)</f>
        <v>0</v>
      </c>
      <c r="BF171" s="118">
        <f>IF(U171="snížená",N171,0)</f>
        <v>0</v>
      </c>
      <c r="BG171" s="118">
        <f>IF(U171="zákl. přenesená",N171,0)</f>
        <v>0</v>
      </c>
      <c r="BH171" s="118">
        <f>IF(U171="sníž. přenesená",N171,0)</f>
        <v>0</v>
      </c>
      <c r="BI171" s="118">
        <f>IF(U171="nulová",N171,0)</f>
        <v>0</v>
      </c>
      <c r="BJ171" s="19" t="s">
        <v>41</v>
      </c>
      <c r="BK171" s="118">
        <f>ROUND(L171*K171,2)</f>
        <v>0</v>
      </c>
      <c r="BL171" s="19" t="s">
        <v>194</v>
      </c>
      <c r="BM171" s="19" t="s">
        <v>651</v>
      </c>
    </row>
    <row r="172" spans="2:63" s="10" customFormat="1" ht="29.85" customHeight="1">
      <c r="B172" s="163"/>
      <c r="C172" s="164"/>
      <c r="D172" s="173" t="s">
        <v>158</v>
      </c>
      <c r="E172" s="173"/>
      <c r="F172" s="173"/>
      <c r="G172" s="173"/>
      <c r="H172" s="173"/>
      <c r="I172" s="173"/>
      <c r="J172" s="173"/>
      <c r="K172" s="173"/>
      <c r="L172" s="173"/>
      <c r="M172" s="173"/>
      <c r="N172" s="268">
        <f>BK172</f>
        <v>0</v>
      </c>
      <c r="O172" s="269"/>
      <c r="P172" s="269"/>
      <c r="Q172" s="269"/>
      <c r="R172" s="166"/>
      <c r="T172" s="167"/>
      <c r="U172" s="164"/>
      <c r="V172" s="164"/>
      <c r="W172" s="168">
        <f>W173</f>
        <v>0</v>
      </c>
      <c r="X172" s="164"/>
      <c r="Y172" s="168">
        <f>Y173</f>
        <v>0</v>
      </c>
      <c r="Z172" s="164"/>
      <c r="AA172" s="169">
        <f>AA173</f>
        <v>0</v>
      </c>
      <c r="AR172" s="170" t="s">
        <v>41</v>
      </c>
      <c r="AT172" s="171" t="s">
        <v>85</v>
      </c>
      <c r="AU172" s="171" t="s">
        <v>41</v>
      </c>
      <c r="AY172" s="170" t="s">
        <v>189</v>
      </c>
      <c r="BK172" s="172">
        <f>BK173</f>
        <v>0</v>
      </c>
    </row>
    <row r="173" spans="2:65" s="1" customFormat="1" ht="25.5" customHeight="1">
      <c r="B173" s="35"/>
      <c r="C173" s="174" t="s">
        <v>335</v>
      </c>
      <c r="D173" s="174" t="s">
        <v>190</v>
      </c>
      <c r="E173" s="175" t="s">
        <v>340</v>
      </c>
      <c r="F173" s="255" t="s">
        <v>341</v>
      </c>
      <c r="G173" s="255"/>
      <c r="H173" s="255"/>
      <c r="I173" s="255"/>
      <c r="J173" s="176" t="s">
        <v>321</v>
      </c>
      <c r="K173" s="177">
        <v>12.676</v>
      </c>
      <c r="L173" s="256">
        <v>0</v>
      </c>
      <c r="M173" s="257"/>
      <c r="N173" s="258">
        <f>ROUND(L173*K173,2)</f>
        <v>0</v>
      </c>
      <c r="O173" s="258"/>
      <c r="P173" s="258"/>
      <c r="Q173" s="258"/>
      <c r="R173" s="37"/>
      <c r="T173" s="178" t="s">
        <v>22</v>
      </c>
      <c r="U173" s="44" t="s">
        <v>51</v>
      </c>
      <c r="V173" s="36"/>
      <c r="W173" s="179">
        <f>V173*K173</f>
        <v>0</v>
      </c>
      <c r="X173" s="179">
        <v>0</v>
      </c>
      <c r="Y173" s="179">
        <f>X173*K173</f>
        <v>0</v>
      </c>
      <c r="Z173" s="179">
        <v>0</v>
      </c>
      <c r="AA173" s="180">
        <f>Z173*K173</f>
        <v>0</v>
      </c>
      <c r="AR173" s="19" t="s">
        <v>194</v>
      </c>
      <c r="AT173" s="19" t="s">
        <v>190</v>
      </c>
      <c r="AU173" s="19" t="s">
        <v>97</v>
      </c>
      <c r="AY173" s="19" t="s">
        <v>189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19" t="s">
        <v>41</v>
      </c>
      <c r="BK173" s="118">
        <f>ROUND(L173*K173,2)</f>
        <v>0</v>
      </c>
      <c r="BL173" s="19" t="s">
        <v>194</v>
      </c>
      <c r="BM173" s="19" t="s">
        <v>652</v>
      </c>
    </row>
    <row r="174" spans="2:63" s="10" customFormat="1" ht="37.35" customHeight="1">
      <c r="B174" s="163"/>
      <c r="C174" s="164"/>
      <c r="D174" s="165" t="s">
        <v>159</v>
      </c>
      <c r="E174" s="165"/>
      <c r="F174" s="165"/>
      <c r="G174" s="165"/>
      <c r="H174" s="165"/>
      <c r="I174" s="165"/>
      <c r="J174" s="165"/>
      <c r="K174" s="165"/>
      <c r="L174" s="165"/>
      <c r="M174" s="165"/>
      <c r="N174" s="270">
        <f>BK174</f>
        <v>0</v>
      </c>
      <c r="O174" s="271"/>
      <c r="P174" s="271"/>
      <c r="Q174" s="271"/>
      <c r="R174" s="166"/>
      <c r="T174" s="167"/>
      <c r="U174" s="164"/>
      <c r="V174" s="164"/>
      <c r="W174" s="168">
        <f>W175+W184+W191+W197+W234+W239+W250+W254</f>
        <v>0</v>
      </c>
      <c r="X174" s="164"/>
      <c r="Y174" s="168">
        <f>Y175+Y184+Y191+Y197+Y234+Y239+Y250+Y254</f>
        <v>9.20054112</v>
      </c>
      <c r="Z174" s="164"/>
      <c r="AA174" s="169">
        <f>AA175+AA184+AA191+AA197+AA234+AA239+AA250+AA254</f>
        <v>0.8342265</v>
      </c>
      <c r="AR174" s="170" t="s">
        <v>97</v>
      </c>
      <c r="AT174" s="171" t="s">
        <v>85</v>
      </c>
      <c r="AU174" s="171" t="s">
        <v>86</v>
      </c>
      <c r="AY174" s="170" t="s">
        <v>189</v>
      </c>
      <c r="BK174" s="172">
        <f>BK175+BK184+BK191+BK197+BK234+BK239+BK250+BK254</f>
        <v>0</v>
      </c>
    </row>
    <row r="175" spans="2:63" s="10" customFormat="1" ht="19.95" customHeight="1">
      <c r="B175" s="163"/>
      <c r="C175" s="164"/>
      <c r="D175" s="173" t="s">
        <v>160</v>
      </c>
      <c r="E175" s="173"/>
      <c r="F175" s="173"/>
      <c r="G175" s="173"/>
      <c r="H175" s="173"/>
      <c r="I175" s="173"/>
      <c r="J175" s="173"/>
      <c r="K175" s="173"/>
      <c r="L175" s="173"/>
      <c r="M175" s="173"/>
      <c r="N175" s="266">
        <f>BK175</f>
        <v>0</v>
      </c>
      <c r="O175" s="267"/>
      <c r="P175" s="267"/>
      <c r="Q175" s="267"/>
      <c r="R175" s="166"/>
      <c r="T175" s="167"/>
      <c r="U175" s="164"/>
      <c r="V175" s="164"/>
      <c r="W175" s="168">
        <f>SUM(W176:W183)</f>
        <v>0</v>
      </c>
      <c r="X175" s="164"/>
      <c r="Y175" s="168">
        <f>SUM(Y176:Y183)</f>
        <v>0.4833249</v>
      </c>
      <c r="Z175" s="164"/>
      <c r="AA175" s="169">
        <f>SUM(AA176:AA183)</f>
        <v>0.3724</v>
      </c>
      <c r="AR175" s="170" t="s">
        <v>97</v>
      </c>
      <c r="AT175" s="171" t="s">
        <v>85</v>
      </c>
      <c r="AU175" s="171" t="s">
        <v>41</v>
      </c>
      <c r="AY175" s="170" t="s">
        <v>189</v>
      </c>
      <c r="BK175" s="172">
        <f>SUM(BK176:BK183)</f>
        <v>0</v>
      </c>
    </row>
    <row r="176" spans="2:65" s="1" customFormat="1" ht="38.25" customHeight="1">
      <c r="B176" s="35"/>
      <c r="C176" s="174" t="s">
        <v>339</v>
      </c>
      <c r="D176" s="174" t="s">
        <v>190</v>
      </c>
      <c r="E176" s="175" t="s">
        <v>653</v>
      </c>
      <c r="F176" s="255" t="s">
        <v>654</v>
      </c>
      <c r="G176" s="255"/>
      <c r="H176" s="255"/>
      <c r="I176" s="255"/>
      <c r="J176" s="176" t="s">
        <v>193</v>
      </c>
      <c r="K176" s="177">
        <v>186.2</v>
      </c>
      <c r="L176" s="256">
        <v>0</v>
      </c>
      <c r="M176" s="257"/>
      <c r="N176" s="258">
        <f aca="true" t="shared" si="25" ref="N176:N183">ROUND(L176*K176,2)</f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 aca="true" t="shared" si="26" ref="W176:W183">V176*K176</f>
        <v>0</v>
      </c>
      <c r="X176" s="179">
        <v>0</v>
      </c>
      <c r="Y176" s="179">
        <f aca="true" t="shared" si="27" ref="Y176:Y183">X176*K176</f>
        <v>0</v>
      </c>
      <c r="Z176" s="179">
        <v>0.002</v>
      </c>
      <c r="AA176" s="180">
        <f aca="true" t="shared" si="28" ref="AA176:AA183">Z176*K176</f>
        <v>0.3724</v>
      </c>
      <c r="AR176" s="19" t="s">
        <v>251</v>
      </c>
      <c r="AT176" s="19" t="s">
        <v>190</v>
      </c>
      <c r="AU176" s="19" t="s">
        <v>97</v>
      </c>
      <c r="AY176" s="19" t="s">
        <v>189</v>
      </c>
      <c r="BE176" s="118">
        <f aca="true" t="shared" si="29" ref="BE176:BE183">IF(U176="základní",N176,0)</f>
        <v>0</v>
      </c>
      <c r="BF176" s="118">
        <f aca="true" t="shared" si="30" ref="BF176:BF183">IF(U176="snížená",N176,0)</f>
        <v>0</v>
      </c>
      <c r="BG176" s="118">
        <f aca="true" t="shared" si="31" ref="BG176:BG183">IF(U176="zákl. přenesená",N176,0)</f>
        <v>0</v>
      </c>
      <c r="BH176" s="118">
        <f aca="true" t="shared" si="32" ref="BH176:BH183">IF(U176="sníž. přenesená",N176,0)</f>
        <v>0</v>
      </c>
      <c r="BI176" s="118">
        <f aca="true" t="shared" si="33" ref="BI176:BI183">IF(U176="nulová",N176,0)</f>
        <v>0</v>
      </c>
      <c r="BJ176" s="19" t="s">
        <v>41</v>
      </c>
      <c r="BK176" s="118">
        <f aca="true" t="shared" si="34" ref="BK176:BK183">ROUND(L176*K176,2)</f>
        <v>0</v>
      </c>
      <c r="BL176" s="19" t="s">
        <v>251</v>
      </c>
      <c r="BM176" s="19" t="s">
        <v>655</v>
      </c>
    </row>
    <row r="177" spans="2:65" s="1" customFormat="1" ht="25.5" customHeight="1">
      <c r="B177" s="35"/>
      <c r="C177" s="174" t="s">
        <v>343</v>
      </c>
      <c r="D177" s="174" t="s">
        <v>190</v>
      </c>
      <c r="E177" s="175" t="s">
        <v>656</v>
      </c>
      <c r="F177" s="255" t="s">
        <v>657</v>
      </c>
      <c r="G177" s="255"/>
      <c r="H177" s="255"/>
      <c r="I177" s="255"/>
      <c r="J177" s="176" t="s">
        <v>193</v>
      </c>
      <c r="K177" s="177">
        <v>186.2</v>
      </c>
      <c r="L177" s="256">
        <v>0</v>
      </c>
      <c r="M177" s="257"/>
      <c r="N177" s="258">
        <f t="shared" si="25"/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 t="shared" si="26"/>
        <v>0</v>
      </c>
      <c r="X177" s="179">
        <v>0</v>
      </c>
      <c r="Y177" s="179">
        <f t="shared" si="27"/>
        <v>0</v>
      </c>
      <c r="Z177" s="179">
        <v>0</v>
      </c>
      <c r="AA177" s="180">
        <f t="shared" si="28"/>
        <v>0</v>
      </c>
      <c r="AR177" s="19" t="s">
        <v>251</v>
      </c>
      <c r="AT177" s="19" t="s">
        <v>190</v>
      </c>
      <c r="AU177" s="19" t="s">
        <v>97</v>
      </c>
      <c r="AY177" s="19" t="s">
        <v>189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41</v>
      </c>
      <c r="BK177" s="118">
        <f t="shared" si="34"/>
        <v>0</v>
      </c>
      <c r="BL177" s="19" t="s">
        <v>251</v>
      </c>
      <c r="BM177" s="19" t="s">
        <v>658</v>
      </c>
    </row>
    <row r="178" spans="2:65" s="1" customFormat="1" ht="16.5" customHeight="1">
      <c r="B178" s="35"/>
      <c r="C178" s="181" t="s">
        <v>347</v>
      </c>
      <c r="D178" s="181" t="s">
        <v>201</v>
      </c>
      <c r="E178" s="182" t="s">
        <v>659</v>
      </c>
      <c r="F178" s="259" t="s">
        <v>660</v>
      </c>
      <c r="G178" s="259"/>
      <c r="H178" s="259"/>
      <c r="I178" s="259"/>
      <c r="J178" s="183" t="s">
        <v>321</v>
      </c>
      <c r="K178" s="184">
        <v>0.065</v>
      </c>
      <c r="L178" s="260">
        <v>0</v>
      </c>
      <c r="M178" s="261"/>
      <c r="N178" s="262">
        <f t="shared" si="25"/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 t="shared" si="26"/>
        <v>0</v>
      </c>
      <c r="X178" s="179">
        <v>1</v>
      </c>
      <c r="Y178" s="179">
        <f t="shared" si="27"/>
        <v>0.065</v>
      </c>
      <c r="Z178" s="179">
        <v>0</v>
      </c>
      <c r="AA178" s="180">
        <f t="shared" si="28"/>
        <v>0</v>
      </c>
      <c r="AR178" s="19" t="s">
        <v>314</v>
      </c>
      <c r="AT178" s="19" t="s">
        <v>201</v>
      </c>
      <c r="AU178" s="19" t="s">
        <v>97</v>
      </c>
      <c r="AY178" s="19" t="s">
        <v>189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41</v>
      </c>
      <c r="BK178" s="118">
        <f t="shared" si="34"/>
        <v>0</v>
      </c>
      <c r="BL178" s="19" t="s">
        <v>251</v>
      </c>
      <c r="BM178" s="19" t="s">
        <v>661</v>
      </c>
    </row>
    <row r="179" spans="2:65" s="1" customFormat="1" ht="25.5" customHeight="1">
      <c r="B179" s="35"/>
      <c r="C179" s="174" t="s">
        <v>351</v>
      </c>
      <c r="D179" s="174" t="s">
        <v>190</v>
      </c>
      <c r="E179" s="175" t="s">
        <v>662</v>
      </c>
      <c r="F179" s="255" t="s">
        <v>663</v>
      </c>
      <c r="G179" s="255"/>
      <c r="H179" s="255"/>
      <c r="I179" s="255"/>
      <c r="J179" s="176" t="s">
        <v>193</v>
      </c>
      <c r="K179" s="177">
        <v>188.86</v>
      </c>
      <c r="L179" s="256">
        <v>0</v>
      </c>
      <c r="M179" s="257"/>
      <c r="N179" s="258">
        <f t="shared" si="25"/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t="shared" si="26"/>
        <v>0</v>
      </c>
      <c r="X179" s="179">
        <v>3E-05</v>
      </c>
      <c r="Y179" s="179">
        <f t="shared" si="27"/>
        <v>0.0056658</v>
      </c>
      <c r="Z179" s="179">
        <v>0</v>
      </c>
      <c r="AA179" s="180">
        <f t="shared" si="28"/>
        <v>0</v>
      </c>
      <c r="AR179" s="19" t="s">
        <v>251</v>
      </c>
      <c r="AT179" s="19" t="s">
        <v>190</v>
      </c>
      <c r="AU179" s="19" t="s">
        <v>97</v>
      </c>
      <c r="AY179" s="19" t="s">
        <v>189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41</v>
      </c>
      <c r="BK179" s="118">
        <f t="shared" si="34"/>
        <v>0</v>
      </c>
      <c r="BL179" s="19" t="s">
        <v>251</v>
      </c>
      <c r="BM179" s="19" t="s">
        <v>664</v>
      </c>
    </row>
    <row r="180" spans="2:65" s="1" customFormat="1" ht="25.5" customHeight="1">
      <c r="B180" s="35"/>
      <c r="C180" s="181" t="s">
        <v>355</v>
      </c>
      <c r="D180" s="181" t="s">
        <v>201</v>
      </c>
      <c r="E180" s="182" t="s">
        <v>665</v>
      </c>
      <c r="F180" s="259" t="s">
        <v>349</v>
      </c>
      <c r="G180" s="259"/>
      <c r="H180" s="259"/>
      <c r="I180" s="259"/>
      <c r="J180" s="183" t="s">
        <v>193</v>
      </c>
      <c r="K180" s="184">
        <v>217.189</v>
      </c>
      <c r="L180" s="260">
        <v>0</v>
      </c>
      <c r="M180" s="261"/>
      <c r="N180" s="262">
        <f t="shared" si="2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26"/>
        <v>0</v>
      </c>
      <c r="X180" s="179">
        <v>0.0019</v>
      </c>
      <c r="Y180" s="179">
        <f t="shared" si="27"/>
        <v>0.4126591</v>
      </c>
      <c r="Z180" s="179">
        <v>0</v>
      </c>
      <c r="AA180" s="180">
        <f t="shared" si="28"/>
        <v>0</v>
      </c>
      <c r="AR180" s="19" t="s">
        <v>314</v>
      </c>
      <c r="AT180" s="19" t="s">
        <v>201</v>
      </c>
      <c r="AU180" s="19" t="s">
        <v>97</v>
      </c>
      <c r="AY180" s="19" t="s">
        <v>189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41</v>
      </c>
      <c r="BK180" s="118">
        <f t="shared" si="34"/>
        <v>0</v>
      </c>
      <c r="BL180" s="19" t="s">
        <v>251</v>
      </c>
      <c r="BM180" s="19" t="s">
        <v>666</v>
      </c>
    </row>
    <row r="181" spans="2:65" s="1" customFormat="1" ht="25.5" customHeight="1">
      <c r="B181" s="35"/>
      <c r="C181" s="174" t="s">
        <v>360</v>
      </c>
      <c r="D181" s="174" t="s">
        <v>190</v>
      </c>
      <c r="E181" s="175" t="s">
        <v>667</v>
      </c>
      <c r="F181" s="255" t="s">
        <v>374</v>
      </c>
      <c r="G181" s="255"/>
      <c r="H181" s="255"/>
      <c r="I181" s="255"/>
      <c r="J181" s="176" t="s">
        <v>358</v>
      </c>
      <c r="K181" s="177">
        <v>755</v>
      </c>
      <c r="L181" s="256">
        <v>0</v>
      </c>
      <c r="M181" s="257"/>
      <c r="N181" s="258">
        <f t="shared" si="2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26"/>
        <v>0</v>
      </c>
      <c r="X181" s="179">
        <v>0</v>
      </c>
      <c r="Y181" s="179">
        <f t="shared" si="27"/>
        <v>0</v>
      </c>
      <c r="Z181" s="179">
        <v>0</v>
      </c>
      <c r="AA181" s="180">
        <f t="shared" si="28"/>
        <v>0</v>
      </c>
      <c r="AR181" s="19" t="s">
        <v>251</v>
      </c>
      <c r="AT181" s="19" t="s">
        <v>190</v>
      </c>
      <c r="AU181" s="19" t="s">
        <v>97</v>
      </c>
      <c r="AY181" s="19" t="s">
        <v>189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41</v>
      </c>
      <c r="BK181" s="118">
        <f t="shared" si="34"/>
        <v>0</v>
      </c>
      <c r="BL181" s="19" t="s">
        <v>251</v>
      </c>
      <c r="BM181" s="19" t="s">
        <v>668</v>
      </c>
    </row>
    <row r="182" spans="2:65" s="1" customFormat="1" ht="16.5" customHeight="1">
      <c r="B182" s="35"/>
      <c r="C182" s="181" t="s">
        <v>364</v>
      </c>
      <c r="D182" s="181" t="s">
        <v>201</v>
      </c>
      <c r="E182" s="182" t="s">
        <v>669</v>
      </c>
      <c r="F182" s="259" t="s">
        <v>670</v>
      </c>
      <c r="G182" s="259"/>
      <c r="H182" s="259"/>
      <c r="I182" s="259"/>
      <c r="J182" s="183" t="s">
        <v>358</v>
      </c>
      <c r="K182" s="184">
        <v>755</v>
      </c>
      <c r="L182" s="260">
        <v>0</v>
      </c>
      <c r="M182" s="261"/>
      <c r="N182" s="262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</v>
      </c>
      <c r="Y182" s="179">
        <f t="shared" si="27"/>
        <v>0</v>
      </c>
      <c r="Z182" s="179">
        <v>0</v>
      </c>
      <c r="AA182" s="180">
        <f t="shared" si="28"/>
        <v>0</v>
      </c>
      <c r="AR182" s="19" t="s">
        <v>314</v>
      </c>
      <c r="AT182" s="19" t="s">
        <v>201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251</v>
      </c>
      <c r="BM182" s="19" t="s">
        <v>671</v>
      </c>
    </row>
    <row r="183" spans="2:65" s="1" customFormat="1" ht="25.5" customHeight="1">
      <c r="B183" s="35"/>
      <c r="C183" s="174" t="s">
        <v>368</v>
      </c>
      <c r="D183" s="174" t="s">
        <v>190</v>
      </c>
      <c r="E183" s="175" t="s">
        <v>672</v>
      </c>
      <c r="F183" s="255" t="s">
        <v>673</v>
      </c>
      <c r="G183" s="255"/>
      <c r="H183" s="255"/>
      <c r="I183" s="255"/>
      <c r="J183" s="176" t="s">
        <v>321</v>
      </c>
      <c r="K183" s="177">
        <v>0.483</v>
      </c>
      <c r="L183" s="256">
        <v>0</v>
      </c>
      <c r="M183" s="257"/>
      <c r="N183" s="258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</v>
      </c>
      <c r="Y183" s="179">
        <f t="shared" si="27"/>
        <v>0</v>
      </c>
      <c r="Z183" s="179">
        <v>0</v>
      </c>
      <c r="AA183" s="180">
        <f t="shared" si="28"/>
        <v>0</v>
      </c>
      <c r="AR183" s="19" t="s">
        <v>251</v>
      </c>
      <c r="AT183" s="19" t="s">
        <v>190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251</v>
      </c>
      <c r="BM183" s="19" t="s">
        <v>674</v>
      </c>
    </row>
    <row r="184" spans="2:63" s="10" customFormat="1" ht="29.85" customHeight="1">
      <c r="B184" s="163"/>
      <c r="C184" s="164"/>
      <c r="D184" s="173" t="s">
        <v>609</v>
      </c>
      <c r="E184" s="173"/>
      <c r="F184" s="173"/>
      <c r="G184" s="173"/>
      <c r="H184" s="173"/>
      <c r="I184" s="173"/>
      <c r="J184" s="173"/>
      <c r="K184" s="173"/>
      <c r="L184" s="173"/>
      <c r="M184" s="173"/>
      <c r="N184" s="268">
        <f>BK184</f>
        <v>0</v>
      </c>
      <c r="O184" s="269"/>
      <c r="P184" s="269"/>
      <c r="Q184" s="269"/>
      <c r="R184" s="166"/>
      <c r="T184" s="167"/>
      <c r="U184" s="164"/>
      <c r="V184" s="164"/>
      <c r="W184" s="168">
        <f>SUM(W185:W190)</f>
        <v>0</v>
      </c>
      <c r="X184" s="164"/>
      <c r="Y184" s="168">
        <f>SUM(Y185:Y190)</f>
        <v>5.567404</v>
      </c>
      <c r="Z184" s="164"/>
      <c r="AA184" s="169">
        <f>SUM(AA185:AA190)</f>
        <v>0</v>
      </c>
      <c r="AR184" s="170" t="s">
        <v>97</v>
      </c>
      <c r="AT184" s="171" t="s">
        <v>85</v>
      </c>
      <c r="AU184" s="171" t="s">
        <v>41</v>
      </c>
      <c r="AY184" s="170" t="s">
        <v>189</v>
      </c>
      <c r="BK184" s="172">
        <f>SUM(BK185:BK190)</f>
        <v>0</v>
      </c>
    </row>
    <row r="185" spans="2:65" s="1" customFormat="1" ht="38.25" customHeight="1">
      <c r="B185" s="35"/>
      <c r="C185" s="174" t="s">
        <v>372</v>
      </c>
      <c r="D185" s="174" t="s">
        <v>190</v>
      </c>
      <c r="E185" s="175" t="s">
        <v>675</v>
      </c>
      <c r="F185" s="255" t="s">
        <v>676</v>
      </c>
      <c r="G185" s="255"/>
      <c r="H185" s="255"/>
      <c r="I185" s="255"/>
      <c r="J185" s="176" t="s">
        <v>193</v>
      </c>
      <c r="K185" s="177">
        <v>28.928</v>
      </c>
      <c r="L185" s="256">
        <v>0</v>
      </c>
      <c r="M185" s="257"/>
      <c r="N185" s="258">
        <f aca="true" t="shared" si="35" ref="N185:N190">ROUND(L185*K185,2)</f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aca="true" t="shared" si="36" ref="W185:W190">V185*K185</f>
        <v>0</v>
      </c>
      <c r="X185" s="179">
        <v>0.006</v>
      </c>
      <c r="Y185" s="179">
        <f aca="true" t="shared" si="37" ref="Y185:Y190">X185*K185</f>
        <v>0.173568</v>
      </c>
      <c r="Z185" s="179">
        <v>0</v>
      </c>
      <c r="AA185" s="180">
        <f aca="true" t="shared" si="38" ref="AA185:AA190">Z185*K185</f>
        <v>0</v>
      </c>
      <c r="AR185" s="19" t="s">
        <v>251</v>
      </c>
      <c r="AT185" s="19" t="s">
        <v>190</v>
      </c>
      <c r="AU185" s="19" t="s">
        <v>97</v>
      </c>
      <c r="AY185" s="19" t="s">
        <v>189</v>
      </c>
      <c r="BE185" s="118">
        <f aca="true" t="shared" si="39" ref="BE185:BE190">IF(U185="základní",N185,0)</f>
        <v>0</v>
      </c>
      <c r="BF185" s="118">
        <f aca="true" t="shared" si="40" ref="BF185:BF190">IF(U185="snížená",N185,0)</f>
        <v>0</v>
      </c>
      <c r="BG185" s="118">
        <f aca="true" t="shared" si="41" ref="BG185:BG190">IF(U185="zákl. přenesená",N185,0)</f>
        <v>0</v>
      </c>
      <c r="BH185" s="118">
        <f aca="true" t="shared" si="42" ref="BH185:BH190">IF(U185="sníž. přenesená",N185,0)</f>
        <v>0</v>
      </c>
      <c r="BI185" s="118">
        <f aca="true" t="shared" si="43" ref="BI185:BI190">IF(U185="nulová",N185,0)</f>
        <v>0</v>
      </c>
      <c r="BJ185" s="19" t="s">
        <v>41</v>
      </c>
      <c r="BK185" s="118">
        <f aca="true" t="shared" si="44" ref="BK185:BK190">ROUND(L185*K185,2)</f>
        <v>0</v>
      </c>
      <c r="BL185" s="19" t="s">
        <v>251</v>
      </c>
      <c r="BM185" s="19" t="s">
        <v>677</v>
      </c>
    </row>
    <row r="186" spans="2:65" s="1" customFormat="1" ht="38.25" customHeight="1">
      <c r="B186" s="35"/>
      <c r="C186" s="181" t="s">
        <v>376</v>
      </c>
      <c r="D186" s="181" t="s">
        <v>201</v>
      </c>
      <c r="E186" s="182" t="s">
        <v>602</v>
      </c>
      <c r="F186" s="259" t="s">
        <v>678</v>
      </c>
      <c r="G186" s="259"/>
      <c r="H186" s="259"/>
      <c r="I186" s="259"/>
      <c r="J186" s="183" t="s">
        <v>193</v>
      </c>
      <c r="K186" s="184">
        <v>30.374</v>
      </c>
      <c r="L186" s="260">
        <v>0</v>
      </c>
      <c r="M186" s="261"/>
      <c r="N186" s="262">
        <f t="shared" si="3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36"/>
        <v>0</v>
      </c>
      <c r="X186" s="179">
        <v>0</v>
      </c>
      <c r="Y186" s="179">
        <f t="shared" si="37"/>
        <v>0</v>
      </c>
      <c r="Z186" s="179">
        <v>0</v>
      </c>
      <c r="AA186" s="180">
        <f t="shared" si="38"/>
        <v>0</v>
      </c>
      <c r="AR186" s="19" t="s">
        <v>314</v>
      </c>
      <c r="AT186" s="19" t="s">
        <v>201</v>
      </c>
      <c r="AU186" s="19" t="s">
        <v>97</v>
      </c>
      <c r="AY186" s="19" t="s">
        <v>189</v>
      </c>
      <c r="BE186" s="118">
        <f t="shared" si="39"/>
        <v>0</v>
      </c>
      <c r="BF186" s="118">
        <f t="shared" si="40"/>
        <v>0</v>
      </c>
      <c r="BG186" s="118">
        <f t="shared" si="41"/>
        <v>0</v>
      </c>
      <c r="BH186" s="118">
        <f t="shared" si="42"/>
        <v>0</v>
      </c>
      <c r="BI186" s="118">
        <f t="shared" si="43"/>
        <v>0</v>
      </c>
      <c r="BJ186" s="19" t="s">
        <v>41</v>
      </c>
      <c r="BK186" s="118">
        <f t="shared" si="44"/>
        <v>0</v>
      </c>
      <c r="BL186" s="19" t="s">
        <v>251</v>
      </c>
      <c r="BM186" s="19" t="s">
        <v>679</v>
      </c>
    </row>
    <row r="187" spans="2:65" s="1" customFormat="1" ht="38.25" customHeight="1">
      <c r="B187" s="35"/>
      <c r="C187" s="174" t="s">
        <v>380</v>
      </c>
      <c r="D187" s="174" t="s">
        <v>190</v>
      </c>
      <c r="E187" s="175" t="s">
        <v>680</v>
      </c>
      <c r="F187" s="255" t="s">
        <v>681</v>
      </c>
      <c r="G187" s="255"/>
      <c r="H187" s="255"/>
      <c r="I187" s="255"/>
      <c r="J187" s="176" t="s">
        <v>193</v>
      </c>
      <c r="K187" s="177">
        <v>566.58</v>
      </c>
      <c r="L187" s="256">
        <v>0</v>
      </c>
      <c r="M187" s="257"/>
      <c r="N187" s="258">
        <f t="shared" si="3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36"/>
        <v>0</v>
      </c>
      <c r="X187" s="179">
        <v>0</v>
      </c>
      <c r="Y187" s="179">
        <f t="shared" si="37"/>
        <v>0</v>
      </c>
      <c r="Z187" s="179">
        <v>0</v>
      </c>
      <c r="AA187" s="180">
        <f t="shared" si="38"/>
        <v>0</v>
      </c>
      <c r="AR187" s="19" t="s">
        <v>251</v>
      </c>
      <c r="AT187" s="19" t="s">
        <v>190</v>
      </c>
      <c r="AU187" s="19" t="s">
        <v>97</v>
      </c>
      <c r="AY187" s="19" t="s">
        <v>189</v>
      </c>
      <c r="BE187" s="118">
        <f t="shared" si="39"/>
        <v>0</v>
      </c>
      <c r="BF187" s="118">
        <f t="shared" si="40"/>
        <v>0</v>
      </c>
      <c r="BG187" s="118">
        <f t="shared" si="41"/>
        <v>0</v>
      </c>
      <c r="BH187" s="118">
        <f t="shared" si="42"/>
        <v>0</v>
      </c>
      <c r="BI187" s="118">
        <f t="shared" si="43"/>
        <v>0</v>
      </c>
      <c r="BJ187" s="19" t="s">
        <v>41</v>
      </c>
      <c r="BK187" s="118">
        <f t="shared" si="44"/>
        <v>0</v>
      </c>
      <c r="BL187" s="19" t="s">
        <v>251</v>
      </c>
      <c r="BM187" s="19" t="s">
        <v>682</v>
      </c>
    </row>
    <row r="188" spans="2:65" s="1" customFormat="1" ht="16.5" customHeight="1">
      <c r="B188" s="35"/>
      <c r="C188" s="181" t="s">
        <v>385</v>
      </c>
      <c r="D188" s="181" t="s">
        <v>201</v>
      </c>
      <c r="E188" s="182" t="s">
        <v>683</v>
      </c>
      <c r="F188" s="259" t="s">
        <v>684</v>
      </c>
      <c r="G188" s="259"/>
      <c r="H188" s="259"/>
      <c r="I188" s="259"/>
      <c r="J188" s="183" t="s">
        <v>193</v>
      </c>
      <c r="K188" s="184">
        <v>385.274</v>
      </c>
      <c r="L188" s="260">
        <v>0</v>
      </c>
      <c r="M188" s="261"/>
      <c r="N188" s="262">
        <f t="shared" si="3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36"/>
        <v>0</v>
      </c>
      <c r="X188" s="179">
        <v>0.01</v>
      </c>
      <c r="Y188" s="179">
        <f t="shared" si="37"/>
        <v>3.8527400000000003</v>
      </c>
      <c r="Z188" s="179">
        <v>0</v>
      </c>
      <c r="AA188" s="180">
        <f t="shared" si="38"/>
        <v>0</v>
      </c>
      <c r="AR188" s="19" t="s">
        <v>314</v>
      </c>
      <c r="AT188" s="19" t="s">
        <v>201</v>
      </c>
      <c r="AU188" s="19" t="s">
        <v>97</v>
      </c>
      <c r="AY188" s="19" t="s">
        <v>189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19" t="s">
        <v>41</v>
      </c>
      <c r="BK188" s="118">
        <f t="shared" si="44"/>
        <v>0</v>
      </c>
      <c r="BL188" s="19" t="s">
        <v>251</v>
      </c>
      <c r="BM188" s="19" t="s">
        <v>685</v>
      </c>
    </row>
    <row r="189" spans="2:65" s="1" customFormat="1" ht="16.5" customHeight="1">
      <c r="B189" s="35"/>
      <c r="C189" s="181" t="s">
        <v>390</v>
      </c>
      <c r="D189" s="181" t="s">
        <v>201</v>
      </c>
      <c r="E189" s="182" t="s">
        <v>686</v>
      </c>
      <c r="F189" s="259" t="s">
        <v>687</v>
      </c>
      <c r="G189" s="259"/>
      <c r="H189" s="259"/>
      <c r="I189" s="259"/>
      <c r="J189" s="183" t="s">
        <v>193</v>
      </c>
      <c r="K189" s="184">
        <v>192.637</v>
      </c>
      <c r="L189" s="260">
        <v>0</v>
      </c>
      <c r="M189" s="261"/>
      <c r="N189" s="262">
        <f t="shared" si="3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36"/>
        <v>0</v>
      </c>
      <c r="X189" s="179">
        <v>0.008</v>
      </c>
      <c r="Y189" s="179">
        <f t="shared" si="37"/>
        <v>1.541096</v>
      </c>
      <c r="Z189" s="179">
        <v>0</v>
      </c>
      <c r="AA189" s="180">
        <f t="shared" si="38"/>
        <v>0</v>
      </c>
      <c r="AR189" s="19" t="s">
        <v>314</v>
      </c>
      <c r="AT189" s="19" t="s">
        <v>201</v>
      </c>
      <c r="AU189" s="19" t="s">
        <v>97</v>
      </c>
      <c r="AY189" s="19" t="s">
        <v>189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19" t="s">
        <v>41</v>
      </c>
      <c r="BK189" s="118">
        <f t="shared" si="44"/>
        <v>0</v>
      </c>
      <c r="BL189" s="19" t="s">
        <v>251</v>
      </c>
      <c r="BM189" s="19" t="s">
        <v>688</v>
      </c>
    </row>
    <row r="190" spans="2:65" s="1" customFormat="1" ht="25.5" customHeight="1">
      <c r="B190" s="35"/>
      <c r="C190" s="174" t="s">
        <v>394</v>
      </c>
      <c r="D190" s="174" t="s">
        <v>190</v>
      </c>
      <c r="E190" s="175" t="s">
        <v>689</v>
      </c>
      <c r="F190" s="255" t="s">
        <v>690</v>
      </c>
      <c r="G190" s="255"/>
      <c r="H190" s="255"/>
      <c r="I190" s="255"/>
      <c r="J190" s="176" t="s">
        <v>321</v>
      </c>
      <c r="K190" s="177">
        <v>5.567</v>
      </c>
      <c r="L190" s="256">
        <v>0</v>
      </c>
      <c r="M190" s="257"/>
      <c r="N190" s="258">
        <f t="shared" si="3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36"/>
        <v>0</v>
      </c>
      <c r="X190" s="179">
        <v>0</v>
      </c>
      <c r="Y190" s="179">
        <f t="shared" si="37"/>
        <v>0</v>
      </c>
      <c r="Z190" s="179">
        <v>0</v>
      </c>
      <c r="AA190" s="180">
        <f t="shared" si="38"/>
        <v>0</v>
      </c>
      <c r="AR190" s="19" t="s">
        <v>251</v>
      </c>
      <c r="AT190" s="19" t="s">
        <v>190</v>
      </c>
      <c r="AU190" s="19" t="s">
        <v>97</v>
      </c>
      <c r="AY190" s="19" t="s">
        <v>189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19" t="s">
        <v>41</v>
      </c>
      <c r="BK190" s="118">
        <f t="shared" si="44"/>
        <v>0</v>
      </c>
      <c r="BL190" s="19" t="s">
        <v>251</v>
      </c>
      <c r="BM190" s="19" t="s">
        <v>691</v>
      </c>
    </row>
    <row r="191" spans="2:63" s="10" customFormat="1" ht="29.85" customHeight="1">
      <c r="B191" s="163"/>
      <c r="C191" s="164"/>
      <c r="D191" s="173" t="s">
        <v>610</v>
      </c>
      <c r="E191" s="173"/>
      <c r="F191" s="173"/>
      <c r="G191" s="173"/>
      <c r="H191" s="173"/>
      <c r="I191" s="173"/>
      <c r="J191" s="173"/>
      <c r="K191" s="173"/>
      <c r="L191" s="173"/>
      <c r="M191" s="173"/>
      <c r="N191" s="268">
        <f>BK191</f>
        <v>0</v>
      </c>
      <c r="O191" s="269"/>
      <c r="P191" s="269"/>
      <c r="Q191" s="269"/>
      <c r="R191" s="166"/>
      <c r="T191" s="167"/>
      <c r="U191" s="164"/>
      <c r="V191" s="164"/>
      <c r="W191" s="168">
        <f>SUM(W192:W196)</f>
        <v>0</v>
      </c>
      <c r="X191" s="164"/>
      <c r="Y191" s="168">
        <f>SUM(Y192:Y196)</f>
        <v>2.16041288</v>
      </c>
      <c r="Z191" s="164"/>
      <c r="AA191" s="169">
        <f>SUM(AA192:AA196)</f>
        <v>0</v>
      </c>
      <c r="AR191" s="170" t="s">
        <v>97</v>
      </c>
      <c r="AT191" s="171" t="s">
        <v>85</v>
      </c>
      <c r="AU191" s="171" t="s">
        <v>41</v>
      </c>
      <c r="AY191" s="170" t="s">
        <v>189</v>
      </c>
      <c r="BK191" s="172">
        <f>SUM(BK192:BK196)</f>
        <v>0</v>
      </c>
    </row>
    <row r="192" spans="2:65" s="1" customFormat="1" ht="25.5" customHeight="1">
      <c r="B192" s="35"/>
      <c r="C192" s="174" t="s">
        <v>398</v>
      </c>
      <c r="D192" s="174" t="s">
        <v>190</v>
      </c>
      <c r="E192" s="175" t="s">
        <v>692</v>
      </c>
      <c r="F192" s="255" t="s">
        <v>693</v>
      </c>
      <c r="G192" s="255"/>
      <c r="H192" s="255"/>
      <c r="I192" s="255"/>
      <c r="J192" s="176" t="s">
        <v>193</v>
      </c>
      <c r="K192" s="177">
        <v>168.756</v>
      </c>
      <c r="L192" s="256">
        <v>0</v>
      </c>
      <c r="M192" s="257"/>
      <c r="N192" s="258">
        <f>ROUND(L192*K192,2)</f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>V192*K192</f>
        <v>0</v>
      </c>
      <c r="X192" s="179">
        <v>0</v>
      </c>
      <c r="Y192" s="179">
        <f>X192*K192</f>
        <v>0</v>
      </c>
      <c r="Z192" s="179">
        <v>0</v>
      </c>
      <c r="AA192" s="180">
        <f>Z192*K192</f>
        <v>0</v>
      </c>
      <c r="AR192" s="19" t="s">
        <v>251</v>
      </c>
      <c r="AT192" s="19" t="s">
        <v>190</v>
      </c>
      <c r="AU192" s="19" t="s">
        <v>97</v>
      </c>
      <c r="AY192" s="19" t="s">
        <v>189</v>
      </c>
      <c r="BE192" s="118">
        <f>IF(U192="základní",N192,0)</f>
        <v>0</v>
      </c>
      <c r="BF192" s="118">
        <f>IF(U192="snížená",N192,0)</f>
        <v>0</v>
      </c>
      <c r="BG192" s="118">
        <f>IF(U192="zákl. přenesená",N192,0)</f>
        <v>0</v>
      </c>
      <c r="BH192" s="118">
        <f>IF(U192="sníž. přenesená",N192,0)</f>
        <v>0</v>
      </c>
      <c r="BI192" s="118">
        <f>IF(U192="nulová",N192,0)</f>
        <v>0</v>
      </c>
      <c r="BJ192" s="19" t="s">
        <v>41</v>
      </c>
      <c r="BK192" s="118">
        <f>ROUND(L192*K192,2)</f>
        <v>0</v>
      </c>
      <c r="BL192" s="19" t="s">
        <v>251</v>
      </c>
      <c r="BM192" s="19" t="s">
        <v>694</v>
      </c>
    </row>
    <row r="193" spans="2:65" s="1" customFormat="1" ht="25.5" customHeight="1">
      <c r="B193" s="35"/>
      <c r="C193" s="181" t="s">
        <v>402</v>
      </c>
      <c r="D193" s="181" t="s">
        <v>201</v>
      </c>
      <c r="E193" s="182" t="s">
        <v>695</v>
      </c>
      <c r="F193" s="259" t="s">
        <v>696</v>
      </c>
      <c r="G193" s="259"/>
      <c r="H193" s="259"/>
      <c r="I193" s="259"/>
      <c r="J193" s="183" t="s">
        <v>193</v>
      </c>
      <c r="K193" s="184">
        <v>185.632</v>
      </c>
      <c r="L193" s="260">
        <v>0</v>
      </c>
      <c r="M193" s="261"/>
      <c r="N193" s="262">
        <f>ROUND(L193*K193,2)</f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>V193*K193</f>
        <v>0</v>
      </c>
      <c r="X193" s="179">
        <v>0.00014</v>
      </c>
      <c r="Y193" s="179">
        <f>X193*K193</f>
        <v>0.025988479999999998</v>
      </c>
      <c r="Z193" s="179">
        <v>0</v>
      </c>
      <c r="AA193" s="180">
        <f>Z193*K193</f>
        <v>0</v>
      </c>
      <c r="AR193" s="19" t="s">
        <v>314</v>
      </c>
      <c r="AT193" s="19" t="s">
        <v>201</v>
      </c>
      <c r="AU193" s="19" t="s">
        <v>97</v>
      </c>
      <c r="AY193" s="19" t="s">
        <v>189</v>
      </c>
      <c r="BE193" s="118">
        <f>IF(U193="základní",N193,0)</f>
        <v>0</v>
      </c>
      <c r="BF193" s="118">
        <f>IF(U193="snížená",N193,0)</f>
        <v>0</v>
      </c>
      <c r="BG193" s="118">
        <f>IF(U193="zákl. přenesená",N193,0)</f>
        <v>0</v>
      </c>
      <c r="BH193" s="118">
        <f>IF(U193="sníž. přenesená",N193,0)</f>
        <v>0</v>
      </c>
      <c r="BI193" s="118">
        <f>IF(U193="nulová",N193,0)</f>
        <v>0</v>
      </c>
      <c r="BJ193" s="19" t="s">
        <v>41</v>
      </c>
      <c r="BK193" s="118">
        <f>ROUND(L193*K193,2)</f>
        <v>0</v>
      </c>
      <c r="BL193" s="19" t="s">
        <v>251</v>
      </c>
      <c r="BM193" s="19" t="s">
        <v>697</v>
      </c>
    </row>
    <row r="194" spans="2:65" s="1" customFormat="1" ht="25.5" customHeight="1">
      <c r="B194" s="35"/>
      <c r="C194" s="174" t="s">
        <v>406</v>
      </c>
      <c r="D194" s="174" t="s">
        <v>190</v>
      </c>
      <c r="E194" s="175" t="s">
        <v>698</v>
      </c>
      <c r="F194" s="255" t="s">
        <v>699</v>
      </c>
      <c r="G194" s="255"/>
      <c r="H194" s="255"/>
      <c r="I194" s="255"/>
      <c r="J194" s="176" t="s">
        <v>193</v>
      </c>
      <c r="K194" s="177">
        <v>337.512</v>
      </c>
      <c r="L194" s="256">
        <v>0</v>
      </c>
      <c r="M194" s="257"/>
      <c r="N194" s="258">
        <f>ROUND(L194*K194,2)</f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>V194*K194</f>
        <v>0</v>
      </c>
      <c r="X194" s="179">
        <v>0</v>
      </c>
      <c r="Y194" s="179">
        <f>X194*K194</f>
        <v>0</v>
      </c>
      <c r="Z194" s="179">
        <v>0</v>
      </c>
      <c r="AA194" s="180">
        <f>Z194*K194</f>
        <v>0</v>
      </c>
      <c r="AR194" s="19" t="s">
        <v>251</v>
      </c>
      <c r="AT194" s="19" t="s">
        <v>190</v>
      </c>
      <c r="AU194" s="19" t="s">
        <v>97</v>
      </c>
      <c r="AY194" s="19" t="s">
        <v>189</v>
      </c>
      <c r="BE194" s="118">
        <f>IF(U194="základní",N194,0)</f>
        <v>0</v>
      </c>
      <c r="BF194" s="118">
        <f>IF(U194="snížená",N194,0)</f>
        <v>0</v>
      </c>
      <c r="BG194" s="118">
        <f>IF(U194="zákl. přenesená",N194,0)</f>
        <v>0</v>
      </c>
      <c r="BH194" s="118">
        <f>IF(U194="sníž. přenesená",N194,0)</f>
        <v>0</v>
      </c>
      <c r="BI194" s="118">
        <f>IF(U194="nulová",N194,0)</f>
        <v>0</v>
      </c>
      <c r="BJ194" s="19" t="s">
        <v>41</v>
      </c>
      <c r="BK194" s="118">
        <f>ROUND(L194*K194,2)</f>
        <v>0</v>
      </c>
      <c r="BL194" s="19" t="s">
        <v>251</v>
      </c>
      <c r="BM194" s="19" t="s">
        <v>700</v>
      </c>
    </row>
    <row r="195" spans="2:65" s="1" customFormat="1" ht="16.5" customHeight="1">
      <c r="B195" s="35"/>
      <c r="C195" s="181" t="s">
        <v>410</v>
      </c>
      <c r="D195" s="181" t="s">
        <v>201</v>
      </c>
      <c r="E195" s="182" t="s">
        <v>701</v>
      </c>
      <c r="F195" s="259" t="s">
        <v>702</v>
      </c>
      <c r="G195" s="259"/>
      <c r="H195" s="259"/>
      <c r="I195" s="259"/>
      <c r="J195" s="183" t="s">
        <v>193</v>
      </c>
      <c r="K195" s="184">
        <v>344.262</v>
      </c>
      <c r="L195" s="260">
        <v>0</v>
      </c>
      <c r="M195" s="261"/>
      <c r="N195" s="262">
        <f>ROUND(L195*K195,2)</f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>V195*K195</f>
        <v>0</v>
      </c>
      <c r="X195" s="179">
        <v>0.0062</v>
      </c>
      <c r="Y195" s="179">
        <f>X195*K195</f>
        <v>2.1344244</v>
      </c>
      <c r="Z195" s="179">
        <v>0</v>
      </c>
      <c r="AA195" s="180">
        <f>Z195*K195</f>
        <v>0</v>
      </c>
      <c r="AR195" s="19" t="s">
        <v>314</v>
      </c>
      <c r="AT195" s="19" t="s">
        <v>201</v>
      </c>
      <c r="AU195" s="19" t="s">
        <v>97</v>
      </c>
      <c r="AY195" s="19" t="s">
        <v>189</v>
      </c>
      <c r="BE195" s="118">
        <f>IF(U195="základní",N195,0)</f>
        <v>0</v>
      </c>
      <c r="BF195" s="118">
        <f>IF(U195="snížená",N195,0)</f>
        <v>0</v>
      </c>
      <c r="BG195" s="118">
        <f>IF(U195="zákl. přenesená",N195,0)</f>
        <v>0</v>
      </c>
      <c r="BH195" s="118">
        <f>IF(U195="sníž. přenesená",N195,0)</f>
        <v>0</v>
      </c>
      <c r="BI195" s="118">
        <f>IF(U195="nulová",N195,0)</f>
        <v>0</v>
      </c>
      <c r="BJ195" s="19" t="s">
        <v>41</v>
      </c>
      <c r="BK195" s="118">
        <f>ROUND(L195*K195,2)</f>
        <v>0</v>
      </c>
      <c r="BL195" s="19" t="s">
        <v>251</v>
      </c>
      <c r="BM195" s="19" t="s">
        <v>703</v>
      </c>
    </row>
    <row r="196" spans="2:65" s="1" customFormat="1" ht="25.5" customHeight="1">
      <c r="B196" s="35"/>
      <c r="C196" s="174" t="s">
        <v>414</v>
      </c>
      <c r="D196" s="174" t="s">
        <v>190</v>
      </c>
      <c r="E196" s="175" t="s">
        <v>704</v>
      </c>
      <c r="F196" s="255" t="s">
        <v>705</v>
      </c>
      <c r="G196" s="255"/>
      <c r="H196" s="255"/>
      <c r="I196" s="255"/>
      <c r="J196" s="176" t="s">
        <v>321</v>
      </c>
      <c r="K196" s="177">
        <v>2.16</v>
      </c>
      <c r="L196" s="256">
        <v>0</v>
      </c>
      <c r="M196" s="257"/>
      <c r="N196" s="258">
        <f>ROUND(L196*K196,2)</f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>V196*K196</f>
        <v>0</v>
      </c>
      <c r="X196" s="179">
        <v>0</v>
      </c>
      <c r="Y196" s="179">
        <f>X196*K196</f>
        <v>0</v>
      </c>
      <c r="Z196" s="179">
        <v>0</v>
      </c>
      <c r="AA196" s="180">
        <f>Z196*K196</f>
        <v>0</v>
      </c>
      <c r="AR196" s="19" t="s">
        <v>251</v>
      </c>
      <c r="AT196" s="19" t="s">
        <v>190</v>
      </c>
      <c r="AU196" s="19" t="s">
        <v>97</v>
      </c>
      <c r="AY196" s="19" t="s">
        <v>189</v>
      </c>
      <c r="BE196" s="118">
        <f>IF(U196="základní",N196,0)</f>
        <v>0</v>
      </c>
      <c r="BF196" s="118">
        <f>IF(U196="snížená",N196,0)</f>
        <v>0</v>
      </c>
      <c r="BG196" s="118">
        <f>IF(U196="zákl. přenesená",N196,0)</f>
        <v>0</v>
      </c>
      <c r="BH196" s="118">
        <f>IF(U196="sníž. přenesená",N196,0)</f>
        <v>0</v>
      </c>
      <c r="BI196" s="118">
        <f>IF(U196="nulová",N196,0)</f>
        <v>0</v>
      </c>
      <c r="BJ196" s="19" t="s">
        <v>41</v>
      </c>
      <c r="BK196" s="118">
        <f>ROUND(L196*K196,2)</f>
        <v>0</v>
      </c>
      <c r="BL196" s="19" t="s">
        <v>251</v>
      </c>
      <c r="BM196" s="19" t="s">
        <v>706</v>
      </c>
    </row>
    <row r="197" spans="2:63" s="10" customFormat="1" ht="29.85" customHeight="1">
      <c r="B197" s="163"/>
      <c r="C197" s="164"/>
      <c r="D197" s="173" t="s">
        <v>162</v>
      </c>
      <c r="E197" s="173"/>
      <c r="F197" s="173"/>
      <c r="G197" s="173"/>
      <c r="H197" s="173"/>
      <c r="I197" s="173"/>
      <c r="J197" s="173"/>
      <c r="K197" s="173"/>
      <c r="L197" s="173"/>
      <c r="M197" s="173"/>
      <c r="N197" s="268">
        <f>BK197</f>
        <v>0</v>
      </c>
      <c r="O197" s="269"/>
      <c r="P197" s="269"/>
      <c r="Q197" s="269"/>
      <c r="R197" s="166"/>
      <c r="T197" s="167"/>
      <c r="U197" s="164"/>
      <c r="V197" s="164"/>
      <c r="W197" s="168">
        <f>SUM(W198:W233)</f>
        <v>0</v>
      </c>
      <c r="X197" s="164"/>
      <c r="Y197" s="168">
        <f>SUM(Y198:Y233)</f>
        <v>0.6857934999999998</v>
      </c>
      <c r="Z197" s="164"/>
      <c r="AA197" s="169">
        <f>SUM(AA198:AA233)</f>
        <v>0.3918265</v>
      </c>
      <c r="AR197" s="170" t="s">
        <v>97</v>
      </c>
      <c r="AT197" s="171" t="s">
        <v>85</v>
      </c>
      <c r="AU197" s="171" t="s">
        <v>41</v>
      </c>
      <c r="AY197" s="170" t="s">
        <v>189</v>
      </c>
      <c r="BK197" s="172">
        <f>SUM(BK198:BK233)</f>
        <v>0</v>
      </c>
    </row>
    <row r="198" spans="2:65" s="1" customFormat="1" ht="16.5" customHeight="1">
      <c r="B198" s="35"/>
      <c r="C198" s="174" t="s">
        <v>418</v>
      </c>
      <c r="D198" s="174" t="s">
        <v>190</v>
      </c>
      <c r="E198" s="175" t="s">
        <v>707</v>
      </c>
      <c r="F198" s="255" t="s">
        <v>708</v>
      </c>
      <c r="G198" s="255"/>
      <c r="H198" s="255"/>
      <c r="I198" s="255"/>
      <c r="J198" s="176" t="s">
        <v>198</v>
      </c>
      <c r="K198" s="177">
        <v>46</v>
      </c>
      <c r="L198" s="256">
        <v>0</v>
      </c>
      <c r="M198" s="257"/>
      <c r="N198" s="258">
        <f aca="true" t="shared" si="45" ref="N198:N233">ROUND(L198*K198,2)</f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aca="true" t="shared" si="46" ref="W198:W233">V198*K198</f>
        <v>0</v>
      </c>
      <c r="X198" s="179">
        <v>0</v>
      </c>
      <c r="Y198" s="179">
        <f aca="true" t="shared" si="47" ref="Y198:Y233">X198*K198</f>
        <v>0</v>
      </c>
      <c r="Z198" s="179">
        <v>0.0017</v>
      </c>
      <c r="AA198" s="180">
        <f aca="true" t="shared" si="48" ref="AA198:AA233">Z198*K198</f>
        <v>0.07819999999999999</v>
      </c>
      <c r="AR198" s="19" t="s">
        <v>251</v>
      </c>
      <c r="AT198" s="19" t="s">
        <v>190</v>
      </c>
      <c r="AU198" s="19" t="s">
        <v>97</v>
      </c>
      <c r="AY198" s="19" t="s">
        <v>189</v>
      </c>
      <c r="BE198" s="118">
        <f aca="true" t="shared" si="49" ref="BE198:BE233">IF(U198="základní",N198,0)</f>
        <v>0</v>
      </c>
      <c r="BF198" s="118">
        <f aca="true" t="shared" si="50" ref="BF198:BF233">IF(U198="snížená",N198,0)</f>
        <v>0</v>
      </c>
      <c r="BG198" s="118">
        <f aca="true" t="shared" si="51" ref="BG198:BG233">IF(U198="zákl. přenesená",N198,0)</f>
        <v>0</v>
      </c>
      <c r="BH198" s="118">
        <f aca="true" t="shared" si="52" ref="BH198:BH233">IF(U198="sníž. přenesená",N198,0)</f>
        <v>0</v>
      </c>
      <c r="BI198" s="118">
        <f aca="true" t="shared" si="53" ref="BI198:BI233">IF(U198="nulová",N198,0)</f>
        <v>0</v>
      </c>
      <c r="BJ198" s="19" t="s">
        <v>41</v>
      </c>
      <c r="BK198" s="118">
        <f aca="true" t="shared" si="54" ref="BK198:BK233">ROUND(L198*K198,2)</f>
        <v>0</v>
      </c>
      <c r="BL198" s="19" t="s">
        <v>251</v>
      </c>
      <c r="BM198" s="19" t="s">
        <v>709</v>
      </c>
    </row>
    <row r="199" spans="2:65" s="1" customFormat="1" ht="16.5" customHeight="1">
      <c r="B199" s="35"/>
      <c r="C199" s="174" t="s">
        <v>422</v>
      </c>
      <c r="D199" s="174" t="s">
        <v>190</v>
      </c>
      <c r="E199" s="175" t="s">
        <v>419</v>
      </c>
      <c r="F199" s="255" t="s">
        <v>420</v>
      </c>
      <c r="G199" s="255"/>
      <c r="H199" s="255"/>
      <c r="I199" s="255"/>
      <c r="J199" s="176" t="s">
        <v>198</v>
      </c>
      <c r="K199" s="177">
        <v>39.15</v>
      </c>
      <c r="L199" s="256">
        <v>0</v>
      </c>
      <c r="M199" s="257"/>
      <c r="N199" s="258">
        <f t="shared" si="4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46"/>
        <v>0</v>
      </c>
      <c r="X199" s="179">
        <v>0</v>
      </c>
      <c r="Y199" s="179">
        <f t="shared" si="47"/>
        <v>0</v>
      </c>
      <c r="Z199" s="179">
        <v>0.00167</v>
      </c>
      <c r="AA199" s="180">
        <f t="shared" si="48"/>
        <v>0.0653805</v>
      </c>
      <c r="AR199" s="19" t="s">
        <v>251</v>
      </c>
      <c r="AT199" s="19" t="s">
        <v>190</v>
      </c>
      <c r="AU199" s="19" t="s">
        <v>97</v>
      </c>
      <c r="AY199" s="19" t="s">
        <v>189</v>
      </c>
      <c r="BE199" s="118">
        <f t="shared" si="49"/>
        <v>0</v>
      </c>
      <c r="BF199" s="118">
        <f t="shared" si="50"/>
        <v>0</v>
      </c>
      <c r="BG199" s="118">
        <f t="shared" si="51"/>
        <v>0</v>
      </c>
      <c r="BH199" s="118">
        <f t="shared" si="52"/>
        <v>0</v>
      </c>
      <c r="BI199" s="118">
        <f t="shared" si="53"/>
        <v>0</v>
      </c>
      <c r="BJ199" s="19" t="s">
        <v>41</v>
      </c>
      <c r="BK199" s="118">
        <f t="shared" si="54"/>
        <v>0</v>
      </c>
      <c r="BL199" s="19" t="s">
        <v>251</v>
      </c>
      <c r="BM199" s="19" t="s">
        <v>710</v>
      </c>
    </row>
    <row r="200" spans="2:65" s="1" customFormat="1" ht="16.5" customHeight="1">
      <c r="B200" s="35"/>
      <c r="C200" s="174" t="s">
        <v>426</v>
      </c>
      <c r="D200" s="174" t="s">
        <v>190</v>
      </c>
      <c r="E200" s="175" t="s">
        <v>423</v>
      </c>
      <c r="F200" s="255" t="s">
        <v>424</v>
      </c>
      <c r="G200" s="255"/>
      <c r="H200" s="255"/>
      <c r="I200" s="255"/>
      <c r="J200" s="176" t="s">
        <v>198</v>
      </c>
      <c r="K200" s="177">
        <v>35.5</v>
      </c>
      <c r="L200" s="256">
        <v>0</v>
      </c>
      <c r="M200" s="257"/>
      <c r="N200" s="258">
        <f t="shared" si="4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46"/>
        <v>0</v>
      </c>
      <c r="X200" s="179">
        <v>0</v>
      </c>
      <c r="Y200" s="179">
        <f t="shared" si="47"/>
        <v>0</v>
      </c>
      <c r="Z200" s="179">
        <v>0.0026</v>
      </c>
      <c r="AA200" s="180">
        <f t="shared" si="48"/>
        <v>0.0923</v>
      </c>
      <c r="AR200" s="19" t="s">
        <v>251</v>
      </c>
      <c r="AT200" s="19" t="s">
        <v>190</v>
      </c>
      <c r="AU200" s="19" t="s">
        <v>97</v>
      </c>
      <c r="AY200" s="19" t="s">
        <v>189</v>
      </c>
      <c r="BE200" s="118">
        <f t="shared" si="49"/>
        <v>0</v>
      </c>
      <c r="BF200" s="118">
        <f t="shared" si="50"/>
        <v>0</v>
      </c>
      <c r="BG200" s="118">
        <f t="shared" si="51"/>
        <v>0</v>
      </c>
      <c r="BH200" s="118">
        <f t="shared" si="52"/>
        <v>0</v>
      </c>
      <c r="BI200" s="118">
        <f t="shared" si="53"/>
        <v>0</v>
      </c>
      <c r="BJ200" s="19" t="s">
        <v>41</v>
      </c>
      <c r="BK200" s="118">
        <f t="shared" si="54"/>
        <v>0</v>
      </c>
      <c r="BL200" s="19" t="s">
        <v>251</v>
      </c>
      <c r="BM200" s="19" t="s">
        <v>711</v>
      </c>
    </row>
    <row r="201" spans="2:65" s="1" customFormat="1" ht="25.5" customHeight="1">
      <c r="B201" s="35"/>
      <c r="C201" s="174" t="s">
        <v>430</v>
      </c>
      <c r="D201" s="174" t="s">
        <v>190</v>
      </c>
      <c r="E201" s="175" t="s">
        <v>712</v>
      </c>
      <c r="F201" s="255" t="s">
        <v>713</v>
      </c>
      <c r="G201" s="255"/>
      <c r="H201" s="255"/>
      <c r="I201" s="255"/>
      <c r="J201" s="176" t="s">
        <v>198</v>
      </c>
      <c r="K201" s="177">
        <v>37.4</v>
      </c>
      <c r="L201" s="256">
        <v>0</v>
      </c>
      <c r="M201" s="257"/>
      <c r="N201" s="258">
        <f t="shared" si="4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46"/>
        <v>0</v>
      </c>
      <c r="X201" s="179">
        <v>0</v>
      </c>
      <c r="Y201" s="179">
        <f t="shared" si="47"/>
        <v>0</v>
      </c>
      <c r="Z201" s="179">
        <v>0.0026</v>
      </c>
      <c r="AA201" s="180">
        <f t="shared" si="48"/>
        <v>0.09724</v>
      </c>
      <c r="AR201" s="19" t="s">
        <v>251</v>
      </c>
      <c r="AT201" s="19" t="s">
        <v>190</v>
      </c>
      <c r="AU201" s="19" t="s">
        <v>97</v>
      </c>
      <c r="AY201" s="19" t="s">
        <v>189</v>
      </c>
      <c r="BE201" s="118">
        <f t="shared" si="49"/>
        <v>0</v>
      </c>
      <c r="BF201" s="118">
        <f t="shared" si="50"/>
        <v>0</v>
      </c>
      <c r="BG201" s="118">
        <f t="shared" si="51"/>
        <v>0</v>
      </c>
      <c r="BH201" s="118">
        <f t="shared" si="52"/>
        <v>0</v>
      </c>
      <c r="BI201" s="118">
        <f t="shared" si="53"/>
        <v>0</v>
      </c>
      <c r="BJ201" s="19" t="s">
        <v>41</v>
      </c>
      <c r="BK201" s="118">
        <f t="shared" si="54"/>
        <v>0</v>
      </c>
      <c r="BL201" s="19" t="s">
        <v>251</v>
      </c>
      <c r="BM201" s="19" t="s">
        <v>714</v>
      </c>
    </row>
    <row r="202" spans="2:65" s="1" customFormat="1" ht="16.5" customHeight="1">
      <c r="B202" s="35"/>
      <c r="C202" s="174" t="s">
        <v>434</v>
      </c>
      <c r="D202" s="174" t="s">
        <v>190</v>
      </c>
      <c r="E202" s="175" t="s">
        <v>427</v>
      </c>
      <c r="F202" s="255" t="s">
        <v>428</v>
      </c>
      <c r="G202" s="255"/>
      <c r="H202" s="255"/>
      <c r="I202" s="255"/>
      <c r="J202" s="176" t="s">
        <v>198</v>
      </c>
      <c r="K202" s="177">
        <v>9.5</v>
      </c>
      <c r="L202" s="256">
        <v>0</v>
      </c>
      <c r="M202" s="257"/>
      <c r="N202" s="258">
        <f t="shared" si="4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46"/>
        <v>0</v>
      </c>
      <c r="X202" s="179">
        <v>0</v>
      </c>
      <c r="Y202" s="179">
        <f t="shared" si="47"/>
        <v>0</v>
      </c>
      <c r="Z202" s="179">
        <v>0.00394</v>
      </c>
      <c r="AA202" s="180">
        <f t="shared" si="48"/>
        <v>0.03743</v>
      </c>
      <c r="AR202" s="19" t="s">
        <v>251</v>
      </c>
      <c r="AT202" s="19" t="s">
        <v>190</v>
      </c>
      <c r="AU202" s="19" t="s">
        <v>97</v>
      </c>
      <c r="AY202" s="19" t="s">
        <v>189</v>
      </c>
      <c r="BE202" s="118">
        <f t="shared" si="49"/>
        <v>0</v>
      </c>
      <c r="BF202" s="118">
        <f t="shared" si="50"/>
        <v>0</v>
      </c>
      <c r="BG202" s="118">
        <f t="shared" si="51"/>
        <v>0</v>
      </c>
      <c r="BH202" s="118">
        <f t="shared" si="52"/>
        <v>0</v>
      </c>
      <c r="BI202" s="118">
        <f t="shared" si="53"/>
        <v>0</v>
      </c>
      <c r="BJ202" s="19" t="s">
        <v>41</v>
      </c>
      <c r="BK202" s="118">
        <f t="shared" si="54"/>
        <v>0</v>
      </c>
      <c r="BL202" s="19" t="s">
        <v>251</v>
      </c>
      <c r="BM202" s="19" t="s">
        <v>715</v>
      </c>
    </row>
    <row r="203" spans="2:65" s="1" customFormat="1" ht="16.5" customHeight="1">
      <c r="B203" s="35"/>
      <c r="C203" s="174" t="s">
        <v>438</v>
      </c>
      <c r="D203" s="174" t="s">
        <v>190</v>
      </c>
      <c r="E203" s="175" t="s">
        <v>716</v>
      </c>
      <c r="F203" s="255" t="s">
        <v>717</v>
      </c>
      <c r="G203" s="255"/>
      <c r="H203" s="255"/>
      <c r="I203" s="255"/>
      <c r="J203" s="176" t="s">
        <v>198</v>
      </c>
      <c r="K203" s="177">
        <v>5.4</v>
      </c>
      <c r="L203" s="256">
        <v>0</v>
      </c>
      <c r="M203" s="257"/>
      <c r="N203" s="258">
        <f t="shared" si="4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46"/>
        <v>0</v>
      </c>
      <c r="X203" s="179">
        <v>0</v>
      </c>
      <c r="Y203" s="179">
        <f t="shared" si="47"/>
        <v>0</v>
      </c>
      <c r="Z203" s="179">
        <v>0.00394</v>
      </c>
      <c r="AA203" s="180">
        <f t="shared" si="48"/>
        <v>0.021276</v>
      </c>
      <c r="AR203" s="19" t="s">
        <v>251</v>
      </c>
      <c r="AT203" s="19" t="s">
        <v>190</v>
      </c>
      <c r="AU203" s="19" t="s">
        <v>97</v>
      </c>
      <c r="AY203" s="19" t="s">
        <v>189</v>
      </c>
      <c r="BE203" s="118">
        <f t="shared" si="49"/>
        <v>0</v>
      </c>
      <c r="BF203" s="118">
        <f t="shared" si="50"/>
        <v>0</v>
      </c>
      <c r="BG203" s="118">
        <f t="shared" si="51"/>
        <v>0</v>
      </c>
      <c r="BH203" s="118">
        <f t="shared" si="52"/>
        <v>0</v>
      </c>
      <c r="BI203" s="118">
        <f t="shared" si="53"/>
        <v>0</v>
      </c>
      <c r="BJ203" s="19" t="s">
        <v>41</v>
      </c>
      <c r="BK203" s="118">
        <f t="shared" si="54"/>
        <v>0</v>
      </c>
      <c r="BL203" s="19" t="s">
        <v>251</v>
      </c>
      <c r="BM203" s="19" t="s">
        <v>718</v>
      </c>
    </row>
    <row r="204" spans="2:65" s="1" customFormat="1" ht="25.5" customHeight="1">
      <c r="B204" s="35"/>
      <c r="C204" s="174" t="s">
        <v>442</v>
      </c>
      <c r="D204" s="174" t="s">
        <v>190</v>
      </c>
      <c r="E204" s="175" t="s">
        <v>431</v>
      </c>
      <c r="F204" s="255" t="s">
        <v>432</v>
      </c>
      <c r="G204" s="255"/>
      <c r="H204" s="255"/>
      <c r="I204" s="255"/>
      <c r="J204" s="176" t="s">
        <v>198</v>
      </c>
      <c r="K204" s="177">
        <v>24</v>
      </c>
      <c r="L204" s="256">
        <v>0</v>
      </c>
      <c r="M204" s="257"/>
      <c r="N204" s="258">
        <f t="shared" si="4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46"/>
        <v>0</v>
      </c>
      <c r="X204" s="179">
        <v>0.00218</v>
      </c>
      <c r="Y204" s="179">
        <f t="shared" si="47"/>
        <v>0.052320000000000005</v>
      </c>
      <c r="Z204" s="179">
        <v>0</v>
      </c>
      <c r="AA204" s="180">
        <f t="shared" si="48"/>
        <v>0</v>
      </c>
      <c r="AR204" s="19" t="s">
        <v>251</v>
      </c>
      <c r="AT204" s="19" t="s">
        <v>190</v>
      </c>
      <c r="AU204" s="19" t="s">
        <v>97</v>
      </c>
      <c r="AY204" s="19" t="s">
        <v>189</v>
      </c>
      <c r="BE204" s="118">
        <f t="shared" si="49"/>
        <v>0</v>
      </c>
      <c r="BF204" s="118">
        <f t="shared" si="50"/>
        <v>0</v>
      </c>
      <c r="BG204" s="118">
        <f t="shared" si="51"/>
        <v>0</v>
      </c>
      <c r="BH204" s="118">
        <f t="shared" si="52"/>
        <v>0</v>
      </c>
      <c r="BI204" s="118">
        <f t="shared" si="53"/>
        <v>0</v>
      </c>
      <c r="BJ204" s="19" t="s">
        <v>41</v>
      </c>
      <c r="BK204" s="118">
        <f t="shared" si="54"/>
        <v>0</v>
      </c>
      <c r="BL204" s="19" t="s">
        <v>251</v>
      </c>
      <c r="BM204" s="19" t="s">
        <v>719</v>
      </c>
    </row>
    <row r="205" spans="2:65" s="1" customFormat="1" ht="25.5" customHeight="1">
      <c r="B205" s="35"/>
      <c r="C205" s="174" t="s">
        <v>446</v>
      </c>
      <c r="D205" s="174" t="s">
        <v>190</v>
      </c>
      <c r="E205" s="175" t="s">
        <v>720</v>
      </c>
      <c r="F205" s="255" t="s">
        <v>721</v>
      </c>
      <c r="G205" s="255"/>
      <c r="H205" s="255"/>
      <c r="I205" s="255"/>
      <c r="J205" s="176" t="s">
        <v>198</v>
      </c>
      <c r="K205" s="177">
        <v>22</v>
      </c>
      <c r="L205" s="256">
        <v>0</v>
      </c>
      <c r="M205" s="257"/>
      <c r="N205" s="258">
        <f t="shared" si="4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46"/>
        <v>0</v>
      </c>
      <c r="X205" s="179">
        <v>0.0058</v>
      </c>
      <c r="Y205" s="179">
        <f t="shared" si="47"/>
        <v>0.1276</v>
      </c>
      <c r="Z205" s="179">
        <v>0</v>
      </c>
      <c r="AA205" s="180">
        <f t="shared" si="48"/>
        <v>0</v>
      </c>
      <c r="AR205" s="19" t="s">
        <v>251</v>
      </c>
      <c r="AT205" s="19" t="s">
        <v>190</v>
      </c>
      <c r="AU205" s="19" t="s">
        <v>97</v>
      </c>
      <c r="AY205" s="19" t="s">
        <v>189</v>
      </c>
      <c r="BE205" s="118">
        <f t="shared" si="49"/>
        <v>0</v>
      </c>
      <c r="BF205" s="118">
        <f t="shared" si="50"/>
        <v>0</v>
      </c>
      <c r="BG205" s="118">
        <f t="shared" si="51"/>
        <v>0</v>
      </c>
      <c r="BH205" s="118">
        <f t="shared" si="52"/>
        <v>0</v>
      </c>
      <c r="BI205" s="118">
        <f t="shared" si="53"/>
        <v>0</v>
      </c>
      <c r="BJ205" s="19" t="s">
        <v>41</v>
      </c>
      <c r="BK205" s="118">
        <f t="shared" si="54"/>
        <v>0</v>
      </c>
      <c r="BL205" s="19" t="s">
        <v>251</v>
      </c>
      <c r="BM205" s="19" t="s">
        <v>722</v>
      </c>
    </row>
    <row r="206" spans="2:65" s="1" customFormat="1" ht="25.5" customHeight="1">
      <c r="B206" s="35"/>
      <c r="C206" s="174" t="s">
        <v>450</v>
      </c>
      <c r="D206" s="174" t="s">
        <v>190</v>
      </c>
      <c r="E206" s="175" t="s">
        <v>439</v>
      </c>
      <c r="F206" s="255" t="s">
        <v>440</v>
      </c>
      <c r="G206" s="255"/>
      <c r="H206" s="255"/>
      <c r="I206" s="255"/>
      <c r="J206" s="176" t="s">
        <v>198</v>
      </c>
      <c r="K206" s="177">
        <v>37.4</v>
      </c>
      <c r="L206" s="256">
        <v>0</v>
      </c>
      <c r="M206" s="257"/>
      <c r="N206" s="258">
        <f t="shared" si="4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46"/>
        <v>0</v>
      </c>
      <c r="X206" s="179">
        <v>0.00184</v>
      </c>
      <c r="Y206" s="179">
        <f t="shared" si="47"/>
        <v>0.068816</v>
      </c>
      <c r="Z206" s="179">
        <v>0</v>
      </c>
      <c r="AA206" s="180">
        <f t="shared" si="48"/>
        <v>0</v>
      </c>
      <c r="AR206" s="19" t="s">
        <v>251</v>
      </c>
      <c r="AT206" s="19" t="s">
        <v>190</v>
      </c>
      <c r="AU206" s="19" t="s">
        <v>97</v>
      </c>
      <c r="AY206" s="19" t="s">
        <v>189</v>
      </c>
      <c r="BE206" s="118">
        <f t="shared" si="49"/>
        <v>0</v>
      </c>
      <c r="BF206" s="118">
        <f t="shared" si="50"/>
        <v>0</v>
      </c>
      <c r="BG206" s="118">
        <f t="shared" si="51"/>
        <v>0</v>
      </c>
      <c r="BH206" s="118">
        <f t="shared" si="52"/>
        <v>0</v>
      </c>
      <c r="BI206" s="118">
        <f t="shared" si="53"/>
        <v>0</v>
      </c>
      <c r="BJ206" s="19" t="s">
        <v>41</v>
      </c>
      <c r="BK206" s="118">
        <f t="shared" si="54"/>
        <v>0</v>
      </c>
      <c r="BL206" s="19" t="s">
        <v>251</v>
      </c>
      <c r="BM206" s="19" t="s">
        <v>723</v>
      </c>
    </row>
    <row r="207" spans="2:65" s="1" customFormat="1" ht="25.5" customHeight="1">
      <c r="B207" s="35"/>
      <c r="C207" s="174" t="s">
        <v>454</v>
      </c>
      <c r="D207" s="174" t="s">
        <v>190</v>
      </c>
      <c r="E207" s="175" t="s">
        <v>724</v>
      </c>
      <c r="F207" s="255" t="s">
        <v>725</v>
      </c>
      <c r="G207" s="255"/>
      <c r="H207" s="255"/>
      <c r="I207" s="255"/>
      <c r="J207" s="176" t="s">
        <v>198</v>
      </c>
      <c r="K207" s="177">
        <v>35.5</v>
      </c>
      <c r="L207" s="256">
        <v>0</v>
      </c>
      <c r="M207" s="257"/>
      <c r="N207" s="258">
        <f t="shared" si="4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46"/>
        <v>0</v>
      </c>
      <c r="X207" s="179">
        <v>0.0059</v>
      </c>
      <c r="Y207" s="179">
        <f t="shared" si="47"/>
        <v>0.20945</v>
      </c>
      <c r="Z207" s="179">
        <v>0</v>
      </c>
      <c r="AA207" s="180">
        <f t="shared" si="48"/>
        <v>0</v>
      </c>
      <c r="AR207" s="19" t="s">
        <v>251</v>
      </c>
      <c r="AT207" s="19" t="s">
        <v>190</v>
      </c>
      <c r="AU207" s="19" t="s">
        <v>97</v>
      </c>
      <c r="AY207" s="19" t="s">
        <v>189</v>
      </c>
      <c r="BE207" s="118">
        <f t="shared" si="49"/>
        <v>0</v>
      </c>
      <c r="BF207" s="118">
        <f t="shared" si="50"/>
        <v>0</v>
      </c>
      <c r="BG207" s="118">
        <f t="shared" si="51"/>
        <v>0</v>
      </c>
      <c r="BH207" s="118">
        <f t="shared" si="52"/>
        <v>0</v>
      </c>
      <c r="BI207" s="118">
        <f t="shared" si="53"/>
        <v>0</v>
      </c>
      <c r="BJ207" s="19" t="s">
        <v>41</v>
      </c>
      <c r="BK207" s="118">
        <f t="shared" si="54"/>
        <v>0</v>
      </c>
      <c r="BL207" s="19" t="s">
        <v>251</v>
      </c>
      <c r="BM207" s="19" t="s">
        <v>726</v>
      </c>
    </row>
    <row r="208" spans="2:65" s="1" customFormat="1" ht="38.25" customHeight="1">
      <c r="B208" s="35"/>
      <c r="C208" s="174" t="s">
        <v>458</v>
      </c>
      <c r="D208" s="174" t="s">
        <v>190</v>
      </c>
      <c r="E208" s="175" t="s">
        <v>727</v>
      </c>
      <c r="F208" s="255" t="s">
        <v>728</v>
      </c>
      <c r="G208" s="255"/>
      <c r="H208" s="255"/>
      <c r="I208" s="255"/>
      <c r="J208" s="176" t="s">
        <v>198</v>
      </c>
      <c r="K208" s="177">
        <v>31.95</v>
      </c>
      <c r="L208" s="256">
        <v>0</v>
      </c>
      <c r="M208" s="257"/>
      <c r="N208" s="258">
        <f t="shared" si="4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46"/>
        <v>0</v>
      </c>
      <c r="X208" s="179">
        <v>0.00352</v>
      </c>
      <c r="Y208" s="179">
        <f t="shared" si="47"/>
        <v>0.11246400000000001</v>
      </c>
      <c r="Z208" s="179">
        <v>0</v>
      </c>
      <c r="AA208" s="180">
        <f t="shared" si="48"/>
        <v>0</v>
      </c>
      <c r="AR208" s="19" t="s">
        <v>251</v>
      </c>
      <c r="AT208" s="19" t="s">
        <v>190</v>
      </c>
      <c r="AU208" s="19" t="s">
        <v>97</v>
      </c>
      <c r="AY208" s="19" t="s">
        <v>189</v>
      </c>
      <c r="BE208" s="118">
        <f t="shared" si="49"/>
        <v>0</v>
      </c>
      <c r="BF208" s="118">
        <f t="shared" si="50"/>
        <v>0</v>
      </c>
      <c r="BG208" s="118">
        <f t="shared" si="51"/>
        <v>0</v>
      </c>
      <c r="BH208" s="118">
        <f t="shared" si="52"/>
        <v>0</v>
      </c>
      <c r="BI208" s="118">
        <f t="shared" si="53"/>
        <v>0</v>
      </c>
      <c r="BJ208" s="19" t="s">
        <v>41</v>
      </c>
      <c r="BK208" s="118">
        <f t="shared" si="54"/>
        <v>0</v>
      </c>
      <c r="BL208" s="19" t="s">
        <v>251</v>
      </c>
      <c r="BM208" s="19" t="s">
        <v>729</v>
      </c>
    </row>
    <row r="209" spans="2:65" s="1" customFormat="1" ht="38.25" customHeight="1">
      <c r="B209" s="35"/>
      <c r="C209" s="174" t="s">
        <v>462</v>
      </c>
      <c r="D209" s="174" t="s">
        <v>190</v>
      </c>
      <c r="E209" s="175" t="s">
        <v>447</v>
      </c>
      <c r="F209" s="255" t="s">
        <v>448</v>
      </c>
      <c r="G209" s="255"/>
      <c r="H209" s="255"/>
      <c r="I209" s="255"/>
      <c r="J209" s="176" t="s">
        <v>198</v>
      </c>
      <c r="K209" s="177">
        <v>7.2</v>
      </c>
      <c r="L209" s="256">
        <v>0</v>
      </c>
      <c r="M209" s="257"/>
      <c r="N209" s="258">
        <f t="shared" si="4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46"/>
        <v>0</v>
      </c>
      <c r="X209" s="179">
        <v>0.00438</v>
      </c>
      <c r="Y209" s="179">
        <f t="shared" si="47"/>
        <v>0.031536</v>
      </c>
      <c r="Z209" s="179">
        <v>0</v>
      </c>
      <c r="AA209" s="180">
        <f t="shared" si="48"/>
        <v>0</v>
      </c>
      <c r="AR209" s="19" t="s">
        <v>251</v>
      </c>
      <c r="AT209" s="19" t="s">
        <v>190</v>
      </c>
      <c r="AU209" s="19" t="s">
        <v>97</v>
      </c>
      <c r="AY209" s="19" t="s">
        <v>189</v>
      </c>
      <c r="BE209" s="118">
        <f t="shared" si="49"/>
        <v>0</v>
      </c>
      <c r="BF209" s="118">
        <f t="shared" si="50"/>
        <v>0</v>
      </c>
      <c r="BG209" s="118">
        <f t="shared" si="51"/>
        <v>0</v>
      </c>
      <c r="BH209" s="118">
        <f t="shared" si="52"/>
        <v>0</v>
      </c>
      <c r="BI209" s="118">
        <f t="shared" si="53"/>
        <v>0</v>
      </c>
      <c r="BJ209" s="19" t="s">
        <v>41</v>
      </c>
      <c r="BK209" s="118">
        <f t="shared" si="54"/>
        <v>0</v>
      </c>
      <c r="BL209" s="19" t="s">
        <v>251</v>
      </c>
      <c r="BM209" s="19" t="s">
        <v>730</v>
      </c>
    </row>
    <row r="210" spans="2:65" s="1" customFormat="1" ht="16.5" customHeight="1">
      <c r="B210" s="35"/>
      <c r="C210" s="174" t="s">
        <v>466</v>
      </c>
      <c r="D210" s="174" t="s">
        <v>190</v>
      </c>
      <c r="E210" s="175" t="s">
        <v>731</v>
      </c>
      <c r="F210" s="255" t="s">
        <v>732</v>
      </c>
      <c r="G210" s="255"/>
      <c r="H210" s="255"/>
      <c r="I210" s="255"/>
      <c r="J210" s="176" t="s">
        <v>198</v>
      </c>
      <c r="K210" s="177">
        <v>37.4</v>
      </c>
      <c r="L210" s="256">
        <v>0</v>
      </c>
      <c r="M210" s="257"/>
      <c r="N210" s="258">
        <f t="shared" si="4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46"/>
        <v>0</v>
      </c>
      <c r="X210" s="179">
        <v>0</v>
      </c>
      <c r="Y210" s="179">
        <f t="shared" si="47"/>
        <v>0</v>
      </c>
      <c r="Z210" s="179">
        <v>0</v>
      </c>
      <c r="AA210" s="180">
        <f t="shared" si="48"/>
        <v>0</v>
      </c>
      <c r="AR210" s="19" t="s">
        <v>251</v>
      </c>
      <c r="AT210" s="19" t="s">
        <v>190</v>
      </c>
      <c r="AU210" s="19" t="s">
        <v>97</v>
      </c>
      <c r="AY210" s="19" t="s">
        <v>189</v>
      </c>
      <c r="BE210" s="118">
        <f t="shared" si="49"/>
        <v>0</v>
      </c>
      <c r="BF210" s="118">
        <f t="shared" si="50"/>
        <v>0</v>
      </c>
      <c r="BG210" s="118">
        <f t="shared" si="51"/>
        <v>0</v>
      </c>
      <c r="BH210" s="118">
        <f t="shared" si="52"/>
        <v>0</v>
      </c>
      <c r="BI210" s="118">
        <f t="shared" si="53"/>
        <v>0</v>
      </c>
      <c r="BJ210" s="19" t="s">
        <v>41</v>
      </c>
      <c r="BK210" s="118">
        <f t="shared" si="54"/>
        <v>0</v>
      </c>
      <c r="BL210" s="19" t="s">
        <v>251</v>
      </c>
      <c r="BM210" s="19" t="s">
        <v>733</v>
      </c>
    </row>
    <row r="211" spans="2:65" s="1" customFormat="1" ht="16.5" customHeight="1">
      <c r="B211" s="35"/>
      <c r="C211" s="174" t="s">
        <v>470</v>
      </c>
      <c r="D211" s="174" t="s">
        <v>190</v>
      </c>
      <c r="E211" s="175" t="s">
        <v>734</v>
      </c>
      <c r="F211" s="255" t="s">
        <v>735</v>
      </c>
      <c r="G211" s="255"/>
      <c r="H211" s="255"/>
      <c r="I211" s="255"/>
      <c r="J211" s="176" t="s">
        <v>358</v>
      </c>
      <c r="K211" s="177">
        <v>42</v>
      </c>
      <c r="L211" s="256">
        <v>0</v>
      </c>
      <c r="M211" s="257"/>
      <c r="N211" s="258">
        <f t="shared" si="4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46"/>
        <v>0</v>
      </c>
      <c r="X211" s="179">
        <v>0</v>
      </c>
      <c r="Y211" s="179">
        <f t="shared" si="47"/>
        <v>0</v>
      </c>
      <c r="Z211" s="179">
        <v>0</v>
      </c>
      <c r="AA211" s="180">
        <f t="shared" si="48"/>
        <v>0</v>
      </c>
      <c r="AR211" s="19" t="s">
        <v>251</v>
      </c>
      <c r="AT211" s="19" t="s">
        <v>190</v>
      </c>
      <c r="AU211" s="19" t="s">
        <v>97</v>
      </c>
      <c r="AY211" s="19" t="s">
        <v>189</v>
      </c>
      <c r="BE211" s="118">
        <f t="shared" si="49"/>
        <v>0</v>
      </c>
      <c r="BF211" s="118">
        <f t="shared" si="50"/>
        <v>0</v>
      </c>
      <c r="BG211" s="118">
        <f t="shared" si="51"/>
        <v>0</v>
      </c>
      <c r="BH211" s="118">
        <f t="shared" si="52"/>
        <v>0</v>
      </c>
      <c r="BI211" s="118">
        <f t="shared" si="53"/>
        <v>0</v>
      </c>
      <c r="BJ211" s="19" t="s">
        <v>41</v>
      </c>
      <c r="BK211" s="118">
        <f t="shared" si="54"/>
        <v>0</v>
      </c>
      <c r="BL211" s="19" t="s">
        <v>251</v>
      </c>
      <c r="BM211" s="19" t="s">
        <v>736</v>
      </c>
    </row>
    <row r="212" spans="2:65" s="1" customFormat="1" ht="25.5" customHeight="1">
      <c r="B212" s="35"/>
      <c r="C212" s="181" t="s">
        <v>474</v>
      </c>
      <c r="D212" s="181" t="s">
        <v>201</v>
      </c>
      <c r="E212" s="182" t="s">
        <v>737</v>
      </c>
      <c r="F212" s="259" t="s">
        <v>738</v>
      </c>
      <c r="G212" s="259"/>
      <c r="H212" s="259"/>
      <c r="I212" s="259"/>
      <c r="J212" s="183" t="s">
        <v>358</v>
      </c>
      <c r="K212" s="184">
        <v>42</v>
      </c>
      <c r="L212" s="260">
        <v>0</v>
      </c>
      <c r="M212" s="261"/>
      <c r="N212" s="262">
        <f t="shared" si="4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46"/>
        <v>0</v>
      </c>
      <c r="X212" s="179">
        <v>0.00023</v>
      </c>
      <c r="Y212" s="179">
        <f t="shared" si="47"/>
        <v>0.00966</v>
      </c>
      <c r="Z212" s="179">
        <v>0</v>
      </c>
      <c r="AA212" s="180">
        <f t="shared" si="48"/>
        <v>0</v>
      </c>
      <c r="AR212" s="19" t="s">
        <v>314</v>
      </c>
      <c r="AT212" s="19" t="s">
        <v>201</v>
      </c>
      <c r="AU212" s="19" t="s">
        <v>97</v>
      </c>
      <c r="AY212" s="19" t="s">
        <v>189</v>
      </c>
      <c r="BE212" s="118">
        <f t="shared" si="49"/>
        <v>0</v>
      </c>
      <c r="BF212" s="118">
        <f t="shared" si="50"/>
        <v>0</v>
      </c>
      <c r="BG212" s="118">
        <f t="shared" si="51"/>
        <v>0</v>
      </c>
      <c r="BH212" s="118">
        <f t="shared" si="52"/>
        <v>0</v>
      </c>
      <c r="BI212" s="118">
        <f t="shared" si="53"/>
        <v>0</v>
      </c>
      <c r="BJ212" s="19" t="s">
        <v>41</v>
      </c>
      <c r="BK212" s="118">
        <f t="shared" si="54"/>
        <v>0</v>
      </c>
      <c r="BL212" s="19" t="s">
        <v>251</v>
      </c>
      <c r="BM212" s="19" t="s">
        <v>739</v>
      </c>
    </row>
    <row r="213" spans="2:65" s="1" customFormat="1" ht="16.5" customHeight="1">
      <c r="B213" s="35"/>
      <c r="C213" s="174" t="s">
        <v>478</v>
      </c>
      <c r="D213" s="174" t="s">
        <v>190</v>
      </c>
      <c r="E213" s="175" t="s">
        <v>740</v>
      </c>
      <c r="F213" s="255" t="s">
        <v>741</v>
      </c>
      <c r="G213" s="255"/>
      <c r="H213" s="255"/>
      <c r="I213" s="255"/>
      <c r="J213" s="176" t="s">
        <v>198</v>
      </c>
      <c r="K213" s="177">
        <v>5.4</v>
      </c>
      <c r="L213" s="256">
        <v>0</v>
      </c>
      <c r="M213" s="257"/>
      <c r="N213" s="258">
        <f t="shared" si="4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46"/>
        <v>0</v>
      </c>
      <c r="X213" s="179">
        <v>0</v>
      </c>
      <c r="Y213" s="179">
        <f t="shared" si="47"/>
        <v>0</v>
      </c>
      <c r="Z213" s="179">
        <v>0</v>
      </c>
      <c r="AA213" s="180">
        <f t="shared" si="48"/>
        <v>0</v>
      </c>
      <c r="AR213" s="19" t="s">
        <v>251</v>
      </c>
      <c r="AT213" s="19" t="s">
        <v>190</v>
      </c>
      <c r="AU213" s="19" t="s">
        <v>97</v>
      </c>
      <c r="AY213" s="19" t="s">
        <v>189</v>
      </c>
      <c r="BE213" s="118">
        <f t="shared" si="49"/>
        <v>0</v>
      </c>
      <c r="BF213" s="118">
        <f t="shared" si="50"/>
        <v>0</v>
      </c>
      <c r="BG213" s="118">
        <f t="shared" si="51"/>
        <v>0</v>
      </c>
      <c r="BH213" s="118">
        <f t="shared" si="52"/>
        <v>0</v>
      </c>
      <c r="BI213" s="118">
        <f t="shared" si="53"/>
        <v>0</v>
      </c>
      <c r="BJ213" s="19" t="s">
        <v>41</v>
      </c>
      <c r="BK213" s="118">
        <f t="shared" si="54"/>
        <v>0</v>
      </c>
      <c r="BL213" s="19" t="s">
        <v>251</v>
      </c>
      <c r="BM213" s="19" t="s">
        <v>742</v>
      </c>
    </row>
    <row r="214" spans="2:65" s="1" customFormat="1" ht="16.5" customHeight="1">
      <c r="B214" s="35"/>
      <c r="C214" s="174" t="s">
        <v>482</v>
      </c>
      <c r="D214" s="174" t="s">
        <v>190</v>
      </c>
      <c r="E214" s="175" t="s">
        <v>743</v>
      </c>
      <c r="F214" s="255" t="s">
        <v>744</v>
      </c>
      <c r="G214" s="255"/>
      <c r="H214" s="255"/>
      <c r="I214" s="255"/>
      <c r="J214" s="176" t="s">
        <v>358</v>
      </c>
      <c r="K214" s="177">
        <v>3</v>
      </c>
      <c r="L214" s="256">
        <v>0</v>
      </c>
      <c r="M214" s="257"/>
      <c r="N214" s="258">
        <f t="shared" si="4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46"/>
        <v>0</v>
      </c>
      <c r="X214" s="179">
        <v>0</v>
      </c>
      <c r="Y214" s="179">
        <f t="shared" si="47"/>
        <v>0</v>
      </c>
      <c r="Z214" s="179">
        <v>0</v>
      </c>
      <c r="AA214" s="180">
        <f t="shared" si="48"/>
        <v>0</v>
      </c>
      <c r="AR214" s="19" t="s">
        <v>251</v>
      </c>
      <c r="AT214" s="19" t="s">
        <v>190</v>
      </c>
      <c r="AU214" s="19" t="s">
        <v>97</v>
      </c>
      <c r="AY214" s="19" t="s">
        <v>189</v>
      </c>
      <c r="BE214" s="118">
        <f t="shared" si="49"/>
        <v>0</v>
      </c>
      <c r="BF214" s="118">
        <f t="shared" si="50"/>
        <v>0</v>
      </c>
      <c r="BG214" s="118">
        <f t="shared" si="51"/>
        <v>0</v>
      </c>
      <c r="BH214" s="118">
        <f t="shared" si="52"/>
        <v>0</v>
      </c>
      <c r="BI214" s="118">
        <f t="shared" si="53"/>
        <v>0</v>
      </c>
      <c r="BJ214" s="19" t="s">
        <v>41</v>
      </c>
      <c r="BK214" s="118">
        <f t="shared" si="54"/>
        <v>0</v>
      </c>
      <c r="BL214" s="19" t="s">
        <v>251</v>
      </c>
      <c r="BM214" s="19" t="s">
        <v>745</v>
      </c>
    </row>
    <row r="215" spans="2:65" s="1" customFormat="1" ht="25.5" customHeight="1">
      <c r="B215" s="35"/>
      <c r="C215" s="181" t="s">
        <v>486</v>
      </c>
      <c r="D215" s="181" t="s">
        <v>201</v>
      </c>
      <c r="E215" s="182" t="s">
        <v>746</v>
      </c>
      <c r="F215" s="259" t="s">
        <v>747</v>
      </c>
      <c r="G215" s="259"/>
      <c r="H215" s="259"/>
      <c r="I215" s="259"/>
      <c r="J215" s="183" t="s">
        <v>358</v>
      </c>
      <c r="K215" s="184">
        <v>3</v>
      </c>
      <c r="L215" s="260">
        <v>0</v>
      </c>
      <c r="M215" s="261"/>
      <c r="N215" s="262">
        <f t="shared" si="4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46"/>
        <v>0</v>
      </c>
      <c r="X215" s="179">
        <v>0.00035</v>
      </c>
      <c r="Y215" s="179">
        <f t="shared" si="47"/>
        <v>0.00105</v>
      </c>
      <c r="Z215" s="179">
        <v>0</v>
      </c>
      <c r="AA215" s="180">
        <f t="shared" si="48"/>
        <v>0</v>
      </c>
      <c r="AR215" s="19" t="s">
        <v>314</v>
      </c>
      <c r="AT215" s="19" t="s">
        <v>201</v>
      </c>
      <c r="AU215" s="19" t="s">
        <v>97</v>
      </c>
      <c r="AY215" s="19" t="s">
        <v>189</v>
      </c>
      <c r="BE215" s="118">
        <f t="shared" si="49"/>
        <v>0</v>
      </c>
      <c r="BF215" s="118">
        <f t="shared" si="50"/>
        <v>0</v>
      </c>
      <c r="BG215" s="118">
        <f t="shared" si="51"/>
        <v>0</v>
      </c>
      <c r="BH215" s="118">
        <f t="shared" si="52"/>
        <v>0</v>
      </c>
      <c r="BI215" s="118">
        <f t="shared" si="53"/>
        <v>0</v>
      </c>
      <c r="BJ215" s="19" t="s">
        <v>41</v>
      </c>
      <c r="BK215" s="118">
        <f t="shared" si="54"/>
        <v>0</v>
      </c>
      <c r="BL215" s="19" t="s">
        <v>251</v>
      </c>
      <c r="BM215" s="19" t="s">
        <v>748</v>
      </c>
    </row>
    <row r="216" spans="2:65" s="1" customFormat="1" ht="25.5" customHeight="1">
      <c r="B216" s="35"/>
      <c r="C216" s="174" t="s">
        <v>490</v>
      </c>
      <c r="D216" s="174" t="s">
        <v>190</v>
      </c>
      <c r="E216" s="175" t="s">
        <v>749</v>
      </c>
      <c r="F216" s="255" t="s">
        <v>750</v>
      </c>
      <c r="G216" s="255"/>
      <c r="H216" s="255"/>
      <c r="I216" s="255"/>
      <c r="J216" s="176" t="s">
        <v>358</v>
      </c>
      <c r="K216" s="177">
        <v>2</v>
      </c>
      <c r="L216" s="256">
        <v>0</v>
      </c>
      <c r="M216" s="257"/>
      <c r="N216" s="258">
        <f t="shared" si="4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46"/>
        <v>0</v>
      </c>
      <c r="X216" s="179">
        <v>0</v>
      </c>
      <c r="Y216" s="179">
        <f t="shared" si="47"/>
        <v>0</v>
      </c>
      <c r="Z216" s="179">
        <v>0</v>
      </c>
      <c r="AA216" s="180">
        <f t="shared" si="48"/>
        <v>0</v>
      </c>
      <c r="AR216" s="19" t="s">
        <v>251</v>
      </c>
      <c r="AT216" s="19" t="s">
        <v>190</v>
      </c>
      <c r="AU216" s="19" t="s">
        <v>97</v>
      </c>
      <c r="AY216" s="19" t="s">
        <v>189</v>
      </c>
      <c r="BE216" s="118">
        <f t="shared" si="49"/>
        <v>0</v>
      </c>
      <c r="BF216" s="118">
        <f t="shared" si="50"/>
        <v>0</v>
      </c>
      <c r="BG216" s="118">
        <f t="shared" si="51"/>
        <v>0</v>
      </c>
      <c r="BH216" s="118">
        <f t="shared" si="52"/>
        <v>0</v>
      </c>
      <c r="BI216" s="118">
        <f t="shared" si="53"/>
        <v>0</v>
      </c>
      <c r="BJ216" s="19" t="s">
        <v>41</v>
      </c>
      <c r="BK216" s="118">
        <f t="shared" si="54"/>
        <v>0</v>
      </c>
      <c r="BL216" s="19" t="s">
        <v>251</v>
      </c>
      <c r="BM216" s="19" t="s">
        <v>751</v>
      </c>
    </row>
    <row r="217" spans="2:65" s="1" customFormat="1" ht="25.5" customHeight="1">
      <c r="B217" s="35"/>
      <c r="C217" s="181" t="s">
        <v>494</v>
      </c>
      <c r="D217" s="181" t="s">
        <v>201</v>
      </c>
      <c r="E217" s="182" t="s">
        <v>752</v>
      </c>
      <c r="F217" s="259" t="s">
        <v>753</v>
      </c>
      <c r="G217" s="259"/>
      <c r="H217" s="259"/>
      <c r="I217" s="259"/>
      <c r="J217" s="183" t="s">
        <v>358</v>
      </c>
      <c r="K217" s="184">
        <v>2</v>
      </c>
      <c r="L217" s="260">
        <v>0</v>
      </c>
      <c r="M217" s="261"/>
      <c r="N217" s="262">
        <f t="shared" si="4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46"/>
        <v>0</v>
      </c>
      <c r="X217" s="179">
        <v>0.00025</v>
      </c>
      <c r="Y217" s="179">
        <f t="shared" si="47"/>
        <v>0.0005</v>
      </c>
      <c r="Z217" s="179">
        <v>0</v>
      </c>
      <c r="AA217" s="180">
        <f t="shared" si="48"/>
        <v>0</v>
      </c>
      <c r="AR217" s="19" t="s">
        <v>314</v>
      </c>
      <c r="AT217" s="19" t="s">
        <v>201</v>
      </c>
      <c r="AU217" s="19" t="s">
        <v>97</v>
      </c>
      <c r="AY217" s="19" t="s">
        <v>189</v>
      </c>
      <c r="BE217" s="118">
        <f t="shared" si="49"/>
        <v>0</v>
      </c>
      <c r="BF217" s="118">
        <f t="shared" si="50"/>
        <v>0</v>
      </c>
      <c r="BG217" s="118">
        <f t="shared" si="51"/>
        <v>0</v>
      </c>
      <c r="BH217" s="118">
        <f t="shared" si="52"/>
        <v>0</v>
      </c>
      <c r="BI217" s="118">
        <f t="shared" si="53"/>
        <v>0</v>
      </c>
      <c r="BJ217" s="19" t="s">
        <v>41</v>
      </c>
      <c r="BK217" s="118">
        <f t="shared" si="54"/>
        <v>0</v>
      </c>
      <c r="BL217" s="19" t="s">
        <v>251</v>
      </c>
      <c r="BM217" s="19" t="s">
        <v>754</v>
      </c>
    </row>
    <row r="218" spans="2:65" s="1" customFormat="1" ht="25.5" customHeight="1">
      <c r="B218" s="35"/>
      <c r="C218" s="174" t="s">
        <v>498</v>
      </c>
      <c r="D218" s="174" t="s">
        <v>190</v>
      </c>
      <c r="E218" s="175" t="s">
        <v>755</v>
      </c>
      <c r="F218" s="255" t="s">
        <v>756</v>
      </c>
      <c r="G218" s="255"/>
      <c r="H218" s="255"/>
      <c r="I218" s="255"/>
      <c r="J218" s="176" t="s">
        <v>198</v>
      </c>
      <c r="K218" s="177">
        <v>4.75</v>
      </c>
      <c r="L218" s="256">
        <v>0</v>
      </c>
      <c r="M218" s="257"/>
      <c r="N218" s="258">
        <f t="shared" si="4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46"/>
        <v>0</v>
      </c>
      <c r="X218" s="179">
        <v>0.00148</v>
      </c>
      <c r="Y218" s="179">
        <f t="shared" si="47"/>
        <v>0.00703</v>
      </c>
      <c r="Z218" s="179">
        <v>0</v>
      </c>
      <c r="AA218" s="180">
        <f t="shared" si="48"/>
        <v>0</v>
      </c>
      <c r="AR218" s="19" t="s">
        <v>251</v>
      </c>
      <c r="AT218" s="19" t="s">
        <v>190</v>
      </c>
      <c r="AU218" s="19" t="s">
        <v>97</v>
      </c>
      <c r="AY218" s="19" t="s">
        <v>189</v>
      </c>
      <c r="BE218" s="118">
        <f t="shared" si="49"/>
        <v>0</v>
      </c>
      <c r="BF218" s="118">
        <f t="shared" si="50"/>
        <v>0</v>
      </c>
      <c r="BG218" s="118">
        <f t="shared" si="51"/>
        <v>0</v>
      </c>
      <c r="BH218" s="118">
        <f t="shared" si="52"/>
        <v>0</v>
      </c>
      <c r="BI218" s="118">
        <f t="shared" si="53"/>
        <v>0</v>
      </c>
      <c r="BJ218" s="19" t="s">
        <v>41</v>
      </c>
      <c r="BK218" s="118">
        <f t="shared" si="54"/>
        <v>0</v>
      </c>
      <c r="BL218" s="19" t="s">
        <v>251</v>
      </c>
      <c r="BM218" s="19" t="s">
        <v>757</v>
      </c>
    </row>
    <row r="219" spans="2:65" s="1" customFormat="1" ht="25.5" customHeight="1">
      <c r="B219" s="35"/>
      <c r="C219" s="174" t="s">
        <v>502</v>
      </c>
      <c r="D219" s="174" t="s">
        <v>190</v>
      </c>
      <c r="E219" s="175" t="s">
        <v>758</v>
      </c>
      <c r="F219" s="255" t="s">
        <v>759</v>
      </c>
      <c r="G219" s="255"/>
      <c r="H219" s="255"/>
      <c r="I219" s="255"/>
      <c r="J219" s="176" t="s">
        <v>198</v>
      </c>
      <c r="K219" s="177">
        <v>4.75</v>
      </c>
      <c r="L219" s="256">
        <v>0</v>
      </c>
      <c r="M219" s="257"/>
      <c r="N219" s="258">
        <f t="shared" si="4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46"/>
        <v>0</v>
      </c>
      <c r="X219" s="179">
        <v>0.00236</v>
      </c>
      <c r="Y219" s="179">
        <f t="shared" si="47"/>
        <v>0.011210000000000001</v>
      </c>
      <c r="Z219" s="179">
        <v>0</v>
      </c>
      <c r="AA219" s="180">
        <f t="shared" si="48"/>
        <v>0</v>
      </c>
      <c r="AR219" s="19" t="s">
        <v>251</v>
      </c>
      <c r="AT219" s="19" t="s">
        <v>190</v>
      </c>
      <c r="AU219" s="19" t="s">
        <v>97</v>
      </c>
      <c r="AY219" s="19" t="s">
        <v>189</v>
      </c>
      <c r="BE219" s="118">
        <f t="shared" si="49"/>
        <v>0</v>
      </c>
      <c r="BF219" s="118">
        <f t="shared" si="50"/>
        <v>0</v>
      </c>
      <c r="BG219" s="118">
        <f t="shared" si="51"/>
        <v>0</v>
      </c>
      <c r="BH219" s="118">
        <f t="shared" si="52"/>
        <v>0</v>
      </c>
      <c r="BI219" s="118">
        <f t="shared" si="53"/>
        <v>0</v>
      </c>
      <c r="BJ219" s="19" t="s">
        <v>41</v>
      </c>
      <c r="BK219" s="118">
        <f t="shared" si="54"/>
        <v>0</v>
      </c>
      <c r="BL219" s="19" t="s">
        <v>251</v>
      </c>
      <c r="BM219" s="19" t="s">
        <v>760</v>
      </c>
    </row>
    <row r="220" spans="2:65" s="1" customFormat="1" ht="25.5" customHeight="1">
      <c r="B220" s="35"/>
      <c r="C220" s="174" t="s">
        <v>506</v>
      </c>
      <c r="D220" s="174" t="s">
        <v>190</v>
      </c>
      <c r="E220" s="175" t="s">
        <v>761</v>
      </c>
      <c r="F220" s="255" t="s">
        <v>762</v>
      </c>
      <c r="G220" s="255"/>
      <c r="H220" s="255"/>
      <c r="I220" s="255"/>
      <c r="J220" s="176" t="s">
        <v>358</v>
      </c>
      <c r="K220" s="177">
        <v>1</v>
      </c>
      <c r="L220" s="256">
        <v>0</v>
      </c>
      <c r="M220" s="257"/>
      <c r="N220" s="258">
        <f t="shared" si="4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46"/>
        <v>0</v>
      </c>
      <c r="X220" s="179">
        <v>0.0003</v>
      </c>
      <c r="Y220" s="179">
        <f t="shared" si="47"/>
        <v>0.0003</v>
      </c>
      <c r="Z220" s="179">
        <v>0</v>
      </c>
      <c r="AA220" s="180">
        <f t="shared" si="48"/>
        <v>0</v>
      </c>
      <c r="AR220" s="19" t="s">
        <v>251</v>
      </c>
      <c r="AT220" s="19" t="s">
        <v>190</v>
      </c>
      <c r="AU220" s="19" t="s">
        <v>97</v>
      </c>
      <c r="AY220" s="19" t="s">
        <v>189</v>
      </c>
      <c r="BE220" s="118">
        <f t="shared" si="49"/>
        <v>0</v>
      </c>
      <c r="BF220" s="118">
        <f t="shared" si="50"/>
        <v>0</v>
      </c>
      <c r="BG220" s="118">
        <f t="shared" si="51"/>
        <v>0</v>
      </c>
      <c r="BH220" s="118">
        <f t="shared" si="52"/>
        <v>0</v>
      </c>
      <c r="BI220" s="118">
        <f t="shared" si="53"/>
        <v>0</v>
      </c>
      <c r="BJ220" s="19" t="s">
        <v>41</v>
      </c>
      <c r="BK220" s="118">
        <f t="shared" si="54"/>
        <v>0</v>
      </c>
      <c r="BL220" s="19" t="s">
        <v>251</v>
      </c>
      <c r="BM220" s="19" t="s">
        <v>763</v>
      </c>
    </row>
    <row r="221" spans="2:65" s="1" customFormat="1" ht="25.5" customHeight="1">
      <c r="B221" s="35"/>
      <c r="C221" s="174" t="s">
        <v>509</v>
      </c>
      <c r="D221" s="174" t="s">
        <v>190</v>
      </c>
      <c r="E221" s="175" t="s">
        <v>764</v>
      </c>
      <c r="F221" s="255" t="s">
        <v>765</v>
      </c>
      <c r="G221" s="255"/>
      <c r="H221" s="255"/>
      <c r="I221" s="255"/>
      <c r="J221" s="176" t="s">
        <v>358</v>
      </c>
      <c r="K221" s="177">
        <v>2</v>
      </c>
      <c r="L221" s="256">
        <v>0</v>
      </c>
      <c r="M221" s="257"/>
      <c r="N221" s="258">
        <f t="shared" si="4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46"/>
        <v>0</v>
      </c>
      <c r="X221" s="179">
        <v>0.0003</v>
      </c>
      <c r="Y221" s="179">
        <f t="shared" si="47"/>
        <v>0.0006</v>
      </c>
      <c r="Z221" s="179">
        <v>0</v>
      </c>
      <c r="AA221" s="180">
        <f t="shared" si="48"/>
        <v>0</v>
      </c>
      <c r="AR221" s="19" t="s">
        <v>251</v>
      </c>
      <c r="AT221" s="19" t="s">
        <v>190</v>
      </c>
      <c r="AU221" s="19" t="s">
        <v>97</v>
      </c>
      <c r="AY221" s="19" t="s">
        <v>189</v>
      </c>
      <c r="BE221" s="118">
        <f t="shared" si="49"/>
        <v>0</v>
      </c>
      <c r="BF221" s="118">
        <f t="shared" si="50"/>
        <v>0</v>
      </c>
      <c r="BG221" s="118">
        <f t="shared" si="51"/>
        <v>0</v>
      </c>
      <c r="BH221" s="118">
        <f t="shared" si="52"/>
        <v>0</v>
      </c>
      <c r="BI221" s="118">
        <f t="shared" si="53"/>
        <v>0</v>
      </c>
      <c r="BJ221" s="19" t="s">
        <v>41</v>
      </c>
      <c r="BK221" s="118">
        <f t="shared" si="54"/>
        <v>0</v>
      </c>
      <c r="BL221" s="19" t="s">
        <v>251</v>
      </c>
      <c r="BM221" s="19" t="s">
        <v>766</v>
      </c>
    </row>
    <row r="222" spans="2:65" s="1" customFormat="1" ht="25.5" customHeight="1">
      <c r="B222" s="35"/>
      <c r="C222" s="174" t="s">
        <v>512</v>
      </c>
      <c r="D222" s="174" t="s">
        <v>190</v>
      </c>
      <c r="E222" s="175" t="s">
        <v>767</v>
      </c>
      <c r="F222" s="255" t="s">
        <v>768</v>
      </c>
      <c r="G222" s="255"/>
      <c r="H222" s="255"/>
      <c r="I222" s="255"/>
      <c r="J222" s="176" t="s">
        <v>358</v>
      </c>
      <c r="K222" s="177">
        <v>2</v>
      </c>
      <c r="L222" s="256">
        <v>0</v>
      </c>
      <c r="M222" s="257"/>
      <c r="N222" s="258">
        <f t="shared" si="4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46"/>
        <v>0</v>
      </c>
      <c r="X222" s="179">
        <v>0.00038</v>
      </c>
      <c r="Y222" s="179">
        <f t="shared" si="47"/>
        <v>0.00076</v>
      </c>
      <c r="Z222" s="179">
        <v>0</v>
      </c>
      <c r="AA222" s="180">
        <f t="shared" si="48"/>
        <v>0</v>
      </c>
      <c r="AR222" s="19" t="s">
        <v>251</v>
      </c>
      <c r="AT222" s="19" t="s">
        <v>190</v>
      </c>
      <c r="AU222" s="19" t="s">
        <v>97</v>
      </c>
      <c r="AY222" s="19" t="s">
        <v>189</v>
      </c>
      <c r="BE222" s="118">
        <f t="shared" si="49"/>
        <v>0</v>
      </c>
      <c r="BF222" s="118">
        <f t="shared" si="50"/>
        <v>0</v>
      </c>
      <c r="BG222" s="118">
        <f t="shared" si="51"/>
        <v>0</v>
      </c>
      <c r="BH222" s="118">
        <f t="shared" si="52"/>
        <v>0</v>
      </c>
      <c r="BI222" s="118">
        <f t="shared" si="53"/>
        <v>0</v>
      </c>
      <c r="BJ222" s="19" t="s">
        <v>41</v>
      </c>
      <c r="BK222" s="118">
        <f t="shared" si="54"/>
        <v>0</v>
      </c>
      <c r="BL222" s="19" t="s">
        <v>251</v>
      </c>
      <c r="BM222" s="19" t="s">
        <v>769</v>
      </c>
    </row>
    <row r="223" spans="2:65" s="1" customFormat="1" ht="25.5" customHeight="1">
      <c r="B223" s="35"/>
      <c r="C223" s="174" t="s">
        <v>515</v>
      </c>
      <c r="D223" s="174" t="s">
        <v>190</v>
      </c>
      <c r="E223" s="175" t="s">
        <v>770</v>
      </c>
      <c r="F223" s="255" t="s">
        <v>771</v>
      </c>
      <c r="G223" s="255"/>
      <c r="H223" s="255"/>
      <c r="I223" s="255"/>
      <c r="J223" s="176" t="s">
        <v>358</v>
      </c>
      <c r="K223" s="177">
        <v>1</v>
      </c>
      <c r="L223" s="256">
        <v>0</v>
      </c>
      <c r="M223" s="257"/>
      <c r="N223" s="258">
        <f t="shared" si="4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46"/>
        <v>0</v>
      </c>
      <c r="X223" s="179">
        <v>0.0003</v>
      </c>
      <c r="Y223" s="179">
        <f t="shared" si="47"/>
        <v>0.0003</v>
      </c>
      <c r="Z223" s="179">
        <v>0</v>
      </c>
      <c r="AA223" s="180">
        <f t="shared" si="48"/>
        <v>0</v>
      </c>
      <c r="AR223" s="19" t="s">
        <v>251</v>
      </c>
      <c r="AT223" s="19" t="s">
        <v>190</v>
      </c>
      <c r="AU223" s="19" t="s">
        <v>97</v>
      </c>
      <c r="AY223" s="19" t="s">
        <v>189</v>
      </c>
      <c r="BE223" s="118">
        <f t="shared" si="49"/>
        <v>0</v>
      </c>
      <c r="BF223" s="118">
        <f t="shared" si="50"/>
        <v>0</v>
      </c>
      <c r="BG223" s="118">
        <f t="shared" si="51"/>
        <v>0</v>
      </c>
      <c r="BH223" s="118">
        <f t="shared" si="52"/>
        <v>0</v>
      </c>
      <c r="BI223" s="118">
        <f t="shared" si="53"/>
        <v>0</v>
      </c>
      <c r="BJ223" s="19" t="s">
        <v>41</v>
      </c>
      <c r="BK223" s="118">
        <f t="shared" si="54"/>
        <v>0</v>
      </c>
      <c r="BL223" s="19" t="s">
        <v>251</v>
      </c>
      <c r="BM223" s="19" t="s">
        <v>772</v>
      </c>
    </row>
    <row r="224" spans="2:65" s="1" customFormat="1" ht="25.5" customHeight="1">
      <c r="B224" s="35"/>
      <c r="C224" s="174" t="s">
        <v>519</v>
      </c>
      <c r="D224" s="174" t="s">
        <v>190</v>
      </c>
      <c r="E224" s="175" t="s">
        <v>773</v>
      </c>
      <c r="F224" s="255" t="s">
        <v>774</v>
      </c>
      <c r="G224" s="255"/>
      <c r="H224" s="255"/>
      <c r="I224" s="255"/>
      <c r="J224" s="176" t="s">
        <v>358</v>
      </c>
      <c r="K224" s="177">
        <v>1</v>
      </c>
      <c r="L224" s="256">
        <v>0</v>
      </c>
      <c r="M224" s="257"/>
      <c r="N224" s="258">
        <f t="shared" si="4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46"/>
        <v>0</v>
      </c>
      <c r="X224" s="179">
        <v>0.0002</v>
      </c>
      <c r="Y224" s="179">
        <f t="shared" si="47"/>
        <v>0.0002</v>
      </c>
      <c r="Z224" s="179">
        <v>0</v>
      </c>
      <c r="AA224" s="180">
        <f t="shared" si="48"/>
        <v>0</v>
      </c>
      <c r="AR224" s="19" t="s">
        <v>251</v>
      </c>
      <c r="AT224" s="19" t="s">
        <v>190</v>
      </c>
      <c r="AU224" s="19" t="s">
        <v>97</v>
      </c>
      <c r="AY224" s="19" t="s">
        <v>189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19" t="s">
        <v>41</v>
      </c>
      <c r="BK224" s="118">
        <f t="shared" si="54"/>
        <v>0</v>
      </c>
      <c r="BL224" s="19" t="s">
        <v>251</v>
      </c>
      <c r="BM224" s="19" t="s">
        <v>775</v>
      </c>
    </row>
    <row r="225" spans="2:65" s="1" customFormat="1" ht="25.5" customHeight="1">
      <c r="B225" s="35"/>
      <c r="C225" s="174" t="s">
        <v>522</v>
      </c>
      <c r="D225" s="174" t="s">
        <v>190</v>
      </c>
      <c r="E225" s="175" t="s">
        <v>471</v>
      </c>
      <c r="F225" s="255" t="s">
        <v>472</v>
      </c>
      <c r="G225" s="255"/>
      <c r="H225" s="255"/>
      <c r="I225" s="255"/>
      <c r="J225" s="176" t="s">
        <v>358</v>
      </c>
      <c r="K225" s="177">
        <v>3</v>
      </c>
      <c r="L225" s="256">
        <v>0</v>
      </c>
      <c r="M225" s="257"/>
      <c r="N225" s="258">
        <f t="shared" si="45"/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t="shared" si="46"/>
        <v>0</v>
      </c>
      <c r="X225" s="179">
        <v>0.0004</v>
      </c>
      <c r="Y225" s="179">
        <f t="shared" si="47"/>
        <v>0.0012000000000000001</v>
      </c>
      <c r="Z225" s="179">
        <v>0</v>
      </c>
      <c r="AA225" s="180">
        <f t="shared" si="48"/>
        <v>0</v>
      </c>
      <c r="AR225" s="19" t="s">
        <v>251</v>
      </c>
      <c r="AT225" s="19" t="s">
        <v>190</v>
      </c>
      <c r="AU225" s="19" t="s">
        <v>97</v>
      </c>
      <c r="AY225" s="19" t="s">
        <v>189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19" t="s">
        <v>41</v>
      </c>
      <c r="BK225" s="118">
        <f t="shared" si="54"/>
        <v>0</v>
      </c>
      <c r="BL225" s="19" t="s">
        <v>251</v>
      </c>
      <c r="BM225" s="19" t="s">
        <v>776</v>
      </c>
    </row>
    <row r="226" spans="2:65" s="1" customFormat="1" ht="25.5" customHeight="1">
      <c r="B226" s="35"/>
      <c r="C226" s="174" t="s">
        <v>526</v>
      </c>
      <c r="D226" s="174" t="s">
        <v>190</v>
      </c>
      <c r="E226" s="175" t="s">
        <v>777</v>
      </c>
      <c r="F226" s="255" t="s">
        <v>778</v>
      </c>
      <c r="G226" s="255"/>
      <c r="H226" s="255"/>
      <c r="I226" s="255"/>
      <c r="J226" s="176" t="s">
        <v>198</v>
      </c>
      <c r="K226" s="177">
        <v>17.75</v>
      </c>
      <c r="L226" s="256">
        <v>0</v>
      </c>
      <c r="M226" s="257"/>
      <c r="N226" s="258">
        <f t="shared" si="4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46"/>
        <v>0</v>
      </c>
      <c r="X226" s="179">
        <v>0.00106</v>
      </c>
      <c r="Y226" s="179">
        <f t="shared" si="47"/>
        <v>0.018815</v>
      </c>
      <c r="Z226" s="179">
        <v>0</v>
      </c>
      <c r="AA226" s="180">
        <f t="shared" si="48"/>
        <v>0</v>
      </c>
      <c r="AR226" s="19" t="s">
        <v>251</v>
      </c>
      <c r="AT226" s="19" t="s">
        <v>190</v>
      </c>
      <c r="AU226" s="19" t="s">
        <v>97</v>
      </c>
      <c r="AY226" s="19" t="s">
        <v>189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19" t="s">
        <v>41</v>
      </c>
      <c r="BK226" s="118">
        <f t="shared" si="54"/>
        <v>0</v>
      </c>
      <c r="BL226" s="19" t="s">
        <v>251</v>
      </c>
      <c r="BM226" s="19" t="s">
        <v>779</v>
      </c>
    </row>
    <row r="227" spans="2:65" s="1" customFormat="1" ht="25.5" customHeight="1">
      <c r="B227" s="35"/>
      <c r="C227" s="174" t="s">
        <v>531</v>
      </c>
      <c r="D227" s="174" t="s">
        <v>190</v>
      </c>
      <c r="E227" s="175" t="s">
        <v>780</v>
      </c>
      <c r="F227" s="255" t="s">
        <v>781</v>
      </c>
      <c r="G227" s="255"/>
      <c r="H227" s="255"/>
      <c r="I227" s="255"/>
      <c r="J227" s="176" t="s">
        <v>198</v>
      </c>
      <c r="K227" s="177">
        <v>17.75</v>
      </c>
      <c r="L227" s="256">
        <v>0</v>
      </c>
      <c r="M227" s="257"/>
      <c r="N227" s="258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0.00175</v>
      </c>
      <c r="Y227" s="179">
        <f t="shared" si="47"/>
        <v>0.0310625</v>
      </c>
      <c r="Z227" s="179">
        <v>0</v>
      </c>
      <c r="AA227" s="180">
        <f t="shared" si="48"/>
        <v>0</v>
      </c>
      <c r="AR227" s="19" t="s">
        <v>251</v>
      </c>
      <c r="AT227" s="19" t="s">
        <v>190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251</v>
      </c>
      <c r="BM227" s="19" t="s">
        <v>782</v>
      </c>
    </row>
    <row r="228" spans="2:65" s="1" customFormat="1" ht="25.5" customHeight="1">
      <c r="B228" s="35"/>
      <c r="C228" s="174" t="s">
        <v>535</v>
      </c>
      <c r="D228" s="174" t="s">
        <v>190</v>
      </c>
      <c r="E228" s="175" t="s">
        <v>783</v>
      </c>
      <c r="F228" s="255" t="s">
        <v>784</v>
      </c>
      <c r="G228" s="255"/>
      <c r="H228" s="255"/>
      <c r="I228" s="255"/>
      <c r="J228" s="176" t="s">
        <v>358</v>
      </c>
      <c r="K228" s="177">
        <v>2</v>
      </c>
      <c r="L228" s="256">
        <v>0</v>
      </c>
      <c r="M228" s="257"/>
      <c r="N228" s="258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5E-05</v>
      </c>
      <c r="Y228" s="179">
        <f t="shared" si="47"/>
        <v>0.0001</v>
      </c>
      <c r="Z228" s="179">
        <v>0</v>
      </c>
      <c r="AA228" s="180">
        <f t="shared" si="48"/>
        <v>0</v>
      </c>
      <c r="AR228" s="19" t="s">
        <v>251</v>
      </c>
      <c r="AT228" s="19" t="s">
        <v>190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251</v>
      </c>
      <c r="BM228" s="19" t="s">
        <v>785</v>
      </c>
    </row>
    <row r="229" spans="2:65" s="1" customFormat="1" ht="25.5" customHeight="1">
      <c r="B229" s="35"/>
      <c r="C229" s="174" t="s">
        <v>539</v>
      </c>
      <c r="D229" s="174" t="s">
        <v>190</v>
      </c>
      <c r="E229" s="175" t="s">
        <v>786</v>
      </c>
      <c r="F229" s="255" t="s">
        <v>787</v>
      </c>
      <c r="G229" s="255"/>
      <c r="H229" s="255"/>
      <c r="I229" s="255"/>
      <c r="J229" s="176" t="s">
        <v>358</v>
      </c>
      <c r="K229" s="177">
        <v>2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6E-05</v>
      </c>
      <c r="Y229" s="179">
        <f t="shared" si="47"/>
        <v>0.00012</v>
      </c>
      <c r="Z229" s="179">
        <v>0</v>
      </c>
      <c r="AA229" s="180">
        <f t="shared" si="48"/>
        <v>0</v>
      </c>
      <c r="AR229" s="19" t="s">
        <v>251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251</v>
      </c>
      <c r="BM229" s="19" t="s">
        <v>788</v>
      </c>
    </row>
    <row r="230" spans="2:65" s="1" customFormat="1" ht="25.5" customHeight="1">
      <c r="B230" s="35"/>
      <c r="C230" s="174" t="s">
        <v>543</v>
      </c>
      <c r="D230" s="174" t="s">
        <v>190</v>
      </c>
      <c r="E230" s="175" t="s">
        <v>789</v>
      </c>
      <c r="F230" s="255" t="s">
        <v>790</v>
      </c>
      <c r="G230" s="255"/>
      <c r="H230" s="255"/>
      <c r="I230" s="255"/>
      <c r="J230" s="176" t="s">
        <v>358</v>
      </c>
      <c r="K230" s="177">
        <v>1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0.0002</v>
      </c>
      <c r="Y230" s="179">
        <f t="shared" si="47"/>
        <v>0.0002</v>
      </c>
      <c r="Z230" s="179">
        <v>0</v>
      </c>
      <c r="AA230" s="180">
        <f t="shared" si="48"/>
        <v>0</v>
      </c>
      <c r="AR230" s="19" t="s">
        <v>251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251</v>
      </c>
      <c r="BM230" s="19" t="s">
        <v>791</v>
      </c>
    </row>
    <row r="231" spans="2:65" s="1" customFormat="1" ht="25.5" customHeight="1">
      <c r="B231" s="35"/>
      <c r="C231" s="174" t="s">
        <v>547</v>
      </c>
      <c r="D231" s="174" t="s">
        <v>190</v>
      </c>
      <c r="E231" s="175" t="s">
        <v>792</v>
      </c>
      <c r="F231" s="255" t="s">
        <v>793</v>
      </c>
      <c r="G231" s="255"/>
      <c r="H231" s="255"/>
      <c r="I231" s="255"/>
      <c r="J231" s="176" t="s">
        <v>358</v>
      </c>
      <c r="K231" s="177">
        <v>1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0.00025</v>
      </c>
      <c r="Y231" s="179">
        <f t="shared" si="47"/>
        <v>0.00025</v>
      </c>
      <c r="Z231" s="179">
        <v>0</v>
      </c>
      <c r="AA231" s="180">
        <f t="shared" si="48"/>
        <v>0</v>
      </c>
      <c r="AR231" s="19" t="s">
        <v>251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251</v>
      </c>
      <c r="BM231" s="19" t="s">
        <v>794</v>
      </c>
    </row>
    <row r="232" spans="2:65" s="1" customFormat="1" ht="25.5" customHeight="1">
      <c r="B232" s="35"/>
      <c r="C232" s="174" t="s">
        <v>551</v>
      </c>
      <c r="D232" s="174" t="s">
        <v>190</v>
      </c>
      <c r="E232" s="175" t="s">
        <v>795</v>
      </c>
      <c r="F232" s="255" t="s">
        <v>796</v>
      </c>
      <c r="G232" s="255"/>
      <c r="H232" s="255"/>
      <c r="I232" s="255"/>
      <c r="J232" s="176" t="s">
        <v>358</v>
      </c>
      <c r="K232" s="177">
        <v>1</v>
      </c>
      <c r="L232" s="256">
        <v>0</v>
      </c>
      <c r="M232" s="257"/>
      <c r="N232" s="258">
        <f t="shared" si="45"/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 t="shared" si="46"/>
        <v>0</v>
      </c>
      <c r="X232" s="179">
        <v>0.00025</v>
      </c>
      <c r="Y232" s="179">
        <f t="shared" si="47"/>
        <v>0.00025</v>
      </c>
      <c r="Z232" s="179">
        <v>0</v>
      </c>
      <c r="AA232" s="180">
        <f t="shared" si="48"/>
        <v>0</v>
      </c>
      <c r="AR232" s="19" t="s">
        <v>251</v>
      </c>
      <c r="AT232" s="19" t="s">
        <v>190</v>
      </c>
      <c r="AU232" s="19" t="s">
        <v>97</v>
      </c>
      <c r="AY232" s="19" t="s">
        <v>189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41</v>
      </c>
      <c r="BK232" s="118">
        <f t="shared" si="54"/>
        <v>0</v>
      </c>
      <c r="BL232" s="19" t="s">
        <v>251</v>
      </c>
      <c r="BM232" s="19" t="s">
        <v>797</v>
      </c>
    </row>
    <row r="233" spans="2:65" s="1" customFormat="1" ht="25.5" customHeight="1">
      <c r="B233" s="35"/>
      <c r="C233" s="174" t="s">
        <v>798</v>
      </c>
      <c r="D233" s="174" t="s">
        <v>190</v>
      </c>
      <c r="E233" s="175" t="s">
        <v>491</v>
      </c>
      <c r="F233" s="255" t="s">
        <v>492</v>
      </c>
      <c r="G233" s="255"/>
      <c r="H233" s="255"/>
      <c r="I233" s="255"/>
      <c r="J233" s="176" t="s">
        <v>321</v>
      </c>
      <c r="K233" s="177">
        <v>0.686</v>
      </c>
      <c r="L233" s="256">
        <v>0</v>
      </c>
      <c r="M233" s="257"/>
      <c r="N233" s="258">
        <f t="shared" si="45"/>
        <v>0</v>
      </c>
      <c r="O233" s="258"/>
      <c r="P233" s="258"/>
      <c r="Q233" s="258"/>
      <c r="R233" s="37"/>
      <c r="T233" s="178" t="s">
        <v>22</v>
      </c>
      <c r="U233" s="44" t="s">
        <v>51</v>
      </c>
      <c r="V233" s="36"/>
      <c r="W233" s="179">
        <f t="shared" si="46"/>
        <v>0</v>
      </c>
      <c r="X233" s="179">
        <v>0</v>
      </c>
      <c r="Y233" s="179">
        <f t="shared" si="47"/>
        <v>0</v>
      </c>
      <c r="Z233" s="179">
        <v>0</v>
      </c>
      <c r="AA233" s="180">
        <f t="shared" si="48"/>
        <v>0</v>
      </c>
      <c r="AR233" s="19" t="s">
        <v>251</v>
      </c>
      <c r="AT233" s="19" t="s">
        <v>190</v>
      </c>
      <c r="AU233" s="19" t="s">
        <v>97</v>
      </c>
      <c r="AY233" s="19" t="s">
        <v>189</v>
      </c>
      <c r="BE233" s="118">
        <f t="shared" si="49"/>
        <v>0</v>
      </c>
      <c r="BF233" s="118">
        <f t="shared" si="50"/>
        <v>0</v>
      </c>
      <c r="BG233" s="118">
        <f t="shared" si="51"/>
        <v>0</v>
      </c>
      <c r="BH233" s="118">
        <f t="shared" si="52"/>
        <v>0</v>
      </c>
      <c r="BI233" s="118">
        <f t="shared" si="53"/>
        <v>0</v>
      </c>
      <c r="BJ233" s="19" t="s">
        <v>41</v>
      </c>
      <c r="BK233" s="118">
        <f t="shared" si="54"/>
        <v>0</v>
      </c>
      <c r="BL233" s="19" t="s">
        <v>251</v>
      </c>
      <c r="BM233" s="19" t="s">
        <v>799</v>
      </c>
    </row>
    <row r="234" spans="2:63" s="10" customFormat="1" ht="29.85" customHeight="1">
      <c r="B234" s="163"/>
      <c r="C234" s="164"/>
      <c r="D234" s="173" t="s">
        <v>611</v>
      </c>
      <c r="E234" s="173"/>
      <c r="F234" s="173"/>
      <c r="G234" s="173"/>
      <c r="H234" s="173"/>
      <c r="I234" s="173"/>
      <c r="J234" s="173"/>
      <c r="K234" s="173"/>
      <c r="L234" s="173"/>
      <c r="M234" s="173"/>
      <c r="N234" s="268">
        <f>BK234</f>
        <v>0</v>
      </c>
      <c r="O234" s="269"/>
      <c r="P234" s="269"/>
      <c r="Q234" s="269"/>
      <c r="R234" s="166"/>
      <c r="T234" s="167"/>
      <c r="U234" s="164"/>
      <c r="V234" s="164"/>
      <c r="W234" s="168">
        <f>SUM(W235:W238)</f>
        <v>0</v>
      </c>
      <c r="X234" s="164"/>
      <c r="Y234" s="168">
        <f>SUM(Y235:Y238)</f>
        <v>0.02227584</v>
      </c>
      <c r="Z234" s="164"/>
      <c r="AA234" s="169">
        <f>SUM(AA235:AA238)</f>
        <v>0</v>
      </c>
      <c r="AR234" s="170" t="s">
        <v>97</v>
      </c>
      <c r="AT234" s="171" t="s">
        <v>85</v>
      </c>
      <c r="AU234" s="171" t="s">
        <v>41</v>
      </c>
      <c r="AY234" s="170" t="s">
        <v>189</v>
      </c>
      <c r="BK234" s="172">
        <f>SUM(BK235:BK238)</f>
        <v>0</v>
      </c>
    </row>
    <row r="235" spans="2:65" s="1" customFormat="1" ht="38.25" customHeight="1">
      <c r="B235" s="35"/>
      <c r="C235" s="174" t="s">
        <v>800</v>
      </c>
      <c r="D235" s="174" t="s">
        <v>190</v>
      </c>
      <c r="E235" s="175" t="s">
        <v>801</v>
      </c>
      <c r="F235" s="255" t="s">
        <v>802</v>
      </c>
      <c r="G235" s="255"/>
      <c r="H235" s="255"/>
      <c r="I235" s="255"/>
      <c r="J235" s="176" t="s">
        <v>193</v>
      </c>
      <c r="K235" s="177">
        <v>357.616</v>
      </c>
      <c r="L235" s="256">
        <v>0</v>
      </c>
      <c r="M235" s="257"/>
      <c r="N235" s="258">
        <f>ROUND(L235*K235,2)</f>
        <v>0</v>
      </c>
      <c r="O235" s="258"/>
      <c r="P235" s="258"/>
      <c r="Q235" s="258"/>
      <c r="R235" s="37"/>
      <c r="T235" s="178" t="s">
        <v>22</v>
      </c>
      <c r="U235" s="44" t="s">
        <v>51</v>
      </c>
      <c r="V235" s="36"/>
      <c r="W235" s="179">
        <f>V235*K235</f>
        <v>0</v>
      </c>
      <c r="X235" s="179">
        <v>0</v>
      </c>
      <c r="Y235" s="179">
        <f>X235*K235</f>
        <v>0</v>
      </c>
      <c r="Z235" s="179">
        <v>0</v>
      </c>
      <c r="AA235" s="180">
        <f>Z235*K235</f>
        <v>0</v>
      </c>
      <c r="AR235" s="19" t="s">
        <v>251</v>
      </c>
      <c r="AT235" s="19" t="s">
        <v>190</v>
      </c>
      <c r="AU235" s="19" t="s">
        <v>97</v>
      </c>
      <c r="AY235" s="19" t="s">
        <v>189</v>
      </c>
      <c r="BE235" s="118">
        <f>IF(U235="základní",N235,0)</f>
        <v>0</v>
      </c>
      <c r="BF235" s="118">
        <f>IF(U235="snížená",N235,0)</f>
        <v>0</v>
      </c>
      <c r="BG235" s="118">
        <f>IF(U235="zákl. přenesená",N235,0)</f>
        <v>0</v>
      </c>
      <c r="BH235" s="118">
        <f>IF(U235="sníž. přenesená",N235,0)</f>
        <v>0</v>
      </c>
      <c r="BI235" s="118">
        <f>IF(U235="nulová",N235,0)</f>
        <v>0</v>
      </c>
      <c r="BJ235" s="19" t="s">
        <v>41</v>
      </c>
      <c r="BK235" s="118">
        <f>ROUND(L235*K235,2)</f>
        <v>0</v>
      </c>
      <c r="BL235" s="19" t="s">
        <v>251</v>
      </c>
      <c r="BM235" s="19" t="s">
        <v>803</v>
      </c>
    </row>
    <row r="236" spans="2:65" s="1" customFormat="1" ht="25.5" customHeight="1">
      <c r="B236" s="35"/>
      <c r="C236" s="181" t="s">
        <v>804</v>
      </c>
      <c r="D236" s="181" t="s">
        <v>201</v>
      </c>
      <c r="E236" s="182" t="s">
        <v>805</v>
      </c>
      <c r="F236" s="259" t="s">
        <v>806</v>
      </c>
      <c r="G236" s="259"/>
      <c r="H236" s="259"/>
      <c r="I236" s="259"/>
      <c r="J236" s="183" t="s">
        <v>193</v>
      </c>
      <c r="K236" s="184">
        <v>185.632</v>
      </c>
      <c r="L236" s="260">
        <v>0</v>
      </c>
      <c r="M236" s="261"/>
      <c r="N236" s="262">
        <f>ROUND(L236*K236,2)</f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>V236*K236</f>
        <v>0</v>
      </c>
      <c r="X236" s="179">
        <v>0.00012</v>
      </c>
      <c r="Y236" s="179">
        <f>X236*K236</f>
        <v>0.02227584</v>
      </c>
      <c r="Z236" s="179">
        <v>0</v>
      </c>
      <c r="AA236" s="180">
        <f>Z236*K236</f>
        <v>0</v>
      </c>
      <c r="AR236" s="19" t="s">
        <v>314</v>
      </c>
      <c r="AT236" s="19" t="s">
        <v>201</v>
      </c>
      <c r="AU236" s="19" t="s">
        <v>97</v>
      </c>
      <c r="AY236" s="19" t="s">
        <v>189</v>
      </c>
      <c r="BE236" s="118">
        <f>IF(U236="základní",N236,0)</f>
        <v>0</v>
      </c>
      <c r="BF236" s="118">
        <f>IF(U236="snížená",N236,0)</f>
        <v>0</v>
      </c>
      <c r="BG236" s="118">
        <f>IF(U236="zákl. přenesená",N236,0)</f>
        <v>0</v>
      </c>
      <c r="BH236" s="118">
        <f>IF(U236="sníž. přenesená",N236,0)</f>
        <v>0</v>
      </c>
      <c r="BI236" s="118">
        <f>IF(U236="nulová",N236,0)</f>
        <v>0</v>
      </c>
      <c r="BJ236" s="19" t="s">
        <v>41</v>
      </c>
      <c r="BK236" s="118">
        <f>ROUND(L236*K236,2)</f>
        <v>0</v>
      </c>
      <c r="BL236" s="19" t="s">
        <v>251</v>
      </c>
      <c r="BM236" s="19" t="s">
        <v>807</v>
      </c>
    </row>
    <row r="237" spans="2:65" s="1" customFormat="1" ht="16.5" customHeight="1">
      <c r="B237" s="35"/>
      <c r="C237" s="181" t="s">
        <v>808</v>
      </c>
      <c r="D237" s="181" t="s">
        <v>201</v>
      </c>
      <c r="E237" s="182" t="s">
        <v>809</v>
      </c>
      <c r="F237" s="259" t="s">
        <v>810</v>
      </c>
      <c r="G237" s="259"/>
      <c r="H237" s="259"/>
      <c r="I237" s="259"/>
      <c r="J237" s="183" t="s">
        <v>193</v>
      </c>
      <c r="K237" s="184">
        <v>207.746</v>
      </c>
      <c r="L237" s="260">
        <v>0</v>
      </c>
      <c r="M237" s="261"/>
      <c r="N237" s="262">
        <f>ROUND(L237*K237,2)</f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>V237*K237</f>
        <v>0</v>
      </c>
      <c r="X237" s="179">
        <v>0</v>
      </c>
      <c r="Y237" s="179">
        <f>X237*K237</f>
        <v>0</v>
      </c>
      <c r="Z237" s="179">
        <v>0</v>
      </c>
      <c r="AA237" s="180">
        <f>Z237*K237</f>
        <v>0</v>
      </c>
      <c r="AR237" s="19" t="s">
        <v>314</v>
      </c>
      <c r="AT237" s="19" t="s">
        <v>201</v>
      </c>
      <c r="AU237" s="19" t="s">
        <v>97</v>
      </c>
      <c r="AY237" s="19" t="s">
        <v>189</v>
      </c>
      <c r="BE237" s="118">
        <f>IF(U237="základní",N237,0)</f>
        <v>0</v>
      </c>
      <c r="BF237" s="118">
        <f>IF(U237="snížená",N237,0)</f>
        <v>0</v>
      </c>
      <c r="BG237" s="118">
        <f>IF(U237="zákl. přenesená",N237,0)</f>
        <v>0</v>
      </c>
      <c r="BH237" s="118">
        <f>IF(U237="sníž. přenesená",N237,0)</f>
        <v>0</v>
      </c>
      <c r="BI237" s="118">
        <f>IF(U237="nulová",N237,0)</f>
        <v>0</v>
      </c>
      <c r="BJ237" s="19" t="s">
        <v>41</v>
      </c>
      <c r="BK237" s="118">
        <f>ROUND(L237*K237,2)</f>
        <v>0</v>
      </c>
      <c r="BL237" s="19" t="s">
        <v>251</v>
      </c>
      <c r="BM237" s="19" t="s">
        <v>811</v>
      </c>
    </row>
    <row r="238" spans="2:65" s="1" customFormat="1" ht="25.5" customHeight="1">
      <c r="B238" s="35"/>
      <c r="C238" s="174" t="s">
        <v>812</v>
      </c>
      <c r="D238" s="174" t="s">
        <v>190</v>
      </c>
      <c r="E238" s="175" t="s">
        <v>813</v>
      </c>
      <c r="F238" s="255" t="s">
        <v>814</v>
      </c>
      <c r="G238" s="255"/>
      <c r="H238" s="255"/>
      <c r="I238" s="255"/>
      <c r="J238" s="176" t="s">
        <v>321</v>
      </c>
      <c r="K238" s="177">
        <v>0.022</v>
      </c>
      <c r="L238" s="256">
        <v>0</v>
      </c>
      <c r="M238" s="257"/>
      <c r="N238" s="258">
        <f>ROUND(L238*K238,2)</f>
        <v>0</v>
      </c>
      <c r="O238" s="258"/>
      <c r="P238" s="258"/>
      <c r="Q238" s="258"/>
      <c r="R238" s="37"/>
      <c r="T238" s="178" t="s">
        <v>22</v>
      </c>
      <c r="U238" s="44" t="s">
        <v>51</v>
      </c>
      <c r="V238" s="36"/>
      <c r="W238" s="179">
        <f>V238*K238</f>
        <v>0</v>
      </c>
      <c r="X238" s="179">
        <v>0</v>
      </c>
      <c r="Y238" s="179">
        <f>X238*K238</f>
        <v>0</v>
      </c>
      <c r="Z238" s="179">
        <v>0</v>
      </c>
      <c r="AA238" s="180">
        <f>Z238*K238</f>
        <v>0</v>
      </c>
      <c r="AR238" s="19" t="s">
        <v>251</v>
      </c>
      <c r="AT238" s="19" t="s">
        <v>190</v>
      </c>
      <c r="AU238" s="19" t="s">
        <v>97</v>
      </c>
      <c r="AY238" s="19" t="s">
        <v>189</v>
      </c>
      <c r="BE238" s="118">
        <f>IF(U238="základní",N238,0)</f>
        <v>0</v>
      </c>
      <c r="BF238" s="118">
        <f>IF(U238="snížená",N238,0)</f>
        <v>0</v>
      </c>
      <c r="BG238" s="118">
        <f>IF(U238="zákl. přenesená",N238,0)</f>
        <v>0</v>
      </c>
      <c r="BH238" s="118">
        <f>IF(U238="sníž. přenesená",N238,0)</f>
        <v>0</v>
      </c>
      <c r="BI238" s="118">
        <f>IF(U238="nulová",N238,0)</f>
        <v>0</v>
      </c>
      <c r="BJ238" s="19" t="s">
        <v>41</v>
      </c>
      <c r="BK238" s="118">
        <f>ROUND(L238*K238,2)</f>
        <v>0</v>
      </c>
      <c r="BL238" s="19" t="s">
        <v>251</v>
      </c>
      <c r="BM238" s="19" t="s">
        <v>815</v>
      </c>
    </row>
    <row r="239" spans="2:63" s="10" customFormat="1" ht="29.85" customHeight="1">
      <c r="B239" s="163"/>
      <c r="C239" s="164"/>
      <c r="D239" s="173" t="s">
        <v>163</v>
      </c>
      <c r="E239" s="173"/>
      <c r="F239" s="173"/>
      <c r="G239" s="173"/>
      <c r="H239" s="173"/>
      <c r="I239" s="173"/>
      <c r="J239" s="173"/>
      <c r="K239" s="173"/>
      <c r="L239" s="173"/>
      <c r="M239" s="173"/>
      <c r="N239" s="268">
        <f>BK239</f>
        <v>0</v>
      </c>
      <c r="O239" s="269"/>
      <c r="P239" s="269"/>
      <c r="Q239" s="269"/>
      <c r="R239" s="166"/>
      <c r="T239" s="167"/>
      <c r="U239" s="164"/>
      <c r="V239" s="164"/>
      <c r="W239" s="168">
        <f>SUM(W240:W249)</f>
        <v>0</v>
      </c>
      <c r="X239" s="164"/>
      <c r="Y239" s="168">
        <f>SUM(Y240:Y249)</f>
        <v>0.281</v>
      </c>
      <c r="Z239" s="164"/>
      <c r="AA239" s="169">
        <f>SUM(AA240:AA249)</f>
        <v>0</v>
      </c>
      <c r="AR239" s="170" t="s">
        <v>97</v>
      </c>
      <c r="AT239" s="171" t="s">
        <v>85</v>
      </c>
      <c r="AU239" s="171" t="s">
        <v>41</v>
      </c>
      <c r="AY239" s="170" t="s">
        <v>189</v>
      </c>
      <c r="BK239" s="172">
        <f>SUM(BK240:BK249)</f>
        <v>0</v>
      </c>
    </row>
    <row r="240" spans="2:65" s="1" customFormat="1" ht="38.25" customHeight="1">
      <c r="B240" s="35"/>
      <c r="C240" s="174" t="s">
        <v>816</v>
      </c>
      <c r="D240" s="174" t="s">
        <v>190</v>
      </c>
      <c r="E240" s="175" t="s">
        <v>499</v>
      </c>
      <c r="F240" s="255" t="s">
        <v>500</v>
      </c>
      <c r="G240" s="255"/>
      <c r="H240" s="255"/>
      <c r="I240" s="255"/>
      <c r="J240" s="176" t="s">
        <v>358</v>
      </c>
      <c r="K240" s="177">
        <v>26</v>
      </c>
      <c r="L240" s="256">
        <v>0</v>
      </c>
      <c r="M240" s="257"/>
      <c r="N240" s="258">
        <f aca="true" t="shared" si="55" ref="N240:N249">ROUND(L240*K240,2)</f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 aca="true" t="shared" si="56" ref="W240:W249">V240*K240</f>
        <v>0</v>
      </c>
      <c r="X240" s="179">
        <v>0.00025</v>
      </c>
      <c r="Y240" s="179">
        <f aca="true" t="shared" si="57" ref="Y240:Y249">X240*K240</f>
        <v>0.006500000000000001</v>
      </c>
      <c r="Z240" s="179">
        <v>0</v>
      </c>
      <c r="AA240" s="180">
        <f aca="true" t="shared" si="58" ref="AA240:AA249">Z240*K240</f>
        <v>0</v>
      </c>
      <c r="AR240" s="19" t="s">
        <v>251</v>
      </c>
      <c r="AT240" s="19" t="s">
        <v>190</v>
      </c>
      <c r="AU240" s="19" t="s">
        <v>97</v>
      </c>
      <c r="AY240" s="19" t="s">
        <v>189</v>
      </c>
      <c r="BE240" s="118">
        <f aca="true" t="shared" si="59" ref="BE240:BE249">IF(U240="základní",N240,0)</f>
        <v>0</v>
      </c>
      <c r="BF240" s="118">
        <f aca="true" t="shared" si="60" ref="BF240:BF249">IF(U240="snížená",N240,0)</f>
        <v>0</v>
      </c>
      <c r="BG240" s="118">
        <f aca="true" t="shared" si="61" ref="BG240:BG249">IF(U240="zákl. přenesená",N240,0)</f>
        <v>0</v>
      </c>
      <c r="BH240" s="118">
        <f aca="true" t="shared" si="62" ref="BH240:BH249">IF(U240="sníž. přenesená",N240,0)</f>
        <v>0</v>
      </c>
      <c r="BI240" s="118">
        <f aca="true" t="shared" si="63" ref="BI240:BI249">IF(U240="nulová",N240,0)</f>
        <v>0</v>
      </c>
      <c r="BJ240" s="19" t="s">
        <v>41</v>
      </c>
      <c r="BK240" s="118">
        <f aca="true" t="shared" si="64" ref="BK240:BK249">ROUND(L240*K240,2)</f>
        <v>0</v>
      </c>
      <c r="BL240" s="19" t="s">
        <v>251</v>
      </c>
      <c r="BM240" s="19" t="s">
        <v>817</v>
      </c>
    </row>
    <row r="241" spans="2:65" s="1" customFormat="1" ht="25.5" customHeight="1">
      <c r="B241" s="35"/>
      <c r="C241" s="181" t="s">
        <v>818</v>
      </c>
      <c r="D241" s="181" t="s">
        <v>201</v>
      </c>
      <c r="E241" s="182" t="s">
        <v>503</v>
      </c>
      <c r="F241" s="259" t="s">
        <v>504</v>
      </c>
      <c r="G241" s="259"/>
      <c r="H241" s="259"/>
      <c r="I241" s="259"/>
      <c r="J241" s="183" t="s">
        <v>358</v>
      </c>
      <c r="K241" s="184">
        <v>6</v>
      </c>
      <c r="L241" s="260">
        <v>0</v>
      </c>
      <c r="M241" s="261"/>
      <c r="N241" s="262">
        <f t="shared" si="55"/>
        <v>0</v>
      </c>
      <c r="O241" s="258"/>
      <c r="P241" s="258"/>
      <c r="Q241" s="258"/>
      <c r="R241" s="37"/>
      <c r="T241" s="178" t="s">
        <v>22</v>
      </c>
      <c r="U241" s="44" t="s">
        <v>51</v>
      </c>
      <c r="V241" s="36"/>
      <c r="W241" s="179">
        <f t="shared" si="56"/>
        <v>0</v>
      </c>
      <c r="X241" s="179">
        <v>0.0093</v>
      </c>
      <c r="Y241" s="179">
        <f t="shared" si="57"/>
        <v>0.055799999999999995</v>
      </c>
      <c r="Z241" s="179">
        <v>0</v>
      </c>
      <c r="AA241" s="180">
        <f t="shared" si="58"/>
        <v>0</v>
      </c>
      <c r="AR241" s="19" t="s">
        <v>314</v>
      </c>
      <c r="AT241" s="19" t="s">
        <v>201</v>
      </c>
      <c r="AU241" s="19" t="s">
        <v>97</v>
      </c>
      <c r="AY241" s="19" t="s">
        <v>189</v>
      </c>
      <c r="BE241" s="118">
        <f t="shared" si="59"/>
        <v>0</v>
      </c>
      <c r="BF241" s="118">
        <f t="shared" si="60"/>
        <v>0</v>
      </c>
      <c r="BG241" s="118">
        <f t="shared" si="61"/>
        <v>0</v>
      </c>
      <c r="BH241" s="118">
        <f t="shared" si="62"/>
        <v>0</v>
      </c>
      <c r="BI241" s="118">
        <f t="shared" si="63"/>
        <v>0</v>
      </c>
      <c r="BJ241" s="19" t="s">
        <v>41</v>
      </c>
      <c r="BK241" s="118">
        <f t="shared" si="64"/>
        <v>0</v>
      </c>
      <c r="BL241" s="19" t="s">
        <v>251</v>
      </c>
      <c r="BM241" s="19" t="s">
        <v>819</v>
      </c>
    </row>
    <row r="242" spans="2:65" s="1" customFormat="1" ht="25.5" customHeight="1">
      <c r="B242" s="35"/>
      <c r="C242" s="181" t="s">
        <v>820</v>
      </c>
      <c r="D242" s="181" t="s">
        <v>201</v>
      </c>
      <c r="E242" s="182" t="s">
        <v>507</v>
      </c>
      <c r="F242" s="259" t="s">
        <v>504</v>
      </c>
      <c r="G242" s="259"/>
      <c r="H242" s="259"/>
      <c r="I242" s="259"/>
      <c r="J242" s="183" t="s">
        <v>358</v>
      </c>
      <c r="K242" s="184">
        <v>4</v>
      </c>
      <c r="L242" s="260">
        <v>0</v>
      </c>
      <c r="M242" s="261"/>
      <c r="N242" s="262">
        <f t="shared" si="55"/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 t="shared" si="56"/>
        <v>0</v>
      </c>
      <c r="X242" s="179">
        <v>0.0093</v>
      </c>
      <c r="Y242" s="179">
        <f t="shared" si="57"/>
        <v>0.0372</v>
      </c>
      <c r="Z242" s="179">
        <v>0</v>
      </c>
      <c r="AA242" s="180">
        <f t="shared" si="58"/>
        <v>0</v>
      </c>
      <c r="AR242" s="19" t="s">
        <v>314</v>
      </c>
      <c r="AT242" s="19" t="s">
        <v>201</v>
      </c>
      <c r="AU242" s="19" t="s">
        <v>97</v>
      </c>
      <c r="AY242" s="19" t="s">
        <v>189</v>
      </c>
      <c r="BE242" s="118">
        <f t="shared" si="59"/>
        <v>0</v>
      </c>
      <c r="BF242" s="118">
        <f t="shared" si="60"/>
        <v>0</v>
      </c>
      <c r="BG242" s="118">
        <f t="shared" si="61"/>
        <v>0</v>
      </c>
      <c r="BH242" s="118">
        <f t="shared" si="62"/>
        <v>0</v>
      </c>
      <c r="BI242" s="118">
        <f t="shared" si="63"/>
        <v>0</v>
      </c>
      <c r="BJ242" s="19" t="s">
        <v>41</v>
      </c>
      <c r="BK242" s="118">
        <f t="shared" si="64"/>
        <v>0</v>
      </c>
      <c r="BL242" s="19" t="s">
        <v>251</v>
      </c>
      <c r="BM242" s="19" t="s">
        <v>821</v>
      </c>
    </row>
    <row r="243" spans="2:65" s="1" customFormat="1" ht="25.5" customHeight="1">
      <c r="B243" s="35"/>
      <c r="C243" s="181" t="s">
        <v>822</v>
      </c>
      <c r="D243" s="181" t="s">
        <v>201</v>
      </c>
      <c r="E243" s="182" t="s">
        <v>510</v>
      </c>
      <c r="F243" s="259" t="s">
        <v>504</v>
      </c>
      <c r="G243" s="259"/>
      <c r="H243" s="259"/>
      <c r="I243" s="259"/>
      <c r="J243" s="183" t="s">
        <v>358</v>
      </c>
      <c r="K243" s="184">
        <v>1</v>
      </c>
      <c r="L243" s="260">
        <v>0</v>
      </c>
      <c r="M243" s="261"/>
      <c r="N243" s="262">
        <f t="shared" si="55"/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 t="shared" si="56"/>
        <v>0</v>
      </c>
      <c r="X243" s="179">
        <v>0.0093</v>
      </c>
      <c r="Y243" s="179">
        <f t="shared" si="57"/>
        <v>0.0093</v>
      </c>
      <c r="Z243" s="179">
        <v>0</v>
      </c>
      <c r="AA243" s="180">
        <f t="shared" si="58"/>
        <v>0</v>
      </c>
      <c r="AR243" s="19" t="s">
        <v>314</v>
      </c>
      <c r="AT243" s="19" t="s">
        <v>201</v>
      </c>
      <c r="AU243" s="19" t="s">
        <v>97</v>
      </c>
      <c r="AY243" s="19" t="s">
        <v>189</v>
      </c>
      <c r="BE243" s="118">
        <f t="shared" si="59"/>
        <v>0</v>
      </c>
      <c r="BF243" s="118">
        <f t="shared" si="60"/>
        <v>0</v>
      </c>
      <c r="BG243" s="118">
        <f t="shared" si="61"/>
        <v>0</v>
      </c>
      <c r="BH243" s="118">
        <f t="shared" si="62"/>
        <v>0</v>
      </c>
      <c r="BI243" s="118">
        <f t="shared" si="63"/>
        <v>0</v>
      </c>
      <c r="BJ243" s="19" t="s">
        <v>41</v>
      </c>
      <c r="BK243" s="118">
        <f t="shared" si="64"/>
        <v>0</v>
      </c>
      <c r="BL243" s="19" t="s">
        <v>251</v>
      </c>
      <c r="BM243" s="19" t="s">
        <v>823</v>
      </c>
    </row>
    <row r="244" spans="2:65" s="1" customFormat="1" ht="25.5" customHeight="1">
      <c r="B244" s="35"/>
      <c r="C244" s="181" t="s">
        <v>824</v>
      </c>
      <c r="D244" s="181" t="s">
        <v>201</v>
      </c>
      <c r="E244" s="182" t="s">
        <v>825</v>
      </c>
      <c r="F244" s="259" t="s">
        <v>504</v>
      </c>
      <c r="G244" s="259"/>
      <c r="H244" s="259"/>
      <c r="I244" s="259"/>
      <c r="J244" s="183" t="s">
        <v>358</v>
      </c>
      <c r="K244" s="184">
        <v>6</v>
      </c>
      <c r="L244" s="260">
        <v>0</v>
      </c>
      <c r="M244" s="261"/>
      <c r="N244" s="262">
        <f t="shared" si="55"/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 t="shared" si="56"/>
        <v>0</v>
      </c>
      <c r="X244" s="179">
        <v>0.0093</v>
      </c>
      <c r="Y244" s="179">
        <f t="shared" si="57"/>
        <v>0.055799999999999995</v>
      </c>
      <c r="Z244" s="179">
        <v>0</v>
      </c>
      <c r="AA244" s="180">
        <f t="shared" si="58"/>
        <v>0</v>
      </c>
      <c r="AR244" s="19" t="s">
        <v>314</v>
      </c>
      <c r="AT244" s="19" t="s">
        <v>201</v>
      </c>
      <c r="AU244" s="19" t="s">
        <v>97</v>
      </c>
      <c r="AY244" s="19" t="s">
        <v>189</v>
      </c>
      <c r="BE244" s="118">
        <f t="shared" si="59"/>
        <v>0</v>
      </c>
      <c r="BF244" s="118">
        <f t="shared" si="60"/>
        <v>0</v>
      </c>
      <c r="BG244" s="118">
        <f t="shared" si="61"/>
        <v>0</v>
      </c>
      <c r="BH244" s="118">
        <f t="shared" si="62"/>
        <v>0</v>
      </c>
      <c r="BI244" s="118">
        <f t="shared" si="63"/>
        <v>0</v>
      </c>
      <c r="BJ244" s="19" t="s">
        <v>41</v>
      </c>
      <c r="BK244" s="118">
        <f t="shared" si="64"/>
        <v>0</v>
      </c>
      <c r="BL244" s="19" t="s">
        <v>251</v>
      </c>
      <c r="BM244" s="19" t="s">
        <v>826</v>
      </c>
    </row>
    <row r="245" spans="2:65" s="1" customFormat="1" ht="25.5" customHeight="1">
      <c r="B245" s="35"/>
      <c r="C245" s="181" t="s">
        <v>827</v>
      </c>
      <c r="D245" s="181" t="s">
        <v>201</v>
      </c>
      <c r="E245" s="182" t="s">
        <v>513</v>
      </c>
      <c r="F245" s="259" t="s">
        <v>504</v>
      </c>
      <c r="G245" s="259"/>
      <c r="H245" s="259"/>
      <c r="I245" s="259"/>
      <c r="J245" s="183" t="s">
        <v>358</v>
      </c>
      <c r="K245" s="184">
        <v>2</v>
      </c>
      <c r="L245" s="260">
        <v>0</v>
      </c>
      <c r="M245" s="261"/>
      <c r="N245" s="262">
        <f t="shared" si="55"/>
        <v>0</v>
      </c>
      <c r="O245" s="258"/>
      <c r="P245" s="258"/>
      <c r="Q245" s="258"/>
      <c r="R245" s="37"/>
      <c r="T245" s="178" t="s">
        <v>22</v>
      </c>
      <c r="U245" s="44" t="s">
        <v>51</v>
      </c>
      <c r="V245" s="36"/>
      <c r="W245" s="179">
        <f t="shared" si="56"/>
        <v>0</v>
      </c>
      <c r="X245" s="179">
        <v>0.0093</v>
      </c>
      <c r="Y245" s="179">
        <f t="shared" si="57"/>
        <v>0.0186</v>
      </c>
      <c r="Z245" s="179">
        <v>0</v>
      </c>
      <c r="AA245" s="180">
        <f t="shared" si="58"/>
        <v>0</v>
      </c>
      <c r="AR245" s="19" t="s">
        <v>314</v>
      </c>
      <c r="AT245" s="19" t="s">
        <v>201</v>
      </c>
      <c r="AU245" s="19" t="s">
        <v>97</v>
      </c>
      <c r="AY245" s="19" t="s">
        <v>189</v>
      </c>
      <c r="BE245" s="118">
        <f t="shared" si="59"/>
        <v>0</v>
      </c>
      <c r="BF245" s="118">
        <f t="shared" si="60"/>
        <v>0</v>
      </c>
      <c r="BG245" s="118">
        <f t="shared" si="61"/>
        <v>0</v>
      </c>
      <c r="BH245" s="118">
        <f t="shared" si="62"/>
        <v>0</v>
      </c>
      <c r="BI245" s="118">
        <f t="shared" si="63"/>
        <v>0</v>
      </c>
      <c r="BJ245" s="19" t="s">
        <v>41</v>
      </c>
      <c r="BK245" s="118">
        <f t="shared" si="64"/>
        <v>0</v>
      </c>
      <c r="BL245" s="19" t="s">
        <v>251</v>
      </c>
      <c r="BM245" s="19" t="s">
        <v>828</v>
      </c>
    </row>
    <row r="246" spans="2:65" s="1" customFormat="1" ht="25.5" customHeight="1">
      <c r="B246" s="35"/>
      <c r="C246" s="181" t="s">
        <v>829</v>
      </c>
      <c r="D246" s="181" t="s">
        <v>201</v>
      </c>
      <c r="E246" s="182" t="s">
        <v>830</v>
      </c>
      <c r="F246" s="259" t="s">
        <v>504</v>
      </c>
      <c r="G246" s="259"/>
      <c r="H246" s="259"/>
      <c r="I246" s="259"/>
      <c r="J246" s="183" t="s">
        <v>358</v>
      </c>
      <c r="K246" s="184">
        <v>5</v>
      </c>
      <c r="L246" s="260">
        <v>0</v>
      </c>
      <c r="M246" s="261"/>
      <c r="N246" s="262">
        <f t="shared" si="55"/>
        <v>0</v>
      </c>
      <c r="O246" s="258"/>
      <c r="P246" s="258"/>
      <c r="Q246" s="258"/>
      <c r="R246" s="37"/>
      <c r="T246" s="178" t="s">
        <v>22</v>
      </c>
      <c r="U246" s="44" t="s">
        <v>51</v>
      </c>
      <c r="V246" s="36"/>
      <c r="W246" s="179">
        <f t="shared" si="56"/>
        <v>0</v>
      </c>
      <c r="X246" s="179">
        <v>0.0093</v>
      </c>
      <c r="Y246" s="179">
        <f t="shared" si="57"/>
        <v>0.0465</v>
      </c>
      <c r="Z246" s="179">
        <v>0</v>
      </c>
      <c r="AA246" s="180">
        <f t="shared" si="58"/>
        <v>0</v>
      </c>
      <c r="AR246" s="19" t="s">
        <v>314</v>
      </c>
      <c r="AT246" s="19" t="s">
        <v>201</v>
      </c>
      <c r="AU246" s="19" t="s">
        <v>97</v>
      </c>
      <c r="AY246" s="19" t="s">
        <v>189</v>
      </c>
      <c r="BE246" s="118">
        <f t="shared" si="59"/>
        <v>0</v>
      </c>
      <c r="BF246" s="118">
        <f t="shared" si="60"/>
        <v>0</v>
      </c>
      <c r="BG246" s="118">
        <f t="shared" si="61"/>
        <v>0</v>
      </c>
      <c r="BH246" s="118">
        <f t="shared" si="62"/>
        <v>0</v>
      </c>
      <c r="BI246" s="118">
        <f t="shared" si="63"/>
        <v>0</v>
      </c>
      <c r="BJ246" s="19" t="s">
        <v>41</v>
      </c>
      <c r="BK246" s="118">
        <f t="shared" si="64"/>
        <v>0</v>
      </c>
      <c r="BL246" s="19" t="s">
        <v>251</v>
      </c>
      <c r="BM246" s="19" t="s">
        <v>831</v>
      </c>
    </row>
    <row r="247" spans="2:65" s="1" customFormat="1" ht="25.5" customHeight="1">
      <c r="B247" s="35"/>
      <c r="C247" s="181" t="s">
        <v>832</v>
      </c>
      <c r="D247" s="181" t="s">
        <v>201</v>
      </c>
      <c r="E247" s="182" t="s">
        <v>833</v>
      </c>
      <c r="F247" s="259" t="s">
        <v>504</v>
      </c>
      <c r="G247" s="259"/>
      <c r="H247" s="259"/>
      <c r="I247" s="259"/>
      <c r="J247" s="183" t="s">
        <v>358</v>
      </c>
      <c r="K247" s="184">
        <v>1</v>
      </c>
      <c r="L247" s="260">
        <v>0</v>
      </c>
      <c r="M247" s="261"/>
      <c r="N247" s="262">
        <f t="shared" si="55"/>
        <v>0</v>
      </c>
      <c r="O247" s="258"/>
      <c r="P247" s="258"/>
      <c r="Q247" s="258"/>
      <c r="R247" s="37"/>
      <c r="T247" s="178" t="s">
        <v>22</v>
      </c>
      <c r="U247" s="44" t="s">
        <v>51</v>
      </c>
      <c r="V247" s="36"/>
      <c r="W247" s="179">
        <f t="shared" si="56"/>
        <v>0</v>
      </c>
      <c r="X247" s="179">
        <v>0.0093</v>
      </c>
      <c r="Y247" s="179">
        <f t="shared" si="57"/>
        <v>0.0093</v>
      </c>
      <c r="Z247" s="179">
        <v>0</v>
      </c>
      <c r="AA247" s="180">
        <f t="shared" si="58"/>
        <v>0</v>
      </c>
      <c r="AR247" s="19" t="s">
        <v>314</v>
      </c>
      <c r="AT247" s="19" t="s">
        <v>201</v>
      </c>
      <c r="AU247" s="19" t="s">
        <v>97</v>
      </c>
      <c r="AY247" s="19" t="s">
        <v>189</v>
      </c>
      <c r="BE247" s="118">
        <f t="shared" si="59"/>
        <v>0</v>
      </c>
      <c r="BF247" s="118">
        <f t="shared" si="60"/>
        <v>0</v>
      </c>
      <c r="BG247" s="118">
        <f t="shared" si="61"/>
        <v>0</v>
      </c>
      <c r="BH247" s="118">
        <f t="shared" si="62"/>
        <v>0</v>
      </c>
      <c r="BI247" s="118">
        <f t="shared" si="63"/>
        <v>0</v>
      </c>
      <c r="BJ247" s="19" t="s">
        <v>41</v>
      </c>
      <c r="BK247" s="118">
        <f t="shared" si="64"/>
        <v>0</v>
      </c>
      <c r="BL247" s="19" t="s">
        <v>251</v>
      </c>
      <c r="BM247" s="19" t="s">
        <v>834</v>
      </c>
    </row>
    <row r="248" spans="2:65" s="1" customFormat="1" ht="25.5" customHeight="1">
      <c r="B248" s="35"/>
      <c r="C248" s="181" t="s">
        <v>835</v>
      </c>
      <c r="D248" s="181" t="s">
        <v>201</v>
      </c>
      <c r="E248" s="182" t="s">
        <v>836</v>
      </c>
      <c r="F248" s="259" t="s">
        <v>517</v>
      </c>
      <c r="G248" s="259"/>
      <c r="H248" s="259"/>
      <c r="I248" s="259"/>
      <c r="J248" s="183" t="s">
        <v>358</v>
      </c>
      <c r="K248" s="184">
        <v>1</v>
      </c>
      <c r="L248" s="260">
        <v>0</v>
      </c>
      <c r="M248" s="261"/>
      <c r="N248" s="262">
        <f t="shared" si="55"/>
        <v>0</v>
      </c>
      <c r="O248" s="258"/>
      <c r="P248" s="258"/>
      <c r="Q248" s="258"/>
      <c r="R248" s="37"/>
      <c r="T248" s="178" t="s">
        <v>22</v>
      </c>
      <c r="U248" s="44" t="s">
        <v>51</v>
      </c>
      <c r="V248" s="36"/>
      <c r="W248" s="179">
        <f t="shared" si="56"/>
        <v>0</v>
      </c>
      <c r="X248" s="179">
        <v>0.042</v>
      </c>
      <c r="Y248" s="179">
        <f t="shared" si="57"/>
        <v>0.042</v>
      </c>
      <c r="Z248" s="179">
        <v>0</v>
      </c>
      <c r="AA248" s="180">
        <f t="shared" si="58"/>
        <v>0</v>
      </c>
      <c r="AR248" s="19" t="s">
        <v>314</v>
      </c>
      <c r="AT248" s="19" t="s">
        <v>201</v>
      </c>
      <c r="AU248" s="19" t="s">
        <v>97</v>
      </c>
      <c r="AY248" s="19" t="s">
        <v>189</v>
      </c>
      <c r="BE248" s="118">
        <f t="shared" si="59"/>
        <v>0</v>
      </c>
      <c r="BF248" s="118">
        <f t="shared" si="60"/>
        <v>0</v>
      </c>
      <c r="BG248" s="118">
        <f t="shared" si="61"/>
        <v>0</v>
      </c>
      <c r="BH248" s="118">
        <f t="shared" si="62"/>
        <v>0</v>
      </c>
      <c r="BI248" s="118">
        <f t="shared" si="63"/>
        <v>0</v>
      </c>
      <c r="BJ248" s="19" t="s">
        <v>41</v>
      </c>
      <c r="BK248" s="118">
        <f t="shared" si="64"/>
        <v>0</v>
      </c>
      <c r="BL248" s="19" t="s">
        <v>251</v>
      </c>
      <c r="BM248" s="19" t="s">
        <v>837</v>
      </c>
    </row>
    <row r="249" spans="2:65" s="1" customFormat="1" ht="25.5" customHeight="1">
      <c r="B249" s="35"/>
      <c r="C249" s="174" t="s">
        <v>838</v>
      </c>
      <c r="D249" s="174" t="s">
        <v>190</v>
      </c>
      <c r="E249" s="175" t="s">
        <v>523</v>
      </c>
      <c r="F249" s="255" t="s">
        <v>524</v>
      </c>
      <c r="G249" s="255"/>
      <c r="H249" s="255"/>
      <c r="I249" s="255"/>
      <c r="J249" s="176" t="s">
        <v>321</v>
      </c>
      <c r="K249" s="177">
        <v>0.281</v>
      </c>
      <c r="L249" s="256">
        <v>0</v>
      </c>
      <c r="M249" s="257"/>
      <c r="N249" s="258">
        <f t="shared" si="55"/>
        <v>0</v>
      </c>
      <c r="O249" s="258"/>
      <c r="P249" s="258"/>
      <c r="Q249" s="258"/>
      <c r="R249" s="37"/>
      <c r="T249" s="178" t="s">
        <v>22</v>
      </c>
      <c r="U249" s="44" t="s">
        <v>51</v>
      </c>
      <c r="V249" s="36"/>
      <c r="W249" s="179">
        <f t="shared" si="56"/>
        <v>0</v>
      </c>
      <c r="X249" s="179">
        <v>0</v>
      </c>
      <c r="Y249" s="179">
        <f t="shared" si="57"/>
        <v>0</v>
      </c>
      <c r="Z249" s="179">
        <v>0</v>
      </c>
      <c r="AA249" s="180">
        <f t="shared" si="58"/>
        <v>0</v>
      </c>
      <c r="AR249" s="19" t="s">
        <v>251</v>
      </c>
      <c r="AT249" s="19" t="s">
        <v>190</v>
      </c>
      <c r="AU249" s="19" t="s">
        <v>97</v>
      </c>
      <c r="AY249" s="19" t="s">
        <v>189</v>
      </c>
      <c r="BE249" s="118">
        <f t="shared" si="59"/>
        <v>0</v>
      </c>
      <c r="BF249" s="118">
        <f t="shared" si="60"/>
        <v>0</v>
      </c>
      <c r="BG249" s="118">
        <f t="shared" si="61"/>
        <v>0</v>
      </c>
      <c r="BH249" s="118">
        <f t="shared" si="62"/>
        <v>0</v>
      </c>
      <c r="BI249" s="118">
        <f t="shared" si="63"/>
        <v>0</v>
      </c>
      <c r="BJ249" s="19" t="s">
        <v>41</v>
      </c>
      <c r="BK249" s="118">
        <f t="shared" si="64"/>
        <v>0</v>
      </c>
      <c r="BL249" s="19" t="s">
        <v>251</v>
      </c>
      <c r="BM249" s="19" t="s">
        <v>839</v>
      </c>
    </row>
    <row r="250" spans="2:63" s="10" customFormat="1" ht="29.85" customHeight="1">
      <c r="B250" s="163"/>
      <c r="C250" s="164"/>
      <c r="D250" s="173" t="s">
        <v>164</v>
      </c>
      <c r="E250" s="173"/>
      <c r="F250" s="173"/>
      <c r="G250" s="173"/>
      <c r="H250" s="173"/>
      <c r="I250" s="173"/>
      <c r="J250" s="173"/>
      <c r="K250" s="173"/>
      <c r="L250" s="173"/>
      <c r="M250" s="173"/>
      <c r="N250" s="268">
        <f>BK250</f>
        <v>0</v>
      </c>
      <c r="O250" s="269"/>
      <c r="P250" s="269"/>
      <c r="Q250" s="269"/>
      <c r="R250" s="166"/>
      <c r="T250" s="167"/>
      <c r="U250" s="164"/>
      <c r="V250" s="164"/>
      <c r="W250" s="168">
        <f>SUM(W251:W253)</f>
        <v>0</v>
      </c>
      <c r="X250" s="164"/>
      <c r="Y250" s="168">
        <f>SUM(Y251:Y253)</f>
        <v>0.00033</v>
      </c>
      <c r="Z250" s="164"/>
      <c r="AA250" s="169">
        <f>SUM(AA251:AA253)</f>
        <v>0.07</v>
      </c>
      <c r="AR250" s="170" t="s">
        <v>97</v>
      </c>
      <c r="AT250" s="171" t="s">
        <v>85</v>
      </c>
      <c r="AU250" s="171" t="s">
        <v>41</v>
      </c>
      <c r="AY250" s="170" t="s">
        <v>189</v>
      </c>
      <c r="BK250" s="172">
        <f>SUM(BK251:BK253)</f>
        <v>0</v>
      </c>
    </row>
    <row r="251" spans="2:65" s="1" customFormat="1" ht="38.25" customHeight="1">
      <c r="B251" s="35"/>
      <c r="C251" s="174" t="s">
        <v>840</v>
      </c>
      <c r="D251" s="174" t="s">
        <v>190</v>
      </c>
      <c r="E251" s="175" t="s">
        <v>841</v>
      </c>
      <c r="F251" s="255" t="s">
        <v>842</v>
      </c>
      <c r="G251" s="255"/>
      <c r="H251" s="255"/>
      <c r="I251" s="255"/>
      <c r="J251" s="176" t="s">
        <v>358</v>
      </c>
      <c r="K251" s="177">
        <v>2</v>
      </c>
      <c r="L251" s="256">
        <v>0</v>
      </c>
      <c r="M251" s="257"/>
      <c r="N251" s="258">
        <f>ROUND(L251*K251,2)</f>
        <v>0</v>
      </c>
      <c r="O251" s="258"/>
      <c r="P251" s="258"/>
      <c r="Q251" s="258"/>
      <c r="R251" s="37"/>
      <c r="T251" s="178" t="s">
        <v>22</v>
      </c>
      <c r="U251" s="44" t="s">
        <v>51</v>
      </c>
      <c r="V251" s="36"/>
      <c r="W251" s="179">
        <f>V251*K251</f>
        <v>0</v>
      </c>
      <c r="X251" s="179">
        <v>0</v>
      </c>
      <c r="Y251" s="179">
        <f>X251*K251</f>
        <v>0</v>
      </c>
      <c r="Z251" s="179">
        <v>0</v>
      </c>
      <c r="AA251" s="180">
        <f>Z251*K251</f>
        <v>0</v>
      </c>
      <c r="AR251" s="19" t="s">
        <v>251</v>
      </c>
      <c r="AT251" s="19" t="s">
        <v>190</v>
      </c>
      <c r="AU251" s="19" t="s">
        <v>97</v>
      </c>
      <c r="AY251" s="19" t="s">
        <v>189</v>
      </c>
      <c r="BE251" s="118">
        <f>IF(U251="základní",N251,0)</f>
        <v>0</v>
      </c>
      <c r="BF251" s="118">
        <f>IF(U251="snížená",N251,0)</f>
        <v>0</v>
      </c>
      <c r="BG251" s="118">
        <f>IF(U251="zákl. přenesená",N251,0)</f>
        <v>0</v>
      </c>
      <c r="BH251" s="118">
        <f>IF(U251="sníž. přenesená",N251,0)</f>
        <v>0</v>
      </c>
      <c r="BI251" s="118">
        <f>IF(U251="nulová",N251,0)</f>
        <v>0</v>
      </c>
      <c r="BJ251" s="19" t="s">
        <v>41</v>
      </c>
      <c r="BK251" s="118">
        <f>ROUND(L251*K251,2)</f>
        <v>0</v>
      </c>
      <c r="BL251" s="19" t="s">
        <v>251</v>
      </c>
      <c r="BM251" s="19" t="s">
        <v>843</v>
      </c>
    </row>
    <row r="252" spans="2:65" s="1" customFormat="1" ht="16.5" customHeight="1">
      <c r="B252" s="35"/>
      <c r="C252" s="174" t="s">
        <v>844</v>
      </c>
      <c r="D252" s="174" t="s">
        <v>190</v>
      </c>
      <c r="E252" s="175" t="s">
        <v>544</v>
      </c>
      <c r="F252" s="255" t="s">
        <v>545</v>
      </c>
      <c r="G252" s="255"/>
      <c r="H252" s="255"/>
      <c r="I252" s="255"/>
      <c r="J252" s="176" t="s">
        <v>358</v>
      </c>
      <c r="K252" s="177">
        <v>1</v>
      </c>
      <c r="L252" s="256">
        <v>0</v>
      </c>
      <c r="M252" s="257"/>
      <c r="N252" s="258">
        <f>ROUND(L252*K252,2)</f>
        <v>0</v>
      </c>
      <c r="O252" s="258"/>
      <c r="P252" s="258"/>
      <c r="Q252" s="258"/>
      <c r="R252" s="37"/>
      <c r="T252" s="178" t="s">
        <v>22</v>
      </c>
      <c r="U252" s="44" t="s">
        <v>51</v>
      </c>
      <c r="V252" s="36"/>
      <c r="W252" s="179">
        <f>V252*K252</f>
        <v>0</v>
      </c>
      <c r="X252" s="179">
        <v>0.00033</v>
      </c>
      <c r="Y252" s="179">
        <f>X252*K252</f>
        <v>0.00033</v>
      </c>
      <c r="Z252" s="179">
        <v>0</v>
      </c>
      <c r="AA252" s="180">
        <f>Z252*K252</f>
        <v>0</v>
      </c>
      <c r="AR252" s="19" t="s">
        <v>251</v>
      </c>
      <c r="AT252" s="19" t="s">
        <v>190</v>
      </c>
      <c r="AU252" s="19" t="s">
        <v>97</v>
      </c>
      <c r="AY252" s="19" t="s">
        <v>189</v>
      </c>
      <c r="BE252" s="118">
        <f>IF(U252="základní",N252,0)</f>
        <v>0</v>
      </c>
      <c r="BF252" s="118">
        <f>IF(U252="snížená",N252,0)</f>
        <v>0</v>
      </c>
      <c r="BG252" s="118">
        <f>IF(U252="zákl. přenesená",N252,0)</f>
        <v>0</v>
      </c>
      <c r="BH252" s="118">
        <f>IF(U252="sníž. přenesená",N252,0)</f>
        <v>0</v>
      </c>
      <c r="BI252" s="118">
        <f>IF(U252="nulová",N252,0)</f>
        <v>0</v>
      </c>
      <c r="BJ252" s="19" t="s">
        <v>41</v>
      </c>
      <c r="BK252" s="118">
        <f>ROUND(L252*K252,2)</f>
        <v>0</v>
      </c>
      <c r="BL252" s="19" t="s">
        <v>251</v>
      </c>
      <c r="BM252" s="19" t="s">
        <v>845</v>
      </c>
    </row>
    <row r="253" spans="2:65" s="1" customFormat="1" ht="25.5" customHeight="1">
      <c r="B253" s="35"/>
      <c r="C253" s="174" t="s">
        <v>846</v>
      </c>
      <c r="D253" s="174" t="s">
        <v>190</v>
      </c>
      <c r="E253" s="175" t="s">
        <v>847</v>
      </c>
      <c r="F253" s="255" t="s">
        <v>848</v>
      </c>
      <c r="G253" s="255"/>
      <c r="H253" s="255"/>
      <c r="I253" s="255"/>
      <c r="J253" s="176" t="s">
        <v>358</v>
      </c>
      <c r="K253" s="177">
        <v>2</v>
      </c>
      <c r="L253" s="256">
        <v>0</v>
      </c>
      <c r="M253" s="257"/>
      <c r="N253" s="258">
        <f>ROUND(L253*K253,2)</f>
        <v>0</v>
      </c>
      <c r="O253" s="258"/>
      <c r="P253" s="258"/>
      <c r="Q253" s="258"/>
      <c r="R253" s="37"/>
      <c r="T253" s="178" t="s">
        <v>22</v>
      </c>
      <c r="U253" s="44" t="s">
        <v>51</v>
      </c>
      <c r="V253" s="36"/>
      <c r="W253" s="179">
        <f>V253*K253</f>
        <v>0</v>
      </c>
      <c r="X253" s="179">
        <v>0</v>
      </c>
      <c r="Y253" s="179">
        <f>X253*K253</f>
        <v>0</v>
      </c>
      <c r="Z253" s="179">
        <v>0.035</v>
      </c>
      <c r="AA253" s="180">
        <f>Z253*K253</f>
        <v>0.07</v>
      </c>
      <c r="AR253" s="19" t="s">
        <v>251</v>
      </c>
      <c r="AT253" s="19" t="s">
        <v>190</v>
      </c>
      <c r="AU253" s="19" t="s">
        <v>97</v>
      </c>
      <c r="AY253" s="19" t="s">
        <v>189</v>
      </c>
      <c r="BE253" s="118">
        <f>IF(U253="základní",N253,0)</f>
        <v>0</v>
      </c>
      <c r="BF253" s="118">
        <f>IF(U253="snížená",N253,0)</f>
        <v>0</v>
      </c>
      <c r="BG253" s="118">
        <f>IF(U253="zákl. přenesená",N253,0)</f>
        <v>0</v>
      </c>
      <c r="BH253" s="118">
        <f>IF(U253="sníž. přenesená",N253,0)</f>
        <v>0</v>
      </c>
      <c r="BI253" s="118">
        <f>IF(U253="nulová",N253,0)</f>
        <v>0</v>
      </c>
      <c r="BJ253" s="19" t="s">
        <v>41</v>
      </c>
      <c r="BK253" s="118">
        <f>ROUND(L253*K253,2)</f>
        <v>0</v>
      </c>
      <c r="BL253" s="19" t="s">
        <v>251</v>
      </c>
      <c r="BM253" s="19" t="s">
        <v>849</v>
      </c>
    </row>
    <row r="254" spans="2:63" s="10" customFormat="1" ht="29.85" customHeight="1">
      <c r="B254" s="163"/>
      <c r="C254" s="164"/>
      <c r="D254" s="173" t="s">
        <v>165</v>
      </c>
      <c r="E254" s="173"/>
      <c r="F254" s="173"/>
      <c r="G254" s="173"/>
      <c r="H254" s="173"/>
      <c r="I254" s="173"/>
      <c r="J254" s="173"/>
      <c r="K254" s="173"/>
      <c r="L254" s="173"/>
      <c r="M254" s="173"/>
      <c r="N254" s="268">
        <f>BK254</f>
        <v>0</v>
      </c>
      <c r="O254" s="269"/>
      <c r="P254" s="269"/>
      <c r="Q254" s="269"/>
      <c r="R254" s="166"/>
      <c r="T254" s="167"/>
      <c r="U254" s="164"/>
      <c r="V254" s="164"/>
      <c r="W254" s="168">
        <f>W255</f>
        <v>0</v>
      </c>
      <c r="X254" s="164"/>
      <c r="Y254" s="168">
        <f>Y255</f>
        <v>0</v>
      </c>
      <c r="Z254" s="164"/>
      <c r="AA254" s="169">
        <f>AA255</f>
        <v>0</v>
      </c>
      <c r="AR254" s="170" t="s">
        <v>97</v>
      </c>
      <c r="AT254" s="171" t="s">
        <v>85</v>
      </c>
      <c r="AU254" s="171" t="s">
        <v>41</v>
      </c>
      <c r="AY254" s="170" t="s">
        <v>189</v>
      </c>
      <c r="BK254" s="172">
        <f>BK255</f>
        <v>0</v>
      </c>
    </row>
    <row r="255" spans="2:65" s="1" customFormat="1" ht="25.5" customHeight="1">
      <c r="B255" s="35"/>
      <c r="C255" s="174" t="s">
        <v>850</v>
      </c>
      <c r="D255" s="174" t="s">
        <v>190</v>
      </c>
      <c r="E255" s="175" t="s">
        <v>552</v>
      </c>
      <c r="F255" s="255" t="s">
        <v>553</v>
      </c>
      <c r="G255" s="255"/>
      <c r="H255" s="255"/>
      <c r="I255" s="255"/>
      <c r="J255" s="176" t="s">
        <v>193</v>
      </c>
      <c r="K255" s="177">
        <v>491.437</v>
      </c>
      <c r="L255" s="256">
        <v>0</v>
      </c>
      <c r="M255" s="257"/>
      <c r="N255" s="258">
        <f>ROUND(L255*K255,2)</f>
        <v>0</v>
      </c>
      <c r="O255" s="258"/>
      <c r="P255" s="258"/>
      <c r="Q255" s="258"/>
      <c r="R255" s="37"/>
      <c r="T255" s="178" t="s">
        <v>22</v>
      </c>
      <c r="U255" s="44" t="s">
        <v>51</v>
      </c>
      <c r="V255" s="36"/>
      <c r="W255" s="179">
        <f>V255*K255</f>
        <v>0</v>
      </c>
      <c r="X255" s="179">
        <v>0</v>
      </c>
      <c r="Y255" s="179">
        <f>X255*K255</f>
        <v>0</v>
      </c>
      <c r="Z255" s="179">
        <v>0</v>
      </c>
      <c r="AA255" s="180">
        <f>Z255*K255</f>
        <v>0</v>
      </c>
      <c r="AR255" s="19" t="s">
        <v>251</v>
      </c>
      <c r="AT255" s="19" t="s">
        <v>190</v>
      </c>
      <c r="AU255" s="19" t="s">
        <v>97</v>
      </c>
      <c r="AY255" s="19" t="s">
        <v>189</v>
      </c>
      <c r="BE255" s="118">
        <f>IF(U255="základní",N255,0)</f>
        <v>0</v>
      </c>
      <c r="BF255" s="118">
        <f>IF(U255="snížená",N255,0)</f>
        <v>0</v>
      </c>
      <c r="BG255" s="118">
        <f>IF(U255="zákl. přenesená",N255,0)</f>
        <v>0</v>
      </c>
      <c r="BH255" s="118">
        <f>IF(U255="sníž. přenesená",N255,0)</f>
        <v>0</v>
      </c>
      <c r="BI255" s="118">
        <f>IF(U255="nulová",N255,0)</f>
        <v>0</v>
      </c>
      <c r="BJ255" s="19" t="s">
        <v>41</v>
      </c>
      <c r="BK255" s="118">
        <f>ROUND(L255*K255,2)</f>
        <v>0</v>
      </c>
      <c r="BL255" s="19" t="s">
        <v>251</v>
      </c>
      <c r="BM255" s="19" t="s">
        <v>851</v>
      </c>
    </row>
    <row r="256" spans="2:63" s="1" customFormat="1" ht="49.95" customHeight="1">
      <c r="B256" s="35"/>
      <c r="C256" s="36"/>
      <c r="D256" s="165" t="s">
        <v>555</v>
      </c>
      <c r="E256" s="36"/>
      <c r="F256" s="36"/>
      <c r="G256" s="36"/>
      <c r="H256" s="36"/>
      <c r="I256" s="36"/>
      <c r="J256" s="36"/>
      <c r="K256" s="36"/>
      <c r="L256" s="36"/>
      <c r="M256" s="36"/>
      <c r="N256" s="270">
        <f>BK256</f>
        <v>0</v>
      </c>
      <c r="O256" s="271"/>
      <c r="P256" s="271"/>
      <c r="Q256" s="271"/>
      <c r="R256" s="37"/>
      <c r="T256" s="154"/>
      <c r="U256" s="56"/>
      <c r="V256" s="56"/>
      <c r="W256" s="56"/>
      <c r="X256" s="56"/>
      <c r="Y256" s="56"/>
      <c r="Z256" s="56"/>
      <c r="AA256" s="58"/>
      <c r="AT256" s="19" t="s">
        <v>85</v>
      </c>
      <c r="AU256" s="19" t="s">
        <v>86</v>
      </c>
      <c r="AY256" s="19" t="s">
        <v>556</v>
      </c>
      <c r="BK256" s="118">
        <v>0</v>
      </c>
    </row>
    <row r="257" spans="2:18" s="1" customFormat="1" ht="6.9" customHeight="1">
      <c r="B257" s="59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1"/>
    </row>
  </sheetData>
  <sheetProtection algorithmName="SHA-512" hashValue="e2E4Bx8opv2sW6EfhYDyTZM12/T23Jm/5Vna68+Na/rsl4LKTVHszA6KIRcWAZpPdiqficq0nRv8q7ZSEiEtUQ==" saltValue="Nz6qcqTjRVDUiJCbwg3sh3PhPr/UcpHGBmdi0Mb95mdSx5Wc4LpG3+lwUHeRmSIxjR3pkAclPaPQSvBfdS7VlQ==" spinCount="10" sheet="1" objects="1" scenarios="1" formatColumns="0" formatRows="0"/>
  <mergeCells count="425">
    <mergeCell ref="N256:Q256"/>
    <mergeCell ref="H1:K1"/>
    <mergeCell ref="S2:AC2"/>
    <mergeCell ref="N154:Q154"/>
    <mergeCell ref="N166:Q166"/>
    <mergeCell ref="N172:Q172"/>
    <mergeCell ref="N174:Q174"/>
    <mergeCell ref="N175:Q175"/>
    <mergeCell ref="N184:Q184"/>
    <mergeCell ref="N191:Q191"/>
    <mergeCell ref="N197:Q197"/>
    <mergeCell ref="N234:Q234"/>
    <mergeCell ref="F252:I252"/>
    <mergeCell ref="L252:M252"/>
    <mergeCell ref="N252:Q252"/>
    <mergeCell ref="F253:I253"/>
    <mergeCell ref="L253:M253"/>
    <mergeCell ref="N253:Q253"/>
    <mergeCell ref="F255:I255"/>
    <mergeCell ref="L255:M255"/>
    <mergeCell ref="N255:Q255"/>
    <mergeCell ref="N254:Q254"/>
    <mergeCell ref="F248:I248"/>
    <mergeCell ref="L248:M248"/>
    <mergeCell ref="N248:Q248"/>
    <mergeCell ref="F249:I249"/>
    <mergeCell ref="L249:M249"/>
    <mergeCell ref="N249:Q249"/>
    <mergeCell ref="F251:I251"/>
    <mergeCell ref="L251:M251"/>
    <mergeCell ref="N251:Q251"/>
    <mergeCell ref="N250:Q250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38:I238"/>
    <mergeCell ref="L238:M238"/>
    <mergeCell ref="N238:Q238"/>
    <mergeCell ref="F240:I240"/>
    <mergeCell ref="L240:M240"/>
    <mergeCell ref="N240:Q240"/>
    <mergeCell ref="F241:I241"/>
    <mergeCell ref="L241:M241"/>
    <mergeCell ref="N241:Q241"/>
    <mergeCell ref="N239:Q239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0:I190"/>
    <mergeCell ref="L190:M190"/>
    <mergeCell ref="N190:Q190"/>
    <mergeCell ref="F192:I192"/>
    <mergeCell ref="L192:M192"/>
    <mergeCell ref="N192:Q192"/>
    <mergeCell ref="F193:I193"/>
    <mergeCell ref="L193:M193"/>
    <mergeCell ref="N193:Q193"/>
    <mergeCell ref="F187:I187"/>
    <mergeCell ref="L187:M187"/>
    <mergeCell ref="N187:Q187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5:I185"/>
    <mergeCell ref="L185:M185"/>
    <mergeCell ref="N185:Q185"/>
    <mergeCell ref="F186:I186"/>
    <mergeCell ref="L186:M186"/>
    <mergeCell ref="N186:Q186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1:I171"/>
    <mergeCell ref="L171:M171"/>
    <mergeCell ref="N171:Q171"/>
    <mergeCell ref="F173:I173"/>
    <mergeCell ref="L173:M173"/>
    <mergeCell ref="N173:Q173"/>
    <mergeCell ref="F176:I176"/>
    <mergeCell ref="L176:M176"/>
    <mergeCell ref="N176:Q176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L135:M135"/>
    <mergeCell ref="N135:Q135"/>
    <mergeCell ref="N131:Q131"/>
    <mergeCell ref="N132:Q132"/>
    <mergeCell ref="N133:Q133"/>
    <mergeCell ref="D110:H110"/>
    <mergeCell ref="N110:Q110"/>
    <mergeCell ref="N111:Q111"/>
    <mergeCell ref="L113:Q113"/>
    <mergeCell ref="C119:Q119"/>
    <mergeCell ref="F121:P121"/>
    <mergeCell ref="F122:P122"/>
    <mergeCell ref="F123:P123"/>
    <mergeCell ref="M125:P125"/>
    <mergeCell ref="N105:Q105"/>
    <mergeCell ref="D106:H106"/>
    <mergeCell ref="N106:Q106"/>
    <mergeCell ref="D107:H107"/>
    <mergeCell ref="N107:Q107"/>
    <mergeCell ref="D108:H108"/>
    <mergeCell ref="N108:Q108"/>
    <mergeCell ref="D109:H109"/>
    <mergeCell ref="N109:Q109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3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M1" sqref="M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106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608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557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(SUM(BE94:BE101)+SUM(BE120:BE152))</f>
        <v>0</v>
      </c>
      <c r="I33" s="238"/>
      <c r="J33" s="238"/>
      <c r="K33" s="36"/>
      <c r="L33" s="36"/>
      <c r="M33" s="244">
        <f>ROUND((SUM(BE94:BE101)+SUM(BE120:BE152)),0)*F33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(SUM(BF94:BF101)+SUM(BF120:BF152))</f>
        <v>0</v>
      </c>
      <c r="I34" s="238"/>
      <c r="J34" s="238"/>
      <c r="K34" s="36"/>
      <c r="L34" s="36"/>
      <c r="M34" s="244">
        <f>ROUND((SUM(BF94:BF101)+SUM(BF120:BF152)),0)*F34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608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558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559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N125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Sš aut. - realizace úspor energie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608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W121+W153</f>
        <v>0</v>
      </c>
      <c r="X120" s="51"/>
      <c r="Y120" s="160">
        <f>Y121+Y153</f>
        <v>0.28828</v>
      </c>
      <c r="Z120" s="51"/>
      <c r="AA120" s="161">
        <f>AA121+AA153</f>
        <v>0</v>
      </c>
      <c r="AT120" s="19" t="s">
        <v>85</v>
      </c>
      <c r="AU120" s="19" t="s">
        <v>153</v>
      </c>
      <c r="BK120" s="162">
        <f>BK121+BK153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W122+W125</f>
        <v>0</v>
      </c>
      <c r="X121" s="164"/>
      <c r="Y121" s="168">
        <f>Y122+Y125</f>
        <v>0.28828</v>
      </c>
      <c r="Z121" s="164"/>
      <c r="AA121" s="169">
        <f>AA122+AA125</f>
        <v>0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BK122+BK125</f>
        <v>0</v>
      </c>
    </row>
    <row r="122" spans="2:63" s="10" customFormat="1" ht="19.95" customHeight="1">
      <c r="B122" s="163"/>
      <c r="C122" s="164"/>
      <c r="D122" s="173" t="s">
        <v>558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SUM(W123:W124)</f>
        <v>0</v>
      </c>
      <c r="X122" s="164"/>
      <c r="Y122" s="168">
        <f>SUM(Y123:Y124)</f>
        <v>0</v>
      </c>
      <c r="Z122" s="164"/>
      <c r="AA122" s="169">
        <f>SUM(AA123:AA124)</f>
        <v>0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SUM(BK123:BK124)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852</v>
      </c>
      <c r="F123" s="255" t="s">
        <v>853</v>
      </c>
      <c r="G123" s="255"/>
      <c r="H123" s="255"/>
      <c r="I123" s="255"/>
      <c r="J123" s="176" t="s">
        <v>358</v>
      </c>
      <c r="K123" s="177">
        <v>1</v>
      </c>
      <c r="L123" s="256">
        <v>0</v>
      </c>
      <c r="M123" s="257"/>
      <c r="N123" s="258">
        <f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>V123*K123</f>
        <v>0</v>
      </c>
      <c r="X123" s="179">
        <v>0</v>
      </c>
      <c r="Y123" s="179">
        <f>X123*K123</f>
        <v>0</v>
      </c>
      <c r="Z123" s="179">
        <v>0</v>
      </c>
      <c r="AA123" s="180">
        <f>Z123*K123</f>
        <v>0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19" t="s">
        <v>41</v>
      </c>
      <c r="BK123" s="118">
        <f>ROUND(L123*K123,2)</f>
        <v>0</v>
      </c>
      <c r="BL123" s="19" t="s">
        <v>251</v>
      </c>
      <c r="BM123" s="19" t="s">
        <v>854</v>
      </c>
    </row>
    <row r="124" spans="2:65" s="1" customFormat="1" ht="16.5" customHeight="1">
      <c r="B124" s="35"/>
      <c r="C124" s="174" t="s">
        <v>97</v>
      </c>
      <c r="D124" s="174" t="s">
        <v>190</v>
      </c>
      <c r="E124" s="175" t="s">
        <v>584</v>
      </c>
      <c r="F124" s="255" t="s">
        <v>585</v>
      </c>
      <c r="G124" s="255"/>
      <c r="H124" s="255"/>
      <c r="I124" s="255"/>
      <c r="J124" s="176" t="s">
        <v>358</v>
      </c>
      <c r="K124" s="177">
        <v>20</v>
      </c>
      <c r="L124" s="256">
        <v>0</v>
      </c>
      <c r="M124" s="257"/>
      <c r="N124" s="258">
        <f>ROUND(L124*K124,2)</f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>V124*K124</f>
        <v>0</v>
      </c>
      <c r="X124" s="179">
        <v>0</v>
      </c>
      <c r="Y124" s="179">
        <f>X124*K124</f>
        <v>0</v>
      </c>
      <c r="Z124" s="179">
        <v>0</v>
      </c>
      <c r="AA124" s="180">
        <f>Z124*K124</f>
        <v>0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41</v>
      </c>
      <c r="BK124" s="118">
        <f>ROUND(L124*K124,2)</f>
        <v>0</v>
      </c>
      <c r="BL124" s="19" t="s">
        <v>251</v>
      </c>
      <c r="BM124" s="19" t="s">
        <v>855</v>
      </c>
    </row>
    <row r="125" spans="2:63" s="10" customFormat="1" ht="29.85" customHeight="1">
      <c r="B125" s="163"/>
      <c r="C125" s="164"/>
      <c r="D125" s="173" t="s">
        <v>559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68">
        <f>BK125</f>
        <v>0</v>
      </c>
      <c r="O125" s="269"/>
      <c r="P125" s="269"/>
      <c r="Q125" s="269"/>
      <c r="R125" s="166"/>
      <c r="T125" s="167"/>
      <c r="U125" s="164"/>
      <c r="V125" s="164"/>
      <c r="W125" s="168">
        <f>SUM(W126:W152)</f>
        <v>0</v>
      </c>
      <c r="X125" s="164"/>
      <c r="Y125" s="168">
        <f>SUM(Y126:Y152)</f>
        <v>0.28828</v>
      </c>
      <c r="Z125" s="164"/>
      <c r="AA125" s="169">
        <f>SUM(AA126:AA152)</f>
        <v>0</v>
      </c>
      <c r="AR125" s="170" t="s">
        <v>97</v>
      </c>
      <c r="AT125" s="171" t="s">
        <v>85</v>
      </c>
      <c r="AU125" s="171" t="s">
        <v>41</v>
      </c>
      <c r="AY125" s="170" t="s">
        <v>189</v>
      </c>
      <c r="BK125" s="172">
        <f>SUM(BK126:BK152)</f>
        <v>0</v>
      </c>
    </row>
    <row r="126" spans="2:65" s="1" customFormat="1" ht="25.5" customHeight="1">
      <c r="B126" s="35"/>
      <c r="C126" s="174" t="s">
        <v>200</v>
      </c>
      <c r="D126" s="174" t="s">
        <v>190</v>
      </c>
      <c r="E126" s="175" t="s">
        <v>587</v>
      </c>
      <c r="F126" s="255" t="s">
        <v>588</v>
      </c>
      <c r="G126" s="255"/>
      <c r="H126" s="255"/>
      <c r="I126" s="255"/>
      <c r="J126" s="176" t="s">
        <v>358</v>
      </c>
      <c r="K126" s="177">
        <v>35</v>
      </c>
      <c r="L126" s="256">
        <v>0</v>
      </c>
      <c r="M126" s="257"/>
      <c r="N126" s="258">
        <f aca="true" t="shared" si="5" ref="N126:N152">ROUND(L126*K126,2)</f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aca="true" t="shared" si="6" ref="W126:W152">V126*K126</f>
        <v>0</v>
      </c>
      <c r="X126" s="179">
        <v>0</v>
      </c>
      <c r="Y126" s="179">
        <f aca="true" t="shared" si="7" ref="Y126:Y152">X126*K126</f>
        <v>0</v>
      </c>
      <c r="Z126" s="179">
        <v>0</v>
      </c>
      <c r="AA126" s="180">
        <f aca="true" t="shared" si="8" ref="AA126:AA152">Z126*K126</f>
        <v>0</v>
      </c>
      <c r="AR126" s="19" t="s">
        <v>446</v>
      </c>
      <c r="AT126" s="19" t="s">
        <v>190</v>
      </c>
      <c r="AU126" s="19" t="s">
        <v>97</v>
      </c>
      <c r="AY126" s="19" t="s">
        <v>189</v>
      </c>
      <c r="BE126" s="118">
        <f aca="true" t="shared" si="9" ref="BE126:BE152">IF(U126="základní",N126,0)</f>
        <v>0</v>
      </c>
      <c r="BF126" s="118">
        <f aca="true" t="shared" si="10" ref="BF126:BF152">IF(U126="snížená",N126,0)</f>
        <v>0</v>
      </c>
      <c r="BG126" s="118">
        <f aca="true" t="shared" si="11" ref="BG126:BG152">IF(U126="zákl. přenesená",N126,0)</f>
        <v>0</v>
      </c>
      <c r="BH126" s="118">
        <f aca="true" t="shared" si="12" ref="BH126:BH152">IF(U126="sníž. přenesená",N126,0)</f>
        <v>0</v>
      </c>
      <c r="BI126" s="118">
        <f aca="true" t="shared" si="13" ref="BI126:BI152">IF(U126="nulová",N126,0)</f>
        <v>0</v>
      </c>
      <c r="BJ126" s="19" t="s">
        <v>41</v>
      </c>
      <c r="BK126" s="118">
        <f aca="true" t="shared" si="14" ref="BK126:BK152">ROUND(L126*K126,2)</f>
        <v>0</v>
      </c>
      <c r="BL126" s="19" t="s">
        <v>446</v>
      </c>
      <c r="BM126" s="19" t="s">
        <v>856</v>
      </c>
    </row>
    <row r="127" spans="2:65" s="1" customFormat="1" ht="25.5" customHeight="1">
      <c r="B127" s="35"/>
      <c r="C127" s="174" t="s">
        <v>194</v>
      </c>
      <c r="D127" s="174" t="s">
        <v>190</v>
      </c>
      <c r="E127" s="175" t="s">
        <v>590</v>
      </c>
      <c r="F127" s="255" t="s">
        <v>591</v>
      </c>
      <c r="G127" s="255"/>
      <c r="H127" s="255"/>
      <c r="I127" s="255"/>
      <c r="J127" s="176" t="s">
        <v>198</v>
      </c>
      <c r="K127" s="177">
        <v>190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857</v>
      </c>
    </row>
    <row r="128" spans="2:65" s="1" customFormat="1" ht="16.5" customHeight="1">
      <c r="B128" s="35"/>
      <c r="C128" s="181" t="s">
        <v>209</v>
      </c>
      <c r="D128" s="181" t="s">
        <v>201</v>
      </c>
      <c r="E128" s="182" t="s">
        <v>858</v>
      </c>
      <c r="F128" s="259" t="s">
        <v>859</v>
      </c>
      <c r="G128" s="259"/>
      <c r="H128" s="259"/>
      <c r="I128" s="259"/>
      <c r="J128" s="183" t="s">
        <v>529</v>
      </c>
      <c r="K128" s="184">
        <v>25.46</v>
      </c>
      <c r="L128" s="260">
        <v>0</v>
      </c>
      <c r="M128" s="261"/>
      <c r="N128" s="262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0.001</v>
      </c>
      <c r="Y128" s="179">
        <f t="shared" si="7"/>
        <v>0.02546</v>
      </c>
      <c r="Z128" s="179">
        <v>0</v>
      </c>
      <c r="AA128" s="180">
        <f t="shared" si="8"/>
        <v>0</v>
      </c>
      <c r="AR128" s="19" t="s">
        <v>314</v>
      </c>
      <c r="AT128" s="19" t="s">
        <v>201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860</v>
      </c>
    </row>
    <row r="129" spans="2:65" s="1" customFormat="1" ht="25.5" customHeight="1">
      <c r="B129" s="35"/>
      <c r="C129" s="181" t="s">
        <v>213</v>
      </c>
      <c r="D129" s="181" t="s">
        <v>201</v>
      </c>
      <c r="E129" s="182" t="s">
        <v>861</v>
      </c>
      <c r="F129" s="259" t="s">
        <v>862</v>
      </c>
      <c r="G129" s="259"/>
      <c r="H129" s="259"/>
      <c r="I129" s="259"/>
      <c r="J129" s="183" t="s">
        <v>358</v>
      </c>
      <c r="K129" s="184">
        <v>160</v>
      </c>
      <c r="L129" s="260">
        <v>0</v>
      </c>
      <c r="M129" s="261"/>
      <c r="N129" s="262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0.00021</v>
      </c>
      <c r="Y129" s="179">
        <f t="shared" si="7"/>
        <v>0.033600000000000005</v>
      </c>
      <c r="Z129" s="179">
        <v>0</v>
      </c>
      <c r="AA129" s="180">
        <f t="shared" si="8"/>
        <v>0</v>
      </c>
      <c r="AR129" s="19" t="s">
        <v>863</v>
      </c>
      <c r="AT129" s="19" t="s">
        <v>201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863</v>
      </c>
      <c r="BM129" s="19" t="s">
        <v>864</v>
      </c>
    </row>
    <row r="130" spans="2:65" s="1" customFormat="1" ht="25.5" customHeight="1">
      <c r="B130" s="35"/>
      <c r="C130" s="181" t="s">
        <v>217</v>
      </c>
      <c r="D130" s="181" t="s">
        <v>201</v>
      </c>
      <c r="E130" s="182" t="s">
        <v>865</v>
      </c>
      <c r="F130" s="259" t="s">
        <v>866</v>
      </c>
      <c r="G130" s="259"/>
      <c r="H130" s="259"/>
      <c r="I130" s="259"/>
      <c r="J130" s="183" t="s">
        <v>358</v>
      </c>
      <c r="K130" s="184">
        <v>64</v>
      </c>
      <c r="L130" s="260">
        <v>0</v>
      </c>
      <c r="M130" s="261"/>
      <c r="N130" s="262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0.00014</v>
      </c>
      <c r="Y130" s="179">
        <f t="shared" si="7"/>
        <v>0.00896</v>
      </c>
      <c r="Z130" s="179">
        <v>0</v>
      </c>
      <c r="AA130" s="180">
        <f t="shared" si="8"/>
        <v>0</v>
      </c>
      <c r="AR130" s="19" t="s">
        <v>863</v>
      </c>
      <c r="AT130" s="19" t="s">
        <v>201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863</v>
      </c>
      <c r="BM130" s="19" t="s">
        <v>867</v>
      </c>
    </row>
    <row r="131" spans="2:65" s="1" customFormat="1" ht="16.5" customHeight="1">
      <c r="B131" s="35"/>
      <c r="C131" s="174" t="s">
        <v>204</v>
      </c>
      <c r="D131" s="174" t="s">
        <v>190</v>
      </c>
      <c r="E131" s="175" t="s">
        <v>593</v>
      </c>
      <c r="F131" s="255" t="s">
        <v>594</v>
      </c>
      <c r="G131" s="255"/>
      <c r="H131" s="255"/>
      <c r="I131" s="255"/>
      <c r="J131" s="176" t="s">
        <v>358</v>
      </c>
      <c r="K131" s="177">
        <v>84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868</v>
      </c>
    </row>
    <row r="132" spans="2:65" s="1" customFormat="1" ht="16.5" customHeight="1">
      <c r="B132" s="35"/>
      <c r="C132" s="181" t="s">
        <v>224</v>
      </c>
      <c r="D132" s="181" t="s">
        <v>201</v>
      </c>
      <c r="E132" s="182" t="s">
        <v>869</v>
      </c>
      <c r="F132" s="259" t="s">
        <v>870</v>
      </c>
      <c r="G132" s="259"/>
      <c r="H132" s="259"/>
      <c r="I132" s="259"/>
      <c r="J132" s="183" t="s">
        <v>358</v>
      </c>
      <c r="K132" s="184">
        <v>84</v>
      </c>
      <c r="L132" s="260">
        <v>0</v>
      </c>
      <c r="M132" s="261"/>
      <c r="N132" s="262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0.00023</v>
      </c>
      <c r="Y132" s="179">
        <f t="shared" si="7"/>
        <v>0.01932</v>
      </c>
      <c r="Z132" s="179">
        <v>0</v>
      </c>
      <c r="AA132" s="180">
        <f t="shared" si="8"/>
        <v>0</v>
      </c>
      <c r="AR132" s="19" t="s">
        <v>314</v>
      </c>
      <c r="AT132" s="19" t="s">
        <v>201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871</v>
      </c>
    </row>
    <row r="133" spans="2:65" s="1" customFormat="1" ht="16.5" customHeight="1">
      <c r="B133" s="35"/>
      <c r="C133" s="174" t="s">
        <v>228</v>
      </c>
      <c r="D133" s="174" t="s">
        <v>190</v>
      </c>
      <c r="E133" s="175" t="s">
        <v>596</v>
      </c>
      <c r="F133" s="255" t="s">
        <v>597</v>
      </c>
      <c r="G133" s="255"/>
      <c r="H133" s="255"/>
      <c r="I133" s="255"/>
      <c r="J133" s="176" t="s">
        <v>358</v>
      </c>
      <c r="K133" s="177">
        <v>36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872</v>
      </c>
    </row>
    <row r="134" spans="2:65" s="1" customFormat="1" ht="16.5" customHeight="1">
      <c r="B134" s="35"/>
      <c r="C134" s="181" t="s">
        <v>232</v>
      </c>
      <c r="D134" s="181" t="s">
        <v>201</v>
      </c>
      <c r="E134" s="182" t="s">
        <v>873</v>
      </c>
      <c r="F134" s="259" t="s">
        <v>874</v>
      </c>
      <c r="G134" s="259"/>
      <c r="H134" s="259"/>
      <c r="I134" s="259"/>
      <c r="J134" s="183" t="s">
        <v>358</v>
      </c>
      <c r="K134" s="184">
        <v>2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0.00043</v>
      </c>
      <c r="Y134" s="179">
        <f t="shared" si="7"/>
        <v>0.00086</v>
      </c>
      <c r="Z134" s="179">
        <v>0</v>
      </c>
      <c r="AA134" s="180">
        <f t="shared" si="8"/>
        <v>0</v>
      </c>
      <c r="AR134" s="19" t="s">
        <v>314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875</v>
      </c>
    </row>
    <row r="135" spans="2:65" s="1" customFormat="1" ht="25.5" customHeight="1">
      <c r="B135" s="35"/>
      <c r="C135" s="181" t="s">
        <v>236</v>
      </c>
      <c r="D135" s="181" t="s">
        <v>201</v>
      </c>
      <c r="E135" s="182" t="s">
        <v>876</v>
      </c>
      <c r="F135" s="259" t="s">
        <v>877</v>
      </c>
      <c r="G135" s="259"/>
      <c r="H135" s="259"/>
      <c r="I135" s="259"/>
      <c r="J135" s="183" t="s">
        <v>358</v>
      </c>
      <c r="K135" s="184">
        <v>4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0.00016</v>
      </c>
      <c r="Y135" s="179">
        <f t="shared" si="7"/>
        <v>0.00064</v>
      </c>
      <c r="Z135" s="179">
        <v>0</v>
      </c>
      <c r="AA135" s="180">
        <f t="shared" si="8"/>
        <v>0</v>
      </c>
      <c r="AR135" s="19" t="s">
        <v>314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878</v>
      </c>
    </row>
    <row r="136" spans="2:65" s="1" customFormat="1" ht="16.5" customHeight="1">
      <c r="B136" s="35"/>
      <c r="C136" s="181" t="s">
        <v>240</v>
      </c>
      <c r="D136" s="181" t="s">
        <v>201</v>
      </c>
      <c r="E136" s="182" t="s">
        <v>879</v>
      </c>
      <c r="F136" s="259" t="s">
        <v>880</v>
      </c>
      <c r="G136" s="259"/>
      <c r="H136" s="259"/>
      <c r="I136" s="259"/>
      <c r="J136" s="183" t="s">
        <v>358</v>
      </c>
      <c r="K136" s="184">
        <v>3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0.00016</v>
      </c>
      <c r="Y136" s="179">
        <f t="shared" si="7"/>
        <v>0.00048000000000000007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881</v>
      </c>
    </row>
    <row r="137" spans="2:65" s="1" customFormat="1" ht="25.5" customHeight="1">
      <c r="B137" s="35"/>
      <c r="C137" s="181" t="s">
        <v>244</v>
      </c>
      <c r="D137" s="181" t="s">
        <v>201</v>
      </c>
      <c r="E137" s="182" t="s">
        <v>882</v>
      </c>
      <c r="F137" s="259" t="s">
        <v>883</v>
      </c>
      <c r="G137" s="259"/>
      <c r="H137" s="259"/>
      <c r="I137" s="259"/>
      <c r="J137" s="183" t="s">
        <v>358</v>
      </c>
      <c r="K137" s="184">
        <v>10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0.0002</v>
      </c>
      <c r="Y137" s="179">
        <f t="shared" si="7"/>
        <v>0.002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884</v>
      </c>
    </row>
    <row r="138" spans="2:65" s="1" customFormat="1" ht="25.5" customHeight="1">
      <c r="B138" s="35"/>
      <c r="C138" s="181" t="s">
        <v>11</v>
      </c>
      <c r="D138" s="181" t="s">
        <v>201</v>
      </c>
      <c r="E138" s="182" t="s">
        <v>885</v>
      </c>
      <c r="F138" s="259" t="s">
        <v>886</v>
      </c>
      <c r="G138" s="259"/>
      <c r="H138" s="259"/>
      <c r="I138" s="259"/>
      <c r="J138" s="183" t="s">
        <v>358</v>
      </c>
      <c r="K138" s="184">
        <v>10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0.00013</v>
      </c>
      <c r="Y138" s="179">
        <f t="shared" si="7"/>
        <v>0.0013</v>
      </c>
      <c r="Z138" s="179">
        <v>0</v>
      </c>
      <c r="AA138" s="180">
        <f t="shared" si="8"/>
        <v>0</v>
      </c>
      <c r="AR138" s="19" t="s">
        <v>314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887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599</v>
      </c>
      <c r="F139" s="255" t="s">
        <v>600</v>
      </c>
      <c r="G139" s="255"/>
      <c r="H139" s="255"/>
      <c r="I139" s="255"/>
      <c r="J139" s="176" t="s">
        <v>358</v>
      </c>
      <c r="K139" s="177">
        <v>10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888</v>
      </c>
    </row>
    <row r="140" spans="2:65" s="1" customFormat="1" ht="25.5" customHeight="1">
      <c r="B140" s="35"/>
      <c r="C140" s="181" t="s">
        <v>255</v>
      </c>
      <c r="D140" s="181" t="s">
        <v>201</v>
      </c>
      <c r="E140" s="182" t="s">
        <v>889</v>
      </c>
      <c r="F140" s="259" t="s">
        <v>890</v>
      </c>
      <c r="G140" s="259"/>
      <c r="H140" s="259"/>
      <c r="I140" s="259"/>
      <c r="J140" s="183" t="s">
        <v>358</v>
      </c>
      <c r="K140" s="184">
        <v>10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0.041999999999999996</v>
      </c>
      <c r="Z140" s="179">
        <v>0</v>
      </c>
      <c r="AA140" s="180">
        <f t="shared" si="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891</v>
      </c>
    </row>
    <row r="141" spans="2:65" s="1" customFormat="1" ht="25.5" customHeight="1">
      <c r="B141" s="35"/>
      <c r="C141" s="181" t="s">
        <v>259</v>
      </c>
      <c r="D141" s="181" t="s">
        <v>201</v>
      </c>
      <c r="E141" s="182" t="s">
        <v>892</v>
      </c>
      <c r="F141" s="259" t="s">
        <v>893</v>
      </c>
      <c r="G141" s="259"/>
      <c r="H141" s="259"/>
      <c r="I141" s="259"/>
      <c r="J141" s="183" t="s">
        <v>358</v>
      </c>
      <c r="K141" s="184">
        <v>20</v>
      </c>
      <c r="L141" s="260">
        <v>0</v>
      </c>
      <c r="M141" s="261"/>
      <c r="N141" s="262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0.00032</v>
      </c>
      <c r="Y141" s="179">
        <f t="shared" si="7"/>
        <v>0.0064</v>
      </c>
      <c r="Z141" s="179">
        <v>0</v>
      </c>
      <c r="AA141" s="180">
        <f t="shared" si="8"/>
        <v>0</v>
      </c>
      <c r="AR141" s="19" t="s">
        <v>314</v>
      </c>
      <c r="AT141" s="19" t="s">
        <v>201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894</v>
      </c>
    </row>
    <row r="142" spans="2:65" s="1" customFormat="1" ht="25.5" customHeight="1">
      <c r="B142" s="35"/>
      <c r="C142" s="174" t="s">
        <v>263</v>
      </c>
      <c r="D142" s="174" t="s">
        <v>190</v>
      </c>
      <c r="E142" s="175" t="s">
        <v>895</v>
      </c>
      <c r="F142" s="255" t="s">
        <v>896</v>
      </c>
      <c r="G142" s="255"/>
      <c r="H142" s="255"/>
      <c r="I142" s="255"/>
      <c r="J142" s="176" t="s">
        <v>358</v>
      </c>
      <c r="K142" s="177">
        <v>3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897</v>
      </c>
    </row>
    <row r="143" spans="2:65" s="1" customFormat="1" ht="25.5" customHeight="1">
      <c r="B143" s="35"/>
      <c r="C143" s="181" t="s">
        <v>267</v>
      </c>
      <c r="D143" s="181" t="s">
        <v>201</v>
      </c>
      <c r="E143" s="182" t="s">
        <v>898</v>
      </c>
      <c r="F143" s="259" t="s">
        <v>899</v>
      </c>
      <c r="G143" s="259"/>
      <c r="H143" s="259"/>
      <c r="I143" s="259"/>
      <c r="J143" s="183" t="s">
        <v>358</v>
      </c>
      <c r="K143" s="184">
        <v>3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0.004</v>
      </c>
      <c r="Y143" s="179">
        <f t="shared" si="7"/>
        <v>0.012</v>
      </c>
      <c r="Z143" s="179">
        <v>0</v>
      </c>
      <c r="AA143" s="180">
        <f t="shared" si="8"/>
        <v>0</v>
      </c>
      <c r="AR143" s="19" t="s">
        <v>314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900</v>
      </c>
    </row>
    <row r="144" spans="2:65" s="1" customFormat="1" ht="16.5" customHeight="1">
      <c r="B144" s="35"/>
      <c r="C144" s="181" t="s">
        <v>10</v>
      </c>
      <c r="D144" s="181" t="s">
        <v>201</v>
      </c>
      <c r="E144" s="182" t="s">
        <v>901</v>
      </c>
      <c r="F144" s="259" t="s">
        <v>902</v>
      </c>
      <c r="G144" s="259"/>
      <c r="H144" s="259"/>
      <c r="I144" s="259"/>
      <c r="J144" s="183" t="s">
        <v>358</v>
      </c>
      <c r="K144" s="184">
        <v>6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0.00026</v>
      </c>
      <c r="Y144" s="179">
        <f t="shared" si="7"/>
        <v>0.0015599999999999998</v>
      </c>
      <c r="Z144" s="179">
        <v>0</v>
      </c>
      <c r="AA144" s="180">
        <f t="shared" si="8"/>
        <v>0</v>
      </c>
      <c r="AR144" s="19" t="s">
        <v>314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903</v>
      </c>
    </row>
    <row r="145" spans="2:65" s="1" customFormat="1" ht="16.5" customHeight="1">
      <c r="B145" s="35"/>
      <c r="C145" s="181" t="s">
        <v>274</v>
      </c>
      <c r="D145" s="181" t="s">
        <v>201</v>
      </c>
      <c r="E145" s="182" t="s">
        <v>904</v>
      </c>
      <c r="F145" s="259" t="s">
        <v>905</v>
      </c>
      <c r="G145" s="259"/>
      <c r="H145" s="259"/>
      <c r="I145" s="259"/>
      <c r="J145" s="183" t="s">
        <v>358</v>
      </c>
      <c r="K145" s="184">
        <v>3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0.0002</v>
      </c>
      <c r="Y145" s="179">
        <f t="shared" si="7"/>
        <v>0.0006000000000000001</v>
      </c>
      <c r="Z145" s="179">
        <v>0</v>
      </c>
      <c r="AA145" s="180">
        <f t="shared" si="8"/>
        <v>0</v>
      </c>
      <c r="AR145" s="19" t="s">
        <v>863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863</v>
      </c>
      <c r="BM145" s="19" t="s">
        <v>906</v>
      </c>
    </row>
    <row r="146" spans="2:65" s="1" customFormat="1" ht="16.5" customHeight="1">
      <c r="B146" s="35"/>
      <c r="C146" s="174" t="s">
        <v>278</v>
      </c>
      <c r="D146" s="174" t="s">
        <v>190</v>
      </c>
      <c r="E146" s="175" t="s">
        <v>907</v>
      </c>
      <c r="F146" s="255" t="s">
        <v>908</v>
      </c>
      <c r="G146" s="255"/>
      <c r="H146" s="255"/>
      <c r="I146" s="255"/>
      <c r="J146" s="176" t="s">
        <v>358</v>
      </c>
      <c r="K146" s="177">
        <v>20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251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909</v>
      </c>
    </row>
    <row r="147" spans="2:65" s="1" customFormat="1" ht="16.5" customHeight="1">
      <c r="B147" s="35"/>
      <c r="C147" s="181" t="s">
        <v>282</v>
      </c>
      <c r="D147" s="181" t="s">
        <v>201</v>
      </c>
      <c r="E147" s="182" t="s">
        <v>910</v>
      </c>
      <c r="F147" s="259" t="s">
        <v>911</v>
      </c>
      <c r="G147" s="259"/>
      <c r="H147" s="259"/>
      <c r="I147" s="259"/>
      <c r="J147" s="183" t="s">
        <v>358</v>
      </c>
      <c r="K147" s="184">
        <v>20</v>
      </c>
      <c r="L147" s="260">
        <v>0</v>
      </c>
      <c r="M147" s="261"/>
      <c r="N147" s="262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0.0041</v>
      </c>
      <c r="Y147" s="179">
        <f t="shared" si="7"/>
        <v>0.082</v>
      </c>
      <c r="Z147" s="179">
        <v>0</v>
      </c>
      <c r="AA147" s="180">
        <f t="shared" si="8"/>
        <v>0</v>
      </c>
      <c r="AR147" s="19" t="s">
        <v>314</v>
      </c>
      <c r="AT147" s="19" t="s">
        <v>201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912</v>
      </c>
    </row>
    <row r="148" spans="2:65" s="1" customFormat="1" ht="25.5" customHeight="1">
      <c r="B148" s="35"/>
      <c r="C148" s="174" t="s">
        <v>286</v>
      </c>
      <c r="D148" s="174" t="s">
        <v>190</v>
      </c>
      <c r="E148" s="175" t="s">
        <v>913</v>
      </c>
      <c r="F148" s="255" t="s">
        <v>914</v>
      </c>
      <c r="G148" s="255"/>
      <c r="H148" s="255"/>
      <c r="I148" s="255"/>
      <c r="J148" s="176" t="s">
        <v>198</v>
      </c>
      <c r="K148" s="177">
        <v>50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915</v>
      </c>
    </row>
    <row r="149" spans="2:65" s="1" customFormat="1" ht="16.5" customHeight="1">
      <c r="B149" s="35"/>
      <c r="C149" s="181" t="s">
        <v>290</v>
      </c>
      <c r="D149" s="181" t="s">
        <v>201</v>
      </c>
      <c r="E149" s="182" t="s">
        <v>916</v>
      </c>
      <c r="F149" s="259" t="s">
        <v>917</v>
      </c>
      <c r="G149" s="259"/>
      <c r="H149" s="259"/>
      <c r="I149" s="259"/>
      <c r="J149" s="183" t="s">
        <v>529</v>
      </c>
      <c r="K149" s="184">
        <v>31</v>
      </c>
      <c r="L149" s="260">
        <v>0</v>
      </c>
      <c r="M149" s="261"/>
      <c r="N149" s="262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0.001</v>
      </c>
      <c r="Y149" s="179">
        <f t="shared" si="7"/>
        <v>0.031</v>
      </c>
      <c r="Z149" s="179">
        <v>0</v>
      </c>
      <c r="AA149" s="180">
        <f t="shared" si="8"/>
        <v>0</v>
      </c>
      <c r="AR149" s="19" t="s">
        <v>314</v>
      </c>
      <c r="AT149" s="19" t="s">
        <v>201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918</v>
      </c>
    </row>
    <row r="150" spans="2:65" s="1" customFormat="1" ht="16.5" customHeight="1">
      <c r="B150" s="35"/>
      <c r="C150" s="174" t="s">
        <v>294</v>
      </c>
      <c r="D150" s="174" t="s">
        <v>190</v>
      </c>
      <c r="E150" s="175" t="s">
        <v>602</v>
      </c>
      <c r="F150" s="255" t="s">
        <v>603</v>
      </c>
      <c r="G150" s="255"/>
      <c r="H150" s="255"/>
      <c r="I150" s="255"/>
      <c r="J150" s="176" t="s">
        <v>358</v>
      </c>
      <c r="K150" s="177">
        <v>10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919</v>
      </c>
    </row>
    <row r="151" spans="2:65" s="1" customFormat="1" ht="16.5" customHeight="1">
      <c r="B151" s="35"/>
      <c r="C151" s="181" t="s">
        <v>298</v>
      </c>
      <c r="D151" s="181" t="s">
        <v>201</v>
      </c>
      <c r="E151" s="182" t="s">
        <v>920</v>
      </c>
      <c r="F151" s="259" t="s">
        <v>606</v>
      </c>
      <c r="G151" s="259"/>
      <c r="H151" s="259"/>
      <c r="I151" s="259"/>
      <c r="J151" s="183" t="s">
        <v>358</v>
      </c>
      <c r="K151" s="184">
        <v>10</v>
      </c>
      <c r="L151" s="260">
        <v>0</v>
      </c>
      <c r="M151" s="261"/>
      <c r="N151" s="262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1E-05</v>
      </c>
      <c r="Y151" s="179">
        <f t="shared" si="7"/>
        <v>0.0001</v>
      </c>
      <c r="Z151" s="179">
        <v>0</v>
      </c>
      <c r="AA151" s="180">
        <f t="shared" si="8"/>
        <v>0</v>
      </c>
      <c r="AR151" s="19" t="s">
        <v>314</v>
      </c>
      <c r="AT151" s="19" t="s">
        <v>201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921</v>
      </c>
    </row>
    <row r="152" spans="2:65" s="1" customFormat="1" ht="16.5" customHeight="1">
      <c r="B152" s="35"/>
      <c r="C152" s="181" t="s">
        <v>302</v>
      </c>
      <c r="D152" s="181" t="s">
        <v>201</v>
      </c>
      <c r="E152" s="182" t="s">
        <v>922</v>
      </c>
      <c r="F152" s="259" t="s">
        <v>923</v>
      </c>
      <c r="G152" s="259"/>
      <c r="H152" s="259"/>
      <c r="I152" s="259"/>
      <c r="J152" s="183" t="s">
        <v>529</v>
      </c>
      <c r="K152" s="184">
        <v>20</v>
      </c>
      <c r="L152" s="260">
        <v>0</v>
      </c>
      <c r="M152" s="261"/>
      <c r="N152" s="262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0.001</v>
      </c>
      <c r="Y152" s="179">
        <f t="shared" si="7"/>
        <v>0.02</v>
      </c>
      <c r="Z152" s="179">
        <v>0</v>
      </c>
      <c r="AA152" s="180">
        <f t="shared" si="8"/>
        <v>0</v>
      </c>
      <c r="AR152" s="19" t="s">
        <v>314</v>
      </c>
      <c r="AT152" s="19" t="s">
        <v>201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924</v>
      </c>
    </row>
    <row r="153" spans="2:63" s="1" customFormat="1" ht="49.95" customHeight="1">
      <c r="B153" s="35"/>
      <c r="C153" s="36"/>
      <c r="D153" s="165" t="s">
        <v>555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556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0TMET4MsnH6LZHjVYmKOT5GwLi3ugG0PRjCyNhq0/UfNEJ15pYoiZCQ/cXd+bVfaii4LwqkurSaquRLE7pWbYg==" saltValue="0FaNzdFXZG7T/JTSg/oaWU60+1bdfXlxGlwg2xyq48Jqa8pP4iyF1G2MxlhRN+kC6Qu9yYMhdUtp+vc2CI/83g==" spinCount="10" sheet="1" objects="1" scenarios="1" formatColumns="0" formatRows="0"/>
  <mergeCells count="160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0:Q120"/>
    <mergeCell ref="N121:Q121"/>
    <mergeCell ref="N122:Q122"/>
    <mergeCell ref="N125:Q12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2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925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N111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(SUM(BE111:BE118)+SUM(BE137:BE320))</f>
        <v>0</v>
      </c>
      <c r="I33" s="238"/>
      <c r="J33" s="238"/>
      <c r="K33" s="36"/>
      <c r="L33" s="36"/>
      <c r="M33" s="244">
        <f>ROUND((SUM(BE111:BE118)+SUM(BE137:BE320)),0)*F33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(SUM(BF111:BF118)+SUM(BF137:BF320))</f>
        <v>0</v>
      </c>
      <c r="I34" s="238"/>
      <c r="J34" s="238"/>
      <c r="K34" s="36"/>
      <c r="L34" s="36"/>
      <c r="M34" s="244">
        <f>ROUND((SUM(BF111:BF118)+SUM(BF137:BF320)),0)*F34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(SUM(BG111:BG118)+SUM(BG137:BG320))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(SUM(BH111:BH118)+SUM(BH137:BH320))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(SUM(BI111:BI118)+SUM(BI137:BI320))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925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N137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N138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926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N139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927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N149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928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N155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929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N165</f>
        <v>0</v>
      </c>
      <c r="O94" s="226"/>
      <c r="P94" s="226"/>
      <c r="Q94" s="226"/>
      <c r="R94" s="145"/>
      <c r="T94" s="146"/>
      <c r="U94" s="146"/>
    </row>
    <row r="95" spans="2:21" s="8" customFormat="1" ht="19.95" customHeight="1">
      <c r="B95" s="144"/>
      <c r="C95" s="103"/>
      <c r="D95" s="114" t="s">
        <v>155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5">
        <f>N169</f>
        <v>0</v>
      </c>
      <c r="O95" s="226"/>
      <c r="P95" s="226"/>
      <c r="Q95" s="226"/>
      <c r="R95" s="145"/>
      <c r="T95" s="146"/>
      <c r="U95" s="146"/>
    </row>
    <row r="96" spans="2:21" s="8" customFormat="1" ht="19.95" customHeight="1">
      <c r="B96" s="144"/>
      <c r="C96" s="103"/>
      <c r="D96" s="114" t="s">
        <v>156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N196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157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N225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158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N232</f>
        <v>0</v>
      </c>
      <c r="O98" s="226"/>
      <c r="P98" s="226"/>
      <c r="Q98" s="226"/>
      <c r="R98" s="145"/>
      <c r="T98" s="146"/>
      <c r="U98" s="146"/>
    </row>
    <row r="99" spans="2:21" s="7" customFormat="1" ht="24.9" customHeight="1">
      <c r="B99" s="139"/>
      <c r="C99" s="140"/>
      <c r="D99" s="141" t="s">
        <v>159</v>
      </c>
      <c r="E99" s="140"/>
      <c r="F99" s="140"/>
      <c r="G99" s="140"/>
      <c r="H99" s="140"/>
      <c r="I99" s="140"/>
      <c r="J99" s="140"/>
      <c r="K99" s="140"/>
      <c r="L99" s="140"/>
      <c r="M99" s="140"/>
      <c r="N99" s="250">
        <f>N234</f>
        <v>0</v>
      </c>
      <c r="O99" s="251"/>
      <c r="P99" s="251"/>
      <c r="Q99" s="251"/>
      <c r="R99" s="142"/>
      <c r="T99" s="143"/>
      <c r="U99" s="143"/>
    </row>
    <row r="100" spans="2:21" s="8" customFormat="1" ht="19.95" customHeight="1">
      <c r="B100" s="144"/>
      <c r="C100" s="103"/>
      <c r="D100" s="114" t="s">
        <v>930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N235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160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N238</f>
        <v>0</v>
      </c>
      <c r="O101" s="226"/>
      <c r="P101" s="226"/>
      <c r="Q101" s="226"/>
      <c r="R101" s="145"/>
      <c r="T101" s="146"/>
      <c r="U101" s="146"/>
    </row>
    <row r="102" spans="2:21" s="8" customFormat="1" ht="19.95" customHeight="1">
      <c r="B102" s="144"/>
      <c r="C102" s="103"/>
      <c r="D102" s="114" t="s">
        <v>609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5">
        <f>N241</f>
        <v>0</v>
      </c>
      <c r="O102" s="226"/>
      <c r="P102" s="226"/>
      <c r="Q102" s="226"/>
      <c r="R102" s="145"/>
      <c r="T102" s="146"/>
      <c r="U102" s="146"/>
    </row>
    <row r="103" spans="2:21" s="8" customFormat="1" ht="19.95" customHeight="1">
      <c r="B103" s="144"/>
      <c r="C103" s="103"/>
      <c r="D103" s="114" t="s">
        <v>610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5">
        <f>N246</f>
        <v>0</v>
      </c>
      <c r="O103" s="226"/>
      <c r="P103" s="226"/>
      <c r="Q103" s="226"/>
      <c r="R103" s="145"/>
      <c r="T103" s="146"/>
      <c r="U103" s="146"/>
    </row>
    <row r="104" spans="2:21" s="8" customFormat="1" ht="19.95" customHeight="1">
      <c r="B104" s="144"/>
      <c r="C104" s="103"/>
      <c r="D104" s="114" t="s">
        <v>162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25">
        <f>N258</f>
        <v>0</v>
      </c>
      <c r="O104" s="226"/>
      <c r="P104" s="226"/>
      <c r="Q104" s="226"/>
      <c r="R104" s="145"/>
      <c r="T104" s="146"/>
      <c r="U104" s="146"/>
    </row>
    <row r="105" spans="2:21" s="8" customFormat="1" ht="19.95" customHeight="1">
      <c r="B105" s="144"/>
      <c r="C105" s="103"/>
      <c r="D105" s="114" t="s">
        <v>611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225">
        <f>N291</f>
        <v>0</v>
      </c>
      <c r="O105" s="226"/>
      <c r="P105" s="226"/>
      <c r="Q105" s="226"/>
      <c r="R105" s="145"/>
      <c r="T105" s="146"/>
      <c r="U105" s="146"/>
    </row>
    <row r="106" spans="2:21" s="8" customFormat="1" ht="19.95" customHeight="1">
      <c r="B106" s="144"/>
      <c r="C106" s="103"/>
      <c r="D106" s="114" t="s">
        <v>163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25">
        <f>N295</f>
        <v>0</v>
      </c>
      <c r="O106" s="226"/>
      <c r="P106" s="226"/>
      <c r="Q106" s="226"/>
      <c r="R106" s="145"/>
      <c r="T106" s="146"/>
      <c r="U106" s="146"/>
    </row>
    <row r="107" spans="2:21" s="8" customFormat="1" ht="19.95" customHeight="1">
      <c r="B107" s="144"/>
      <c r="C107" s="103"/>
      <c r="D107" s="114" t="s">
        <v>164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225">
        <f>N308</f>
        <v>0</v>
      </c>
      <c r="O107" s="226"/>
      <c r="P107" s="226"/>
      <c r="Q107" s="226"/>
      <c r="R107" s="145"/>
      <c r="T107" s="146"/>
      <c r="U107" s="146"/>
    </row>
    <row r="108" spans="2:21" s="8" customFormat="1" ht="19.95" customHeight="1">
      <c r="B108" s="144"/>
      <c r="C108" s="103"/>
      <c r="D108" s="114" t="s">
        <v>165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225">
        <f>N315</f>
        <v>0</v>
      </c>
      <c r="O108" s="226"/>
      <c r="P108" s="226"/>
      <c r="Q108" s="226"/>
      <c r="R108" s="145"/>
      <c r="T108" s="146"/>
      <c r="U108" s="146"/>
    </row>
    <row r="109" spans="2:21" s="8" customFormat="1" ht="19.95" customHeight="1">
      <c r="B109" s="144"/>
      <c r="C109" s="103"/>
      <c r="D109" s="114" t="s">
        <v>931</v>
      </c>
      <c r="E109" s="103"/>
      <c r="F109" s="103"/>
      <c r="G109" s="103"/>
      <c r="H109" s="103"/>
      <c r="I109" s="103"/>
      <c r="J109" s="103"/>
      <c r="K109" s="103"/>
      <c r="L109" s="103"/>
      <c r="M109" s="103"/>
      <c r="N109" s="225">
        <f>N318</f>
        <v>0</v>
      </c>
      <c r="O109" s="226"/>
      <c r="P109" s="226"/>
      <c r="Q109" s="226"/>
      <c r="R109" s="145"/>
      <c r="T109" s="146"/>
      <c r="U109" s="146"/>
    </row>
    <row r="110" spans="2:21" s="1" customFormat="1" ht="21.7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T110" s="136"/>
      <c r="U110" s="136"/>
    </row>
    <row r="111" spans="2:21" s="1" customFormat="1" ht="29.25" customHeight="1">
      <c r="B111" s="35"/>
      <c r="C111" s="138" t="s">
        <v>166</v>
      </c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249">
        <f>ROUND(N112+N113+N114+N115+N116+N117,0)</f>
        <v>0</v>
      </c>
      <c r="O111" s="252"/>
      <c r="P111" s="252"/>
      <c r="Q111" s="252"/>
      <c r="R111" s="37"/>
      <c r="T111" s="147"/>
      <c r="U111" s="148" t="s">
        <v>50</v>
      </c>
    </row>
    <row r="112" spans="2:65" s="1" customFormat="1" ht="18" customHeight="1">
      <c r="B112" s="35"/>
      <c r="C112" s="36"/>
      <c r="D112" s="229" t="s">
        <v>167</v>
      </c>
      <c r="E112" s="230"/>
      <c r="F112" s="230"/>
      <c r="G112" s="230"/>
      <c r="H112" s="230"/>
      <c r="I112" s="36"/>
      <c r="J112" s="36"/>
      <c r="K112" s="36"/>
      <c r="L112" s="36"/>
      <c r="M112" s="36"/>
      <c r="N112" s="228">
        <f>ROUND(N89*T112,0)</f>
        <v>0</v>
      </c>
      <c r="O112" s="225"/>
      <c r="P112" s="225"/>
      <c r="Q112" s="225"/>
      <c r="R112" s="37"/>
      <c r="S112" s="149"/>
      <c r="T112" s="150"/>
      <c r="U112" s="151" t="s">
        <v>51</v>
      </c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52" t="s">
        <v>168</v>
      </c>
      <c r="AZ112" s="149"/>
      <c r="BA112" s="149"/>
      <c r="BB112" s="149"/>
      <c r="BC112" s="149"/>
      <c r="BD112" s="149"/>
      <c r="BE112" s="153">
        <f aca="true" t="shared" si="0" ref="BE112:BE117">IF(U112="základní",N112,0)</f>
        <v>0</v>
      </c>
      <c r="BF112" s="153">
        <f aca="true" t="shared" si="1" ref="BF112:BF117">IF(U112="snížená",N112,0)</f>
        <v>0</v>
      </c>
      <c r="BG112" s="153">
        <f aca="true" t="shared" si="2" ref="BG112:BG117">IF(U112="zákl. přenesená",N112,0)</f>
        <v>0</v>
      </c>
      <c r="BH112" s="153">
        <f aca="true" t="shared" si="3" ref="BH112:BH117">IF(U112="sníž. přenesená",N112,0)</f>
        <v>0</v>
      </c>
      <c r="BI112" s="153">
        <f aca="true" t="shared" si="4" ref="BI112:BI117">IF(U112="nulová",N112,0)</f>
        <v>0</v>
      </c>
      <c r="BJ112" s="152" t="s">
        <v>41</v>
      </c>
      <c r="BK112" s="149"/>
      <c r="BL112" s="149"/>
      <c r="BM112" s="149"/>
    </row>
    <row r="113" spans="2:65" s="1" customFormat="1" ht="18" customHeight="1">
      <c r="B113" s="35"/>
      <c r="C113" s="36"/>
      <c r="D113" s="229" t="s">
        <v>169</v>
      </c>
      <c r="E113" s="230"/>
      <c r="F113" s="230"/>
      <c r="G113" s="230"/>
      <c r="H113" s="230"/>
      <c r="I113" s="36"/>
      <c r="J113" s="36"/>
      <c r="K113" s="36"/>
      <c r="L113" s="36"/>
      <c r="M113" s="36"/>
      <c r="N113" s="228">
        <f>ROUND(N89*T113,0)</f>
        <v>0</v>
      </c>
      <c r="O113" s="225"/>
      <c r="P113" s="225"/>
      <c r="Q113" s="225"/>
      <c r="R113" s="37"/>
      <c r="S113" s="149"/>
      <c r="T113" s="150"/>
      <c r="U113" s="151" t="s">
        <v>51</v>
      </c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52" t="s">
        <v>168</v>
      </c>
      <c r="AZ113" s="149"/>
      <c r="BA113" s="149"/>
      <c r="BB113" s="149"/>
      <c r="BC113" s="149"/>
      <c r="BD113" s="149"/>
      <c r="BE113" s="153">
        <f t="shared" si="0"/>
        <v>0</v>
      </c>
      <c r="BF113" s="153">
        <f t="shared" si="1"/>
        <v>0</v>
      </c>
      <c r="BG113" s="153">
        <f t="shared" si="2"/>
        <v>0</v>
      </c>
      <c r="BH113" s="153">
        <f t="shared" si="3"/>
        <v>0</v>
      </c>
      <c r="BI113" s="153">
        <f t="shared" si="4"/>
        <v>0</v>
      </c>
      <c r="BJ113" s="152" t="s">
        <v>41</v>
      </c>
      <c r="BK113" s="149"/>
      <c r="BL113" s="149"/>
      <c r="BM113" s="149"/>
    </row>
    <row r="114" spans="2:65" s="1" customFormat="1" ht="18" customHeight="1">
      <c r="B114" s="35"/>
      <c r="C114" s="36"/>
      <c r="D114" s="229" t="s">
        <v>170</v>
      </c>
      <c r="E114" s="230"/>
      <c r="F114" s="230"/>
      <c r="G114" s="230"/>
      <c r="H114" s="230"/>
      <c r="I114" s="36"/>
      <c r="J114" s="36"/>
      <c r="K114" s="36"/>
      <c r="L114" s="36"/>
      <c r="M114" s="36"/>
      <c r="N114" s="228">
        <f>ROUND(N89*T114,0)</f>
        <v>0</v>
      </c>
      <c r="O114" s="225"/>
      <c r="P114" s="225"/>
      <c r="Q114" s="225"/>
      <c r="R114" s="37"/>
      <c r="S114" s="149"/>
      <c r="T114" s="150"/>
      <c r="U114" s="151" t="s">
        <v>51</v>
      </c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52" t="s">
        <v>168</v>
      </c>
      <c r="AZ114" s="149"/>
      <c r="BA114" s="149"/>
      <c r="BB114" s="149"/>
      <c r="BC114" s="149"/>
      <c r="BD114" s="149"/>
      <c r="BE114" s="153">
        <f t="shared" si="0"/>
        <v>0</v>
      </c>
      <c r="BF114" s="153">
        <f t="shared" si="1"/>
        <v>0</v>
      </c>
      <c r="BG114" s="153">
        <f t="shared" si="2"/>
        <v>0</v>
      </c>
      <c r="BH114" s="153">
        <f t="shared" si="3"/>
        <v>0</v>
      </c>
      <c r="BI114" s="153">
        <f t="shared" si="4"/>
        <v>0</v>
      </c>
      <c r="BJ114" s="152" t="s">
        <v>41</v>
      </c>
      <c r="BK114" s="149"/>
      <c r="BL114" s="149"/>
      <c r="BM114" s="149"/>
    </row>
    <row r="115" spans="2:65" s="1" customFormat="1" ht="18" customHeight="1">
      <c r="B115" s="35"/>
      <c r="C115" s="36"/>
      <c r="D115" s="229" t="s">
        <v>171</v>
      </c>
      <c r="E115" s="230"/>
      <c r="F115" s="230"/>
      <c r="G115" s="230"/>
      <c r="H115" s="230"/>
      <c r="I115" s="36"/>
      <c r="J115" s="36"/>
      <c r="K115" s="36"/>
      <c r="L115" s="36"/>
      <c r="M115" s="36"/>
      <c r="N115" s="228">
        <f>ROUND(N89*T115,0)</f>
        <v>0</v>
      </c>
      <c r="O115" s="225"/>
      <c r="P115" s="225"/>
      <c r="Q115" s="225"/>
      <c r="R115" s="37"/>
      <c r="S115" s="149"/>
      <c r="T115" s="150"/>
      <c r="U115" s="151" t="s">
        <v>51</v>
      </c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52" t="s">
        <v>168</v>
      </c>
      <c r="AZ115" s="149"/>
      <c r="BA115" s="149"/>
      <c r="BB115" s="149"/>
      <c r="BC115" s="149"/>
      <c r="BD115" s="149"/>
      <c r="BE115" s="153">
        <f t="shared" si="0"/>
        <v>0</v>
      </c>
      <c r="BF115" s="153">
        <f t="shared" si="1"/>
        <v>0</v>
      </c>
      <c r="BG115" s="153">
        <f t="shared" si="2"/>
        <v>0</v>
      </c>
      <c r="BH115" s="153">
        <f t="shared" si="3"/>
        <v>0</v>
      </c>
      <c r="BI115" s="153">
        <f t="shared" si="4"/>
        <v>0</v>
      </c>
      <c r="BJ115" s="152" t="s">
        <v>41</v>
      </c>
      <c r="BK115" s="149"/>
      <c r="BL115" s="149"/>
      <c r="BM115" s="149"/>
    </row>
    <row r="116" spans="2:65" s="1" customFormat="1" ht="18" customHeight="1">
      <c r="B116" s="35"/>
      <c r="C116" s="36"/>
      <c r="D116" s="229" t="s">
        <v>172</v>
      </c>
      <c r="E116" s="230"/>
      <c r="F116" s="230"/>
      <c r="G116" s="230"/>
      <c r="H116" s="230"/>
      <c r="I116" s="36"/>
      <c r="J116" s="36"/>
      <c r="K116" s="36"/>
      <c r="L116" s="36"/>
      <c r="M116" s="36"/>
      <c r="N116" s="228">
        <f>ROUND(N89*T116,0)</f>
        <v>0</v>
      </c>
      <c r="O116" s="225"/>
      <c r="P116" s="225"/>
      <c r="Q116" s="225"/>
      <c r="R116" s="37"/>
      <c r="S116" s="149"/>
      <c r="T116" s="150"/>
      <c r="U116" s="151" t="s">
        <v>51</v>
      </c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52" t="s">
        <v>168</v>
      </c>
      <c r="AZ116" s="149"/>
      <c r="BA116" s="149"/>
      <c r="BB116" s="149"/>
      <c r="BC116" s="149"/>
      <c r="BD116" s="149"/>
      <c r="BE116" s="153">
        <f t="shared" si="0"/>
        <v>0</v>
      </c>
      <c r="BF116" s="153">
        <f t="shared" si="1"/>
        <v>0</v>
      </c>
      <c r="BG116" s="153">
        <f t="shared" si="2"/>
        <v>0</v>
      </c>
      <c r="BH116" s="153">
        <f t="shared" si="3"/>
        <v>0</v>
      </c>
      <c r="BI116" s="153">
        <f t="shared" si="4"/>
        <v>0</v>
      </c>
      <c r="BJ116" s="152" t="s">
        <v>41</v>
      </c>
      <c r="BK116" s="149"/>
      <c r="BL116" s="149"/>
      <c r="BM116" s="149"/>
    </row>
    <row r="117" spans="2:65" s="1" customFormat="1" ht="18" customHeight="1">
      <c r="B117" s="35"/>
      <c r="C117" s="36"/>
      <c r="D117" s="114" t="s">
        <v>173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228">
        <f>ROUND(N89*T117,0)</f>
        <v>0</v>
      </c>
      <c r="O117" s="225"/>
      <c r="P117" s="225"/>
      <c r="Q117" s="225"/>
      <c r="R117" s="37"/>
      <c r="S117" s="149"/>
      <c r="T117" s="154"/>
      <c r="U117" s="155" t="s">
        <v>51</v>
      </c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49"/>
      <c r="AH117" s="149"/>
      <c r="AI117" s="149"/>
      <c r="AJ117" s="149"/>
      <c r="AK117" s="149"/>
      <c r="AL117" s="149"/>
      <c r="AM117" s="149"/>
      <c r="AN117" s="149"/>
      <c r="AO117" s="149"/>
      <c r="AP117" s="149"/>
      <c r="AQ117" s="149"/>
      <c r="AR117" s="149"/>
      <c r="AS117" s="149"/>
      <c r="AT117" s="149"/>
      <c r="AU117" s="149"/>
      <c r="AV117" s="149"/>
      <c r="AW117" s="149"/>
      <c r="AX117" s="149"/>
      <c r="AY117" s="152" t="s">
        <v>174</v>
      </c>
      <c r="AZ117" s="149"/>
      <c r="BA117" s="149"/>
      <c r="BB117" s="149"/>
      <c r="BC117" s="149"/>
      <c r="BD117" s="149"/>
      <c r="BE117" s="153">
        <f t="shared" si="0"/>
        <v>0</v>
      </c>
      <c r="BF117" s="153">
        <f t="shared" si="1"/>
        <v>0</v>
      </c>
      <c r="BG117" s="153">
        <f t="shared" si="2"/>
        <v>0</v>
      </c>
      <c r="BH117" s="153">
        <f t="shared" si="3"/>
        <v>0</v>
      </c>
      <c r="BI117" s="153">
        <f t="shared" si="4"/>
        <v>0</v>
      </c>
      <c r="BJ117" s="152" t="s">
        <v>41</v>
      </c>
      <c r="BK117" s="149"/>
      <c r="BL117" s="149"/>
      <c r="BM117" s="149"/>
    </row>
    <row r="118" spans="2:21" s="1" customFormat="1" ht="12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  <c r="T118" s="136"/>
      <c r="U118" s="136"/>
    </row>
    <row r="119" spans="2:21" s="1" customFormat="1" ht="29.25" customHeight="1">
      <c r="B119" s="35"/>
      <c r="C119" s="124" t="s">
        <v>137</v>
      </c>
      <c r="D119" s="125"/>
      <c r="E119" s="125"/>
      <c r="F119" s="125"/>
      <c r="G119" s="125"/>
      <c r="H119" s="125"/>
      <c r="I119" s="125"/>
      <c r="J119" s="125"/>
      <c r="K119" s="125"/>
      <c r="L119" s="233">
        <f>ROUND(SUM(N89+N111),0)</f>
        <v>0</v>
      </c>
      <c r="M119" s="233"/>
      <c r="N119" s="233"/>
      <c r="O119" s="233"/>
      <c r="P119" s="233"/>
      <c r="Q119" s="233"/>
      <c r="R119" s="37"/>
      <c r="T119" s="136"/>
      <c r="U119" s="136"/>
    </row>
    <row r="120" spans="2:21" s="1" customFormat="1" ht="6.9" customHeight="1">
      <c r="B120" s="59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1"/>
      <c r="T120" s="136"/>
      <c r="U120" s="136"/>
    </row>
    <row r="124" spans="2:18" s="1" customFormat="1" ht="6.9" customHeight="1">
      <c r="B124" s="62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4"/>
    </row>
    <row r="125" spans="2:18" s="1" customFormat="1" ht="36.9" customHeight="1">
      <c r="B125" s="35"/>
      <c r="C125" s="188" t="s">
        <v>175</v>
      </c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37"/>
    </row>
    <row r="126" spans="2:18" s="1" customFormat="1" ht="6.9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18" s="1" customFormat="1" ht="30" customHeight="1">
      <c r="B127" s="35"/>
      <c r="C127" s="30" t="s">
        <v>19</v>
      </c>
      <c r="D127" s="36"/>
      <c r="E127" s="36"/>
      <c r="F127" s="236" t="str">
        <f>F6</f>
        <v>Sš aut. - realizace úspor energie</v>
      </c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36"/>
      <c r="R127" s="37"/>
    </row>
    <row r="128" spans="2:18" ht="30" customHeight="1">
      <c r="B128" s="23"/>
      <c r="C128" s="30" t="s">
        <v>144</v>
      </c>
      <c r="D128" s="26"/>
      <c r="E128" s="26"/>
      <c r="F128" s="236" t="s">
        <v>925</v>
      </c>
      <c r="G128" s="193"/>
      <c r="H128" s="193"/>
      <c r="I128" s="193"/>
      <c r="J128" s="193"/>
      <c r="K128" s="193"/>
      <c r="L128" s="193"/>
      <c r="M128" s="193"/>
      <c r="N128" s="193"/>
      <c r="O128" s="193"/>
      <c r="P128" s="193"/>
      <c r="Q128" s="26"/>
      <c r="R128" s="24"/>
    </row>
    <row r="129" spans="2:18" s="1" customFormat="1" ht="36.9" customHeight="1">
      <c r="B129" s="35"/>
      <c r="C129" s="69" t="s">
        <v>146</v>
      </c>
      <c r="D129" s="36"/>
      <c r="E129" s="36"/>
      <c r="F129" s="208" t="str">
        <f>F8</f>
        <v>01 - Stavební práce</v>
      </c>
      <c r="G129" s="238"/>
      <c r="H129" s="238"/>
      <c r="I129" s="238"/>
      <c r="J129" s="238"/>
      <c r="K129" s="238"/>
      <c r="L129" s="238"/>
      <c r="M129" s="238"/>
      <c r="N129" s="238"/>
      <c r="O129" s="238"/>
      <c r="P129" s="238"/>
      <c r="Q129" s="36"/>
      <c r="R129" s="37"/>
    </row>
    <row r="130" spans="2:18" s="1" customFormat="1" ht="6.9" customHeight="1"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7"/>
    </row>
    <row r="131" spans="2:18" s="1" customFormat="1" ht="18" customHeight="1">
      <c r="B131" s="35"/>
      <c r="C131" s="30" t="s">
        <v>24</v>
      </c>
      <c r="D131" s="36"/>
      <c r="E131" s="36"/>
      <c r="F131" s="28" t="str">
        <f>F10</f>
        <v>Holice</v>
      </c>
      <c r="G131" s="36"/>
      <c r="H131" s="36"/>
      <c r="I131" s="36"/>
      <c r="J131" s="36"/>
      <c r="K131" s="30" t="s">
        <v>26</v>
      </c>
      <c r="L131" s="36"/>
      <c r="M131" s="240" t="str">
        <f>IF(O10="","",O10)</f>
        <v>16. 1. 2018</v>
      </c>
      <c r="N131" s="240"/>
      <c r="O131" s="240"/>
      <c r="P131" s="240"/>
      <c r="Q131" s="36"/>
      <c r="R131" s="37"/>
    </row>
    <row r="132" spans="2:18" s="1" customFormat="1" ht="6.9" customHeight="1">
      <c r="B132" s="35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7"/>
    </row>
    <row r="133" spans="2:18" s="1" customFormat="1" ht="13.2">
      <c r="B133" s="35"/>
      <c r="C133" s="30" t="s">
        <v>28</v>
      </c>
      <c r="D133" s="36"/>
      <c r="E133" s="36"/>
      <c r="F133" s="28" t="str">
        <f>E13</f>
        <v>Pardubický kraj, Komenského nám. 125, Pardubice</v>
      </c>
      <c r="G133" s="36"/>
      <c r="H133" s="36"/>
      <c r="I133" s="36"/>
      <c r="J133" s="36"/>
      <c r="K133" s="30" t="s">
        <v>36</v>
      </c>
      <c r="L133" s="36"/>
      <c r="M133" s="192" t="str">
        <f>E19</f>
        <v>ApA Architektonicko-projekt.ateliér Vamberk s.r.o.</v>
      </c>
      <c r="N133" s="192"/>
      <c r="O133" s="192"/>
      <c r="P133" s="192"/>
      <c r="Q133" s="192"/>
      <c r="R133" s="37"/>
    </row>
    <row r="134" spans="2:18" s="1" customFormat="1" ht="14.4" customHeight="1">
      <c r="B134" s="35"/>
      <c r="C134" s="30" t="s">
        <v>34</v>
      </c>
      <c r="D134" s="36"/>
      <c r="E134" s="36"/>
      <c r="F134" s="28" t="str">
        <f>IF(E16="","",E16)</f>
        <v>Vyplň údaj</v>
      </c>
      <c r="G134" s="36"/>
      <c r="H134" s="36"/>
      <c r="I134" s="36"/>
      <c r="J134" s="36"/>
      <c r="K134" s="30" t="s">
        <v>42</v>
      </c>
      <c r="L134" s="36"/>
      <c r="M134" s="192" t="str">
        <f>E22</f>
        <v>Ing. I. Černá</v>
      </c>
      <c r="N134" s="192"/>
      <c r="O134" s="192"/>
      <c r="P134" s="192"/>
      <c r="Q134" s="192"/>
      <c r="R134" s="37"/>
    </row>
    <row r="135" spans="2:18" s="1" customFormat="1" ht="10.35" customHeight="1"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7"/>
    </row>
    <row r="136" spans="2:27" s="9" customFormat="1" ht="29.25" customHeight="1">
      <c r="B136" s="156"/>
      <c r="C136" s="157" t="s">
        <v>176</v>
      </c>
      <c r="D136" s="158" t="s">
        <v>177</v>
      </c>
      <c r="E136" s="158" t="s">
        <v>68</v>
      </c>
      <c r="F136" s="253" t="s">
        <v>178</v>
      </c>
      <c r="G136" s="253"/>
      <c r="H136" s="253"/>
      <c r="I136" s="253"/>
      <c r="J136" s="158" t="s">
        <v>179</v>
      </c>
      <c r="K136" s="158" t="s">
        <v>180</v>
      </c>
      <c r="L136" s="253" t="s">
        <v>181</v>
      </c>
      <c r="M136" s="253"/>
      <c r="N136" s="253" t="s">
        <v>151</v>
      </c>
      <c r="O136" s="253"/>
      <c r="P136" s="253"/>
      <c r="Q136" s="254"/>
      <c r="R136" s="159"/>
      <c r="T136" s="80" t="s">
        <v>182</v>
      </c>
      <c r="U136" s="81" t="s">
        <v>50</v>
      </c>
      <c r="V136" s="81" t="s">
        <v>183</v>
      </c>
      <c r="W136" s="81" t="s">
        <v>184</v>
      </c>
      <c r="X136" s="81" t="s">
        <v>185</v>
      </c>
      <c r="Y136" s="81" t="s">
        <v>186</v>
      </c>
      <c r="Z136" s="81" t="s">
        <v>187</v>
      </c>
      <c r="AA136" s="82" t="s">
        <v>188</v>
      </c>
    </row>
    <row r="137" spans="2:63" s="1" customFormat="1" ht="29.25" customHeight="1">
      <c r="B137" s="35"/>
      <c r="C137" s="84" t="s">
        <v>148</v>
      </c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263">
        <f>BK137</f>
        <v>0</v>
      </c>
      <c r="O137" s="264"/>
      <c r="P137" s="264"/>
      <c r="Q137" s="264"/>
      <c r="R137" s="37"/>
      <c r="T137" s="83"/>
      <c r="U137" s="51"/>
      <c r="V137" s="51"/>
      <c r="W137" s="160">
        <f>W138+W234+W321</f>
        <v>0</v>
      </c>
      <c r="X137" s="51"/>
      <c r="Y137" s="160">
        <f>Y138+Y234+Y321</f>
        <v>967.21403548</v>
      </c>
      <c r="Z137" s="51"/>
      <c r="AA137" s="161">
        <f>AA138+AA234+AA321</f>
        <v>216.92696599999996</v>
      </c>
      <c r="AT137" s="19" t="s">
        <v>85</v>
      </c>
      <c r="AU137" s="19" t="s">
        <v>153</v>
      </c>
      <c r="BK137" s="162">
        <f>BK138+BK234+BK321</f>
        <v>0</v>
      </c>
    </row>
    <row r="138" spans="2:63" s="10" customFormat="1" ht="37.35" customHeight="1">
      <c r="B138" s="163"/>
      <c r="C138" s="164"/>
      <c r="D138" s="165" t="s">
        <v>154</v>
      </c>
      <c r="E138" s="165"/>
      <c r="F138" s="165"/>
      <c r="G138" s="165"/>
      <c r="H138" s="165"/>
      <c r="I138" s="165"/>
      <c r="J138" s="165"/>
      <c r="K138" s="165"/>
      <c r="L138" s="165"/>
      <c r="M138" s="165"/>
      <c r="N138" s="265">
        <f>BK138</f>
        <v>0</v>
      </c>
      <c r="O138" s="250"/>
      <c r="P138" s="250"/>
      <c r="Q138" s="250"/>
      <c r="R138" s="166"/>
      <c r="T138" s="167"/>
      <c r="U138" s="164"/>
      <c r="V138" s="164"/>
      <c r="W138" s="168">
        <f>W139+W149+W155+W165+W169+W196+W225+W232</f>
        <v>0</v>
      </c>
      <c r="X138" s="164"/>
      <c r="Y138" s="168">
        <f>Y139+Y149+Y155+Y165+Y169+Y196+Y225+Y232</f>
        <v>80.28842274</v>
      </c>
      <c r="Z138" s="164"/>
      <c r="AA138" s="169">
        <f>AA139+AA149+AA155+AA165+AA169+AA196+AA225+AA232</f>
        <v>214.12482899999998</v>
      </c>
      <c r="AR138" s="170" t="s">
        <v>41</v>
      </c>
      <c r="AT138" s="171" t="s">
        <v>85</v>
      </c>
      <c r="AU138" s="171" t="s">
        <v>86</v>
      </c>
      <c r="AY138" s="170" t="s">
        <v>189</v>
      </c>
      <c r="BK138" s="172">
        <f>BK139+BK149+BK155+BK165+BK169+BK196+BK225+BK232</f>
        <v>0</v>
      </c>
    </row>
    <row r="139" spans="2:63" s="10" customFormat="1" ht="19.95" customHeight="1">
      <c r="B139" s="163"/>
      <c r="C139" s="164"/>
      <c r="D139" s="173" t="s">
        <v>926</v>
      </c>
      <c r="E139" s="173"/>
      <c r="F139" s="173"/>
      <c r="G139" s="173"/>
      <c r="H139" s="173"/>
      <c r="I139" s="173"/>
      <c r="J139" s="173"/>
      <c r="K139" s="173"/>
      <c r="L139" s="173"/>
      <c r="M139" s="173"/>
      <c r="N139" s="266">
        <f>BK139</f>
        <v>0</v>
      </c>
      <c r="O139" s="267"/>
      <c r="P139" s="267"/>
      <c r="Q139" s="267"/>
      <c r="R139" s="166"/>
      <c r="T139" s="167"/>
      <c r="U139" s="164"/>
      <c r="V139" s="164"/>
      <c r="W139" s="168">
        <f>SUM(W140:W148)</f>
        <v>0</v>
      </c>
      <c r="X139" s="164"/>
      <c r="Y139" s="168">
        <f>SUM(Y140:Y148)</f>
        <v>0</v>
      </c>
      <c r="Z139" s="164"/>
      <c r="AA139" s="169">
        <f>SUM(AA140:AA148)</f>
        <v>40.776072</v>
      </c>
      <c r="AR139" s="170" t="s">
        <v>41</v>
      </c>
      <c r="AT139" s="171" t="s">
        <v>85</v>
      </c>
      <c r="AU139" s="171" t="s">
        <v>41</v>
      </c>
      <c r="AY139" s="170" t="s">
        <v>189</v>
      </c>
      <c r="BK139" s="172">
        <f>SUM(BK140:BK148)</f>
        <v>0</v>
      </c>
    </row>
    <row r="140" spans="2:65" s="1" customFormat="1" ht="25.5" customHeight="1">
      <c r="B140" s="35"/>
      <c r="C140" s="174" t="s">
        <v>41</v>
      </c>
      <c r="D140" s="174" t="s">
        <v>190</v>
      </c>
      <c r="E140" s="175" t="s">
        <v>932</v>
      </c>
      <c r="F140" s="255" t="s">
        <v>933</v>
      </c>
      <c r="G140" s="255"/>
      <c r="H140" s="255"/>
      <c r="I140" s="255"/>
      <c r="J140" s="176" t="s">
        <v>193</v>
      </c>
      <c r="K140" s="177">
        <v>8.216</v>
      </c>
      <c r="L140" s="256">
        <v>0</v>
      </c>
      <c r="M140" s="257"/>
      <c r="N140" s="258">
        <f aca="true" t="shared" si="5" ref="N140:N148">ROUND(L140*K140,2)</f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aca="true" t="shared" si="6" ref="W140:W148">V140*K140</f>
        <v>0</v>
      </c>
      <c r="X140" s="179">
        <v>0</v>
      </c>
      <c r="Y140" s="179">
        <f aca="true" t="shared" si="7" ref="Y140:Y148">X140*K140</f>
        <v>0</v>
      </c>
      <c r="Z140" s="179">
        <v>0.417</v>
      </c>
      <c r="AA140" s="180">
        <f aca="true" t="shared" si="8" ref="AA140:AA148">Z140*K140</f>
        <v>3.4260719999999996</v>
      </c>
      <c r="AR140" s="19" t="s">
        <v>194</v>
      </c>
      <c r="AT140" s="19" t="s">
        <v>190</v>
      </c>
      <c r="AU140" s="19" t="s">
        <v>97</v>
      </c>
      <c r="AY140" s="19" t="s">
        <v>189</v>
      </c>
      <c r="BE140" s="118">
        <f aca="true" t="shared" si="9" ref="BE140:BE148">IF(U140="základní",N140,0)</f>
        <v>0</v>
      </c>
      <c r="BF140" s="118">
        <f aca="true" t="shared" si="10" ref="BF140:BF148">IF(U140="snížená",N140,0)</f>
        <v>0</v>
      </c>
      <c r="BG140" s="118">
        <f aca="true" t="shared" si="11" ref="BG140:BG148">IF(U140="zákl. přenesená",N140,0)</f>
        <v>0</v>
      </c>
      <c r="BH140" s="118">
        <f aca="true" t="shared" si="12" ref="BH140:BH148">IF(U140="sníž. přenesená",N140,0)</f>
        <v>0</v>
      </c>
      <c r="BI140" s="118">
        <f aca="true" t="shared" si="13" ref="BI140:BI148">IF(U140="nulová",N140,0)</f>
        <v>0</v>
      </c>
      <c r="BJ140" s="19" t="s">
        <v>41</v>
      </c>
      <c r="BK140" s="118">
        <f aca="true" t="shared" si="14" ref="BK140:BK148">ROUND(L140*K140,2)</f>
        <v>0</v>
      </c>
      <c r="BL140" s="19" t="s">
        <v>194</v>
      </c>
      <c r="BM140" s="19" t="s">
        <v>934</v>
      </c>
    </row>
    <row r="141" spans="2:65" s="1" customFormat="1" ht="25.5" customHeight="1">
      <c r="B141" s="35"/>
      <c r="C141" s="174" t="s">
        <v>97</v>
      </c>
      <c r="D141" s="174" t="s">
        <v>190</v>
      </c>
      <c r="E141" s="175" t="s">
        <v>935</v>
      </c>
      <c r="F141" s="255" t="s">
        <v>936</v>
      </c>
      <c r="G141" s="255"/>
      <c r="H141" s="255"/>
      <c r="I141" s="255"/>
      <c r="J141" s="176" t="s">
        <v>193</v>
      </c>
      <c r="K141" s="177">
        <v>46.224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0.29</v>
      </c>
      <c r="AA141" s="180">
        <f t="shared" si="8"/>
        <v>13.404959999999997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937</v>
      </c>
    </row>
    <row r="142" spans="2:65" s="1" customFormat="1" ht="25.5" customHeight="1">
      <c r="B142" s="35"/>
      <c r="C142" s="174" t="s">
        <v>200</v>
      </c>
      <c r="D142" s="174" t="s">
        <v>190</v>
      </c>
      <c r="E142" s="175" t="s">
        <v>938</v>
      </c>
      <c r="F142" s="255" t="s">
        <v>939</v>
      </c>
      <c r="G142" s="255"/>
      <c r="H142" s="255"/>
      <c r="I142" s="255"/>
      <c r="J142" s="176" t="s">
        <v>193</v>
      </c>
      <c r="K142" s="177">
        <v>38.008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0.63</v>
      </c>
      <c r="AA142" s="180">
        <f t="shared" si="8"/>
        <v>23.945040000000002</v>
      </c>
      <c r="AR142" s="19" t="s">
        <v>194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940</v>
      </c>
    </row>
    <row r="143" spans="2:65" s="1" customFormat="1" ht="25.5" customHeight="1">
      <c r="B143" s="35"/>
      <c r="C143" s="174" t="s">
        <v>194</v>
      </c>
      <c r="D143" s="174" t="s">
        <v>190</v>
      </c>
      <c r="E143" s="175" t="s">
        <v>941</v>
      </c>
      <c r="F143" s="255" t="s">
        <v>942</v>
      </c>
      <c r="G143" s="255"/>
      <c r="H143" s="255"/>
      <c r="I143" s="255"/>
      <c r="J143" s="176" t="s">
        <v>388</v>
      </c>
      <c r="K143" s="177">
        <v>36.979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</v>
      </c>
      <c r="AA143" s="180">
        <f t="shared" si="8"/>
        <v>0</v>
      </c>
      <c r="AR143" s="19" t="s">
        <v>194</v>
      </c>
      <c r="AT143" s="19" t="s">
        <v>190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943</v>
      </c>
    </row>
    <row r="144" spans="2:65" s="1" customFormat="1" ht="25.5" customHeight="1">
      <c r="B144" s="35"/>
      <c r="C144" s="174" t="s">
        <v>209</v>
      </c>
      <c r="D144" s="174" t="s">
        <v>190</v>
      </c>
      <c r="E144" s="175" t="s">
        <v>944</v>
      </c>
      <c r="F144" s="255" t="s">
        <v>945</v>
      </c>
      <c r="G144" s="255"/>
      <c r="H144" s="255"/>
      <c r="I144" s="255"/>
      <c r="J144" s="176" t="s">
        <v>388</v>
      </c>
      <c r="K144" s="177">
        <v>13.717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</v>
      </c>
      <c r="Y144" s="179">
        <f t="shared" si="7"/>
        <v>0</v>
      </c>
      <c r="Z144" s="179">
        <v>0</v>
      </c>
      <c r="AA144" s="180">
        <f t="shared" si="8"/>
        <v>0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946</v>
      </c>
    </row>
    <row r="145" spans="2:65" s="1" customFormat="1" ht="25.5" customHeight="1">
      <c r="B145" s="35"/>
      <c r="C145" s="174" t="s">
        <v>213</v>
      </c>
      <c r="D145" s="174" t="s">
        <v>190</v>
      </c>
      <c r="E145" s="175" t="s">
        <v>947</v>
      </c>
      <c r="F145" s="255" t="s">
        <v>948</v>
      </c>
      <c r="G145" s="255"/>
      <c r="H145" s="255"/>
      <c r="I145" s="255"/>
      <c r="J145" s="176" t="s">
        <v>388</v>
      </c>
      <c r="K145" s="177">
        <v>13.717</v>
      </c>
      <c r="L145" s="256">
        <v>0</v>
      </c>
      <c r="M145" s="257"/>
      <c r="N145" s="258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</v>
      </c>
      <c r="Y145" s="179">
        <f t="shared" si="7"/>
        <v>0</v>
      </c>
      <c r="Z145" s="179">
        <v>0</v>
      </c>
      <c r="AA145" s="180">
        <f t="shared" si="8"/>
        <v>0</v>
      </c>
      <c r="AR145" s="19" t="s">
        <v>194</v>
      </c>
      <c r="AT145" s="19" t="s">
        <v>190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949</v>
      </c>
    </row>
    <row r="146" spans="2:65" s="1" customFormat="1" ht="16.5" customHeight="1">
      <c r="B146" s="35"/>
      <c r="C146" s="174" t="s">
        <v>217</v>
      </c>
      <c r="D146" s="174" t="s">
        <v>190</v>
      </c>
      <c r="E146" s="175" t="s">
        <v>950</v>
      </c>
      <c r="F146" s="255" t="s">
        <v>951</v>
      </c>
      <c r="G146" s="255"/>
      <c r="H146" s="255"/>
      <c r="I146" s="255"/>
      <c r="J146" s="176" t="s">
        <v>388</v>
      </c>
      <c r="K146" s="177">
        <v>13.717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194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952</v>
      </c>
    </row>
    <row r="147" spans="2:65" s="1" customFormat="1" ht="25.5" customHeight="1">
      <c r="B147" s="35"/>
      <c r="C147" s="174" t="s">
        <v>204</v>
      </c>
      <c r="D147" s="174" t="s">
        <v>190</v>
      </c>
      <c r="E147" s="175" t="s">
        <v>953</v>
      </c>
      <c r="F147" s="255" t="s">
        <v>954</v>
      </c>
      <c r="G147" s="255"/>
      <c r="H147" s="255"/>
      <c r="I147" s="255"/>
      <c r="J147" s="176" t="s">
        <v>321</v>
      </c>
      <c r="K147" s="177">
        <v>24.691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</v>
      </c>
      <c r="Y147" s="179">
        <f t="shared" si="7"/>
        <v>0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955</v>
      </c>
    </row>
    <row r="148" spans="2:65" s="1" customFormat="1" ht="25.5" customHeight="1">
      <c r="B148" s="35"/>
      <c r="C148" s="174" t="s">
        <v>224</v>
      </c>
      <c r="D148" s="174" t="s">
        <v>190</v>
      </c>
      <c r="E148" s="175" t="s">
        <v>956</v>
      </c>
      <c r="F148" s="255" t="s">
        <v>957</v>
      </c>
      <c r="G148" s="255"/>
      <c r="H148" s="255"/>
      <c r="I148" s="255"/>
      <c r="J148" s="176" t="s">
        <v>388</v>
      </c>
      <c r="K148" s="177">
        <v>23.262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958</v>
      </c>
    </row>
    <row r="149" spans="2:63" s="10" customFormat="1" ht="29.85" customHeight="1">
      <c r="B149" s="163"/>
      <c r="C149" s="164"/>
      <c r="D149" s="173" t="s">
        <v>927</v>
      </c>
      <c r="E149" s="173"/>
      <c r="F149" s="173"/>
      <c r="G149" s="173"/>
      <c r="H149" s="173"/>
      <c r="I149" s="173"/>
      <c r="J149" s="173"/>
      <c r="K149" s="173"/>
      <c r="L149" s="173"/>
      <c r="M149" s="173"/>
      <c r="N149" s="268">
        <f>BK149</f>
        <v>0</v>
      </c>
      <c r="O149" s="269"/>
      <c r="P149" s="269"/>
      <c r="Q149" s="269"/>
      <c r="R149" s="166"/>
      <c r="T149" s="167"/>
      <c r="U149" s="164"/>
      <c r="V149" s="164"/>
      <c r="W149" s="168">
        <f>SUM(W150:W154)</f>
        <v>0</v>
      </c>
      <c r="X149" s="164"/>
      <c r="Y149" s="168">
        <f>SUM(Y150:Y154)</f>
        <v>38.07961376</v>
      </c>
      <c r="Z149" s="164"/>
      <c r="AA149" s="169">
        <f>SUM(AA150:AA154)</f>
        <v>0</v>
      </c>
      <c r="AR149" s="170" t="s">
        <v>41</v>
      </c>
      <c r="AT149" s="171" t="s">
        <v>85</v>
      </c>
      <c r="AU149" s="171" t="s">
        <v>41</v>
      </c>
      <c r="AY149" s="170" t="s">
        <v>189</v>
      </c>
      <c r="BK149" s="172">
        <f>SUM(BK150:BK154)</f>
        <v>0</v>
      </c>
    </row>
    <row r="150" spans="2:65" s="1" customFormat="1" ht="25.5" customHeight="1">
      <c r="B150" s="35"/>
      <c r="C150" s="174" t="s">
        <v>228</v>
      </c>
      <c r="D150" s="174" t="s">
        <v>190</v>
      </c>
      <c r="E150" s="175" t="s">
        <v>959</v>
      </c>
      <c r="F150" s="255" t="s">
        <v>960</v>
      </c>
      <c r="G150" s="255"/>
      <c r="H150" s="255"/>
      <c r="I150" s="255"/>
      <c r="J150" s="176" t="s">
        <v>388</v>
      </c>
      <c r="K150" s="177">
        <v>4.124</v>
      </c>
      <c r="L150" s="256">
        <v>0</v>
      </c>
      <c r="M150" s="257"/>
      <c r="N150" s="258">
        <f>ROUND(L150*K150,2)</f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>V150*K150</f>
        <v>0</v>
      </c>
      <c r="X150" s="179">
        <v>1.8775</v>
      </c>
      <c r="Y150" s="179">
        <f>X150*K150</f>
        <v>7.7428099999999995</v>
      </c>
      <c r="Z150" s="179">
        <v>0</v>
      </c>
      <c r="AA150" s="180">
        <f>Z150*K150</f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19" t="s">
        <v>41</v>
      </c>
      <c r="BK150" s="118">
        <f>ROUND(L150*K150,2)</f>
        <v>0</v>
      </c>
      <c r="BL150" s="19" t="s">
        <v>194</v>
      </c>
      <c r="BM150" s="19" t="s">
        <v>961</v>
      </c>
    </row>
    <row r="151" spans="2:65" s="1" customFormat="1" ht="25.5" customHeight="1">
      <c r="B151" s="35"/>
      <c r="C151" s="174" t="s">
        <v>232</v>
      </c>
      <c r="D151" s="174" t="s">
        <v>190</v>
      </c>
      <c r="E151" s="175" t="s">
        <v>962</v>
      </c>
      <c r="F151" s="255" t="s">
        <v>963</v>
      </c>
      <c r="G151" s="255"/>
      <c r="H151" s="255"/>
      <c r="I151" s="255"/>
      <c r="J151" s="176" t="s">
        <v>388</v>
      </c>
      <c r="K151" s="177">
        <v>16.466</v>
      </c>
      <c r="L151" s="256">
        <v>0</v>
      </c>
      <c r="M151" s="257"/>
      <c r="N151" s="258">
        <f>ROUND(L151*K151,2)</f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>V151*K151</f>
        <v>0</v>
      </c>
      <c r="X151" s="179">
        <v>1.78636</v>
      </c>
      <c r="Y151" s="179">
        <f>X151*K151</f>
        <v>29.41420376</v>
      </c>
      <c r="Z151" s="179">
        <v>0</v>
      </c>
      <c r="AA151" s="180">
        <f>Z151*K151</f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>IF(U151="základní",N151,0)</f>
        <v>0</v>
      </c>
      <c r="BF151" s="118">
        <f>IF(U151="snížená",N151,0)</f>
        <v>0</v>
      </c>
      <c r="BG151" s="118">
        <f>IF(U151="zákl. přenesená",N151,0)</f>
        <v>0</v>
      </c>
      <c r="BH151" s="118">
        <f>IF(U151="sníž. přenesená",N151,0)</f>
        <v>0</v>
      </c>
      <c r="BI151" s="118">
        <f>IF(U151="nulová",N151,0)</f>
        <v>0</v>
      </c>
      <c r="BJ151" s="19" t="s">
        <v>41</v>
      </c>
      <c r="BK151" s="118">
        <f>ROUND(L151*K151,2)</f>
        <v>0</v>
      </c>
      <c r="BL151" s="19" t="s">
        <v>194</v>
      </c>
      <c r="BM151" s="19" t="s">
        <v>964</v>
      </c>
    </row>
    <row r="152" spans="2:65" s="1" customFormat="1" ht="25.5" customHeight="1">
      <c r="B152" s="35"/>
      <c r="C152" s="174" t="s">
        <v>236</v>
      </c>
      <c r="D152" s="174" t="s">
        <v>190</v>
      </c>
      <c r="E152" s="175" t="s">
        <v>965</v>
      </c>
      <c r="F152" s="255" t="s">
        <v>966</v>
      </c>
      <c r="G152" s="255"/>
      <c r="H152" s="255"/>
      <c r="I152" s="255"/>
      <c r="J152" s="176" t="s">
        <v>358</v>
      </c>
      <c r="K152" s="177">
        <v>4</v>
      </c>
      <c r="L152" s="256">
        <v>0</v>
      </c>
      <c r="M152" s="257"/>
      <c r="N152" s="258">
        <f>ROUND(L152*K152,2)</f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>V152*K152</f>
        <v>0</v>
      </c>
      <c r="X152" s="179">
        <v>0.00688</v>
      </c>
      <c r="Y152" s="179">
        <f>X152*K152</f>
        <v>0.02752</v>
      </c>
      <c r="Z152" s="179">
        <v>0</v>
      </c>
      <c r="AA152" s="180">
        <f>Z152*K152</f>
        <v>0</v>
      </c>
      <c r="AR152" s="19" t="s">
        <v>194</v>
      </c>
      <c r="AT152" s="19" t="s">
        <v>190</v>
      </c>
      <c r="AU152" s="19" t="s">
        <v>97</v>
      </c>
      <c r="AY152" s="19" t="s">
        <v>189</v>
      </c>
      <c r="BE152" s="118">
        <f>IF(U152="základní",N152,0)</f>
        <v>0</v>
      </c>
      <c r="BF152" s="118">
        <f>IF(U152="snížená",N152,0)</f>
        <v>0</v>
      </c>
      <c r="BG152" s="118">
        <f>IF(U152="zákl. přenesená",N152,0)</f>
        <v>0</v>
      </c>
      <c r="BH152" s="118">
        <f>IF(U152="sníž. přenesená",N152,0)</f>
        <v>0</v>
      </c>
      <c r="BI152" s="118">
        <f>IF(U152="nulová",N152,0)</f>
        <v>0</v>
      </c>
      <c r="BJ152" s="19" t="s">
        <v>41</v>
      </c>
      <c r="BK152" s="118">
        <f>ROUND(L152*K152,2)</f>
        <v>0</v>
      </c>
      <c r="BL152" s="19" t="s">
        <v>194</v>
      </c>
      <c r="BM152" s="19" t="s">
        <v>967</v>
      </c>
    </row>
    <row r="153" spans="2:65" s="1" customFormat="1" ht="25.5" customHeight="1">
      <c r="B153" s="35"/>
      <c r="C153" s="174" t="s">
        <v>240</v>
      </c>
      <c r="D153" s="174" t="s">
        <v>190</v>
      </c>
      <c r="E153" s="175" t="s">
        <v>968</v>
      </c>
      <c r="F153" s="255" t="s">
        <v>969</v>
      </c>
      <c r="G153" s="255"/>
      <c r="H153" s="255"/>
      <c r="I153" s="255"/>
      <c r="J153" s="176" t="s">
        <v>358</v>
      </c>
      <c r="K153" s="177">
        <v>6</v>
      </c>
      <c r="L153" s="256">
        <v>0</v>
      </c>
      <c r="M153" s="257"/>
      <c r="N153" s="258">
        <f>ROUND(L153*K153,2)</f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>V153*K153</f>
        <v>0</v>
      </c>
      <c r="X153" s="179">
        <v>0.00918</v>
      </c>
      <c r="Y153" s="179">
        <f>X153*K153</f>
        <v>0.055080000000000004</v>
      </c>
      <c r="Z153" s="179">
        <v>0</v>
      </c>
      <c r="AA153" s="180">
        <f>Z153*K153</f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19" t="s">
        <v>41</v>
      </c>
      <c r="BK153" s="118">
        <f>ROUND(L153*K153,2)</f>
        <v>0</v>
      </c>
      <c r="BL153" s="19" t="s">
        <v>194</v>
      </c>
      <c r="BM153" s="19" t="s">
        <v>970</v>
      </c>
    </row>
    <row r="154" spans="2:65" s="1" customFormat="1" ht="25.5" customHeight="1">
      <c r="B154" s="35"/>
      <c r="C154" s="181" t="s">
        <v>244</v>
      </c>
      <c r="D154" s="181" t="s">
        <v>201</v>
      </c>
      <c r="E154" s="182" t="s">
        <v>971</v>
      </c>
      <c r="F154" s="259" t="s">
        <v>972</v>
      </c>
      <c r="G154" s="259"/>
      <c r="H154" s="259"/>
      <c r="I154" s="259"/>
      <c r="J154" s="183" t="s">
        <v>358</v>
      </c>
      <c r="K154" s="184">
        <v>10</v>
      </c>
      <c r="L154" s="260">
        <v>0</v>
      </c>
      <c r="M154" s="261"/>
      <c r="N154" s="262">
        <f>ROUND(L154*K154,2)</f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>V154*K154</f>
        <v>0</v>
      </c>
      <c r="X154" s="179">
        <v>0.084</v>
      </c>
      <c r="Y154" s="179">
        <f>X154*K154</f>
        <v>0.8400000000000001</v>
      </c>
      <c r="Z154" s="179">
        <v>0</v>
      </c>
      <c r="AA154" s="180">
        <f>Z154*K154</f>
        <v>0</v>
      </c>
      <c r="AR154" s="19" t="s">
        <v>204</v>
      </c>
      <c r="AT154" s="19" t="s">
        <v>201</v>
      </c>
      <c r="AU154" s="19" t="s">
        <v>97</v>
      </c>
      <c r="AY154" s="19" t="s">
        <v>189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19" t="s">
        <v>41</v>
      </c>
      <c r="BK154" s="118">
        <f>ROUND(L154*K154,2)</f>
        <v>0</v>
      </c>
      <c r="BL154" s="19" t="s">
        <v>194</v>
      </c>
      <c r="BM154" s="19" t="s">
        <v>973</v>
      </c>
    </row>
    <row r="155" spans="2:63" s="10" customFormat="1" ht="29.85" customHeight="1">
      <c r="B155" s="163"/>
      <c r="C155" s="164"/>
      <c r="D155" s="173" t="s">
        <v>928</v>
      </c>
      <c r="E155" s="173"/>
      <c r="F155" s="173"/>
      <c r="G155" s="173"/>
      <c r="H155" s="173"/>
      <c r="I155" s="173"/>
      <c r="J155" s="173"/>
      <c r="K155" s="173"/>
      <c r="L155" s="173"/>
      <c r="M155" s="173"/>
      <c r="N155" s="268">
        <f>BK155</f>
        <v>0</v>
      </c>
      <c r="O155" s="269"/>
      <c r="P155" s="269"/>
      <c r="Q155" s="269"/>
      <c r="R155" s="166"/>
      <c r="T155" s="167"/>
      <c r="U155" s="164"/>
      <c r="V155" s="164"/>
      <c r="W155" s="168">
        <f>SUM(W156:W164)</f>
        <v>0</v>
      </c>
      <c r="X155" s="164"/>
      <c r="Y155" s="168">
        <f>SUM(Y156:Y164)</f>
        <v>23.45984247</v>
      </c>
      <c r="Z155" s="164"/>
      <c r="AA155" s="169">
        <f>SUM(AA156:AA164)</f>
        <v>0</v>
      </c>
      <c r="AR155" s="170" t="s">
        <v>41</v>
      </c>
      <c r="AT155" s="171" t="s">
        <v>85</v>
      </c>
      <c r="AU155" s="171" t="s">
        <v>41</v>
      </c>
      <c r="AY155" s="170" t="s">
        <v>189</v>
      </c>
      <c r="BK155" s="172">
        <f>SUM(BK156:BK164)</f>
        <v>0</v>
      </c>
    </row>
    <row r="156" spans="2:65" s="1" customFormat="1" ht="25.5" customHeight="1">
      <c r="B156" s="35"/>
      <c r="C156" s="174" t="s">
        <v>11</v>
      </c>
      <c r="D156" s="174" t="s">
        <v>190</v>
      </c>
      <c r="E156" s="175" t="s">
        <v>974</v>
      </c>
      <c r="F156" s="255" t="s">
        <v>975</v>
      </c>
      <c r="G156" s="255"/>
      <c r="H156" s="255"/>
      <c r="I156" s="255"/>
      <c r="J156" s="176" t="s">
        <v>388</v>
      </c>
      <c r="K156" s="177">
        <v>7.988</v>
      </c>
      <c r="L156" s="256">
        <v>0</v>
      </c>
      <c r="M156" s="257"/>
      <c r="N156" s="258">
        <f aca="true" t="shared" si="15" ref="N156:N164">ROUND(L156*K156,2)</f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aca="true" t="shared" si="16" ref="W156:W164">V156*K156</f>
        <v>0</v>
      </c>
      <c r="X156" s="179">
        <v>2.4534</v>
      </c>
      <c r="Y156" s="179">
        <f aca="true" t="shared" si="17" ref="Y156:Y164">X156*K156</f>
        <v>19.5977592</v>
      </c>
      <c r="Z156" s="179">
        <v>0</v>
      </c>
      <c r="AA156" s="180">
        <f aca="true" t="shared" si="18" ref="AA156:AA164">Z156*K156</f>
        <v>0</v>
      </c>
      <c r="AR156" s="19" t="s">
        <v>194</v>
      </c>
      <c r="AT156" s="19" t="s">
        <v>190</v>
      </c>
      <c r="AU156" s="19" t="s">
        <v>97</v>
      </c>
      <c r="AY156" s="19" t="s">
        <v>189</v>
      </c>
      <c r="BE156" s="118">
        <f aca="true" t="shared" si="19" ref="BE156:BE164">IF(U156="základní",N156,0)</f>
        <v>0</v>
      </c>
      <c r="BF156" s="118">
        <f aca="true" t="shared" si="20" ref="BF156:BF164">IF(U156="snížená",N156,0)</f>
        <v>0</v>
      </c>
      <c r="BG156" s="118">
        <f aca="true" t="shared" si="21" ref="BG156:BG164">IF(U156="zákl. přenesená",N156,0)</f>
        <v>0</v>
      </c>
      <c r="BH156" s="118">
        <f aca="true" t="shared" si="22" ref="BH156:BH164">IF(U156="sníž. přenesená",N156,0)</f>
        <v>0</v>
      </c>
      <c r="BI156" s="118">
        <f aca="true" t="shared" si="23" ref="BI156:BI164">IF(U156="nulová",N156,0)</f>
        <v>0</v>
      </c>
      <c r="BJ156" s="19" t="s">
        <v>41</v>
      </c>
      <c r="BK156" s="118">
        <f aca="true" t="shared" si="24" ref="BK156:BK164">ROUND(L156*K156,2)</f>
        <v>0</v>
      </c>
      <c r="BL156" s="19" t="s">
        <v>194</v>
      </c>
      <c r="BM156" s="19" t="s">
        <v>976</v>
      </c>
    </row>
    <row r="157" spans="2:65" s="1" customFormat="1" ht="16.5" customHeight="1">
      <c r="B157" s="35"/>
      <c r="C157" s="174" t="s">
        <v>251</v>
      </c>
      <c r="D157" s="174" t="s">
        <v>190</v>
      </c>
      <c r="E157" s="175" t="s">
        <v>977</v>
      </c>
      <c r="F157" s="255" t="s">
        <v>978</v>
      </c>
      <c r="G157" s="255"/>
      <c r="H157" s="255"/>
      <c r="I157" s="255"/>
      <c r="J157" s="176" t="s">
        <v>193</v>
      </c>
      <c r="K157" s="177">
        <v>59.613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0.00519</v>
      </c>
      <c r="Y157" s="179">
        <f t="shared" si="17"/>
        <v>0.30939147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979</v>
      </c>
    </row>
    <row r="158" spans="2:65" s="1" customFormat="1" ht="16.5" customHeight="1">
      <c r="B158" s="35"/>
      <c r="C158" s="174" t="s">
        <v>255</v>
      </c>
      <c r="D158" s="174" t="s">
        <v>190</v>
      </c>
      <c r="E158" s="175" t="s">
        <v>980</v>
      </c>
      <c r="F158" s="255" t="s">
        <v>981</v>
      </c>
      <c r="G158" s="255"/>
      <c r="H158" s="255"/>
      <c r="I158" s="255"/>
      <c r="J158" s="176" t="s">
        <v>193</v>
      </c>
      <c r="K158" s="177">
        <v>59.613</v>
      </c>
      <c r="L158" s="256">
        <v>0</v>
      </c>
      <c r="M158" s="257"/>
      <c r="N158" s="258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0</v>
      </c>
      <c r="Y158" s="179">
        <f t="shared" si="17"/>
        <v>0</v>
      </c>
      <c r="Z158" s="179">
        <v>0</v>
      </c>
      <c r="AA158" s="180">
        <f t="shared" si="18"/>
        <v>0</v>
      </c>
      <c r="AR158" s="19" t="s">
        <v>194</v>
      </c>
      <c r="AT158" s="19" t="s">
        <v>190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982</v>
      </c>
    </row>
    <row r="159" spans="2:65" s="1" customFormat="1" ht="25.5" customHeight="1">
      <c r="B159" s="35"/>
      <c r="C159" s="174" t="s">
        <v>259</v>
      </c>
      <c r="D159" s="174" t="s">
        <v>190</v>
      </c>
      <c r="E159" s="175" t="s">
        <v>983</v>
      </c>
      <c r="F159" s="255" t="s">
        <v>984</v>
      </c>
      <c r="G159" s="255"/>
      <c r="H159" s="255"/>
      <c r="I159" s="255"/>
      <c r="J159" s="176" t="s">
        <v>321</v>
      </c>
      <c r="K159" s="177">
        <v>0.287</v>
      </c>
      <c r="L159" s="256">
        <v>0</v>
      </c>
      <c r="M159" s="257"/>
      <c r="N159" s="258">
        <f t="shared" si="15"/>
        <v>0</v>
      </c>
      <c r="O159" s="258"/>
      <c r="P159" s="258"/>
      <c r="Q159" s="258"/>
      <c r="R159" s="37"/>
      <c r="T159" s="178" t="s">
        <v>22</v>
      </c>
      <c r="U159" s="44" t="s">
        <v>51</v>
      </c>
      <c r="V159" s="36"/>
      <c r="W159" s="179">
        <f t="shared" si="16"/>
        <v>0</v>
      </c>
      <c r="X159" s="179">
        <v>1.05156</v>
      </c>
      <c r="Y159" s="179">
        <f t="shared" si="17"/>
        <v>0.30179772</v>
      </c>
      <c r="Z159" s="179">
        <v>0</v>
      </c>
      <c r="AA159" s="180">
        <f t="shared" si="18"/>
        <v>0</v>
      </c>
      <c r="AR159" s="19" t="s">
        <v>194</v>
      </c>
      <c r="AT159" s="19" t="s">
        <v>190</v>
      </c>
      <c r="AU159" s="19" t="s">
        <v>97</v>
      </c>
      <c r="AY159" s="19" t="s">
        <v>189</v>
      </c>
      <c r="BE159" s="118">
        <f t="shared" si="19"/>
        <v>0</v>
      </c>
      <c r="BF159" s="118">
        <f t="shared" si="20"/>
        <v>0</v>
      </c>
      <c r="BG159" s="118">
        <f t="shared" si="21"/>
        <v>0</v>
      </c>
      <c r="BH159" s="118">
        <f t="shared" si="22"/>
        <v>0</v>
      </c>
      <c r="BI159" s="118">
        <f t="shared" si="23"/>
        <v>0</v>
      </c>
      <c r="BJ159" s="19" t="s">
        <v>41</v>
      </c>
      <c r="BK159" s="118">
        <f t="shared" si="24"/>
        <v>0</v>
      </c>
      <c r="BL159" s="19" t="s">
        <v>194</v>
      </c>
      <c r="BM159" s="19" t="s">
        <v>985</v>
      </c>
    </row>
    <row r="160" spans="2:65" s="1" customFormat="1" ht="25.5" customHeight="1">
      <c r="B160" s="35"/>
      <c r="C160" s="174" t="s">
        <v>263</v>
      </c>
      <c r="D160" s="174" t="s">
        <v>190</v>
      </c>
      <c r="E160" s="175" t="s">
        <v>986</v>
      </c>
      <c r="F160" s="255" t="s">
        <v>987</v>
      </c>
      <c r="G160" s="255"/>
      <c r="H160" s="255"/>
      <c r="I160" s="255"/>
      <c r="J160" s="176" t="s">
        <v>321</v>
      </c>
      <c r="K160" s="177">
        <v>0.568</v>
      </c>
      <c r="L160" s="256">
        <v>0</v>
      </c>
      <c r="M160" s="257"/>
      <c r="N160" s="258">
        <f t="shared" si="15"/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t="shared" si="16"/>
        <v>0</v>
      </c>
      <c r="X160" s="179">
        <v>1.05256</v>
      </c>
      <c r="Y160" s="179">
        <f t="shared" si="17"/>
        <v>0.59785408</v>
      </c>
      <c r="Z160" s="179">
        <v>0</v>
      </c>
      <c r="AA160" s="180">
        <f t="shared" si="18"/>
        <v>0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t="shared" si="19"/>
        <v>0</v>
      </c>
      <c r="BF160" s="118">
        <f t="shared" si="20"/>
        <v>0</v>
      </c>
      <c r="BG160" s="118">
        <f t="shared" si="21"/>
        <v>0</v>
      </c>
      <c r="BH160" s="118">
        <f t="shared" si="22"/>
        <v>0</v>
      </c>
      <c r="BI160" s="118">
        <f t="shared" si="23"/>
        <v>0</v>
      </c>
      <c r="BJ160" s="19" t="s">
        <v>41</v>
      </c>
      <c r="BK160" s="118">
        <f t="shared" si="24"/>
        <v>0</v>
      </c>
      <c r="BL160" s="19" t="s">
        <v>194</v>
      </c>
      <c r="BM160" s="19" t="s">
        <v>988</v>
      </c>
    </row>
    <row r="161" spans="2:65" s="1" customFormat="1" ht="38.25" customHeight="1">
      <c r="B161" s="35"/>
      <c r="C161" s="174" t="s">
        <v>267</v>
      </c>
      <c r="D161" s="174" t="s">
        <v>190</v>
      </c>
      <c r="E161" s="175" t="s">
        <v>989</v>
      </c>
      <c r="F161" s="255" t="s">
        <v>990</v>
      </c>
      <c r="G161" s="255"/>
      <c r="H161" s="255"/>
      <c r="I161" s="255"/>
      <c r="J161" s="176" t="s">
        <v>193</v>
      </c>
      <c r="K161" s="177">
        <v>34.848</v>
      </c>
      <c r="L161" s="256">
        <v>0</v>
      </c>
      <c r="M161" s="257"/>
      <c r="N161" s="258">
        <f t="shared" si="1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16"/>
        <v>0</v>
      </c>
      <c r="X161" s="179">
        <v>0</v>
      </c>
      <c r="Y161" s="179">
        <f t="shared" si="17"/>
        <v>0</v>
      </c>
      <c r="Z161" s="179">
        <v>0</v>
      </c>
      <c r="AA161" s="180">
        <f t="shared" si="18"/>
        <v>0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19"/>
        <v>0</v>
      </c>
      <c r="BF161" s="118">
        <f t="shared" si="20"/>
        <v>0</v>
      </c>
      <c r="BG161" s="118">
        <f t="shared" si="21"/>
        <v>0</v>
      </c>
      <c r="BH161" s="118">
        <f t="shared" si="22"/>
        <v>0</v>
      </c>
      <c r="BI161" s="118">
        <f t="shared" si="23"/>
        <v>0</v>
      </c>
      <c r="BJ161" s="19" t="s">
        <v>41</v>
      </c>
      <c r="BK161" s="118">
        <f t="shared" si="24"/>
        <v>0</v>
      </c>
      <c r="BL161" s="19" t="s">
        <v>194</v>
      </c>
      <c r="BM161" s="19" t="s">
        <v>991</v>
      </c>
    </row>
    <row r="162" spans="2:65" s="1" customFormat="1" ht="25.5" customHeight="1">
      <c r="B162" s="35"/>
      <c r="C162" s="181" t="s">
        <v>10</v>
      </c>
      <c r="D162" s="181" t="s">
        <v>201</v>
      </c>
      <c r="E162" s="182" t="s">
        <v>992</v>
      </c>
      <c r="F162" s="259" t="s">
        <v>993</v>
      </c>
      <c r="G162" s="259"/>
      <c r="H162" s="259"/>
      <c r="I162" s="259"/>
      <c r="J162" s="183" t="s">
        <v>193</v>
      </c>
      <c r="K162" s="184">
        <v>38.57</v>
      </c>
      <c r="L162" s="260">
        <v>0</v>
      </c>
      <c r="M162" s="261"/>
      <c r="N162" s="262">
        <f t="shared" si="1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16"/>
        <v>0</v>
      </c>
      <c r="X162" s="179">
        <v>0.0104</v>
      </c>
      <c r="Y162" s="179">
        <f t="shared" si="17"/>
        <v>0.401128</v>
      </c>
      <c r="Z162" s="179">
        <v>0</v>
      </c>
      <c r="AA162" s="180">
        <f t="shared" si="18"/>
        <v>0</v>
      </c>
      <c r="AR162" s="19" t="s">
        <v>204</v>
      </c>
      <c r="AT162" s="19" t="s">
        <v>201</v>
      </c>
      <c r="AU162" s="19" t="s">
        <v>97</v>
      </c>
      <c r="AY162" s="19" t="s">
        <v>189</v>
      </c>
      <c r="BE162" s="118">
        <f t="shared" si="19"/>
        <v>0</v>
      </c>
      <c r="BF162" s="118">
        <f t="shared" si="20"/>
        <v>0</v>
      </c>
      <c r="BG162" s="118">
        <f t="shared" si="21"/>
        <v>0</v>
      </c>
      <c r="BH162" s="118">
        <f t="shared" si="22"/>
        <v>0</v>
      </c>
      <c r="BI162" s="118">
        <f t="shared" si="23"/>
        <v>0</v>
      </c>
      <c r="BJ162" s="19" t="s">
        <v>41</v>
      </c>
      <c r="BK162" s="118">
        <f t="shared" si="24"/>
        <v>0</v>
      </c>
      <c r="BL162" s="19" t="s">
        <v>194</v>
      </c>
      <c r="BM162" s="19" t="s">
        <v>994</v>
      </c>
    </row>
    <row r="163" spans="2:65" s="1" customFormat="1" ht="38.25" customHeight="1">
      <c r="B163" s="35"/>
      <c r="C163" s="174" t="s">
        <v>274</v>
      </c>
      <c r="D163" s="174" t="s">
        <v>190</v>
      </c>
      <c r="E163" s="175" t="s">
        <v>995</v>
      </c>
      <c r="F163" s="255" t="s">
        <v>996</v>
      </c>
      <c r="G163" s="255"/>
      <c r="H163" s="255"/>
      <c r="I163" s="255"/>
      <c r="J163" s="176" t="s">
        <v>193</v>
      </c>
      <c r="K163" s="177">
        <v>207.275</v>
      </c>
      <c r="L163" s="256">
        <v>0</v>
      </c>
      <c r="M163" s="257"/>
      <c r="N163" s="258">
        <f t="shared" si="1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16"/>
        <v>0</v>
      </c>
      <c r="X163" s="179">
        <v>0</v>
      </c>
      <c r="Y163" s="179">
        <f t="shared" si="17"/>
        <v>0</v>
      </c>
      <c r="Z163" s="179">
        <v>0</v>
      </c>
      <c r="AA163" s="180">
        <f t="shared" si="18"/>
        <v>0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19"/>
        <v>0</v>
      </c>
      <c r="BF163" s="118">
        <f t="shared" si="20"/>
        <v>0</v>
      </c>
      <c r="BG163" s="118">
        <f t="shared" si="21"/>
        <v>0</v>
      </c>
      <c r="BH163" s="118">
        <f t="shared" si="22"/>
        <v>0</v>
      </c>
      <c r="BI163" s="118">
        <f t="shared" si="23"/>
        <v>0</v>
      </c>
      <c r="BJ163" s="19" t="s">
        <v>41</v>
      </c>
      <c r="BK163" s="118">
        <f t="shared" si="24"/>
        <v>0</v>
      </c>
      <c r="BL163" s="19" t="s">
        <v>194</v>
      </c>
      <c r="BM163" s="19" t="s">
        <v>997</v>
      </c>
    </row>
    <row r="164" spans="2:65" s="1" customFormat="1" ht="25.5" customHeight="1">
      <c r="B164" s="35"/>
      <c r="C164" s="181" t="s">
        <v>278</v>
      </c>
      <c r="D164" s="181" t="s">
        <v>201</v>
      </c>
      <c r="E164" s="182" t="s">
        <v>998</v>
      </c>
      <c r="F164" s="259" t="s">
        <v>993</v>
      </c>
      <c r="G164" s="259"/>
      <c r="H164" s="259"/>
      <c r="I164" s="259"/>
      <c r="J164" s="183" t="s">
        <v>193</v>
      </c>
      <c r="K164" s="184">
        <v>216.53</v>
      </c>
      <c r="L164" s="260">
        <v>0</v>
      </c>
      <c r="M164" s="261"/>
      <c r="N164" s="262">
        <f t="shared" si="1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16"/>
        <v>0</v>
      </c>
      <c r="X164" s="179">
        <v>0.0104</v>
      </c>
      <c r="Y164" s="179">
        <f t="shared" si="17"/>
        <v>2.251912</v>
      </c>
      <c r="Z164" s="179">
        <v>0</v>
      </c>
      <c r="AA164" s="180">
        <f t="shared" si="18"/>
        <v>0</v>
      </c>
      <c r="AR164" s="19" t="s">
        <v>204</v>
      </c>
      <c r="AT164" s="19" t="s">
        <v>201</v>
      </c>
      <c r="AU164" s="19" t="s">
        <v>97</v>
      </c>
      <c r="AY164" s="19" t="s">
        <v>189</v>
      </c>
      <c r="BE164" s="118">
        <f t="shared" si="19"/>
        <v>0</v>
      </c>
      <c r="BF164" s="118">
        <f t="shared" si="20"/>
        <v>0</v>
      </c>
      <c r="BG164" s="118">
        <f t="shared" si="21"/>
        <v>0</v>
      </c>
      <c r="BH164" s="118">
        <f t="shared" si="22"/>
        <v>0</v>
      </c>
      <c r="BI164" s="118">
        <f t="shared" si="23"/>
        <v>0</v>
      </c>
      <c r="BJ164" s="19" t="s">
        <v>41</v>
      </c>
      <c r="BK164" s="118">
        <f t="shared" si="24"/>
        <v>0</v>
      </c>
      <c r="BL164" s="19" t="s">
        <v>194</v>
      </c>
      <c r="BM164" s="19" t="s">
        <v>999</v>
      </c>
    </row>
    <row r="165" spans="2:63" s="10" customFormat="1" ht="29.85" customHeight="1">
      <c r="B165" s="163"/>
      <c r="C165" s="164"/>
      <c r="D165" s="173" t="s">
        <v>929</v>
      </c>
      <c r="E165" s="173"/>
      <c r="F165" s="173"/>
      <c r="G165" s="173"/>
      <c r="H165" s="173"/>
      <c r="I165" s="173"/>
      <c r="J165" s="173"/>
      <c r="K165" s="173"/>
      <c r="L165" s="173"/>
      <c r="M165" s="173"/>
      <c r="N165" s="268">
        <f>BK165</f>
        <v>0</v>
      </c>
      <c r="O165" s="269"/>
      <c r="P165" s="269"/>
      <c r="Q165" s="269"/>
      <c r="R165" s="166"/>
      <c r="T165" s="167"/>
      <c r="U165" s="164"/>
      <c r="V165" s="164"/>
      <c r="W165" s="168">
        <f>SUM(W166:W168)</f>
        <v>0</v>
      </c>
      <c r="X165" s="164"/>
      <c r="Y165" s="168">
        <f>SUM(Y166:Y168)</f>
        <v>8.832227999999999</v>
      </c>
      <c r="Z165" s="164"/>
      <c r="AA165" s="169">
        <f>SUM(AA166:AA168)</f>
        <v>0</v>
      </c>
      <c r="AR165" s="170" t="s">
        <v>41</v>
      </c>
      <c r="AT165" s="171" t="s">
        <v>85</v>
      </c>
      <c r="AU165" s="171" t="s">
        <v>41</v>
      </c>
      <c r="AY165" s="170" t="s">
        <v>189</v>
      </c>
      <c r="BK165" s="172">
        <f>SUM(BK166:BK168)</f>
        <v>0</v>
      </c>
    </row>
    <row r="166" spans="2:65" s="1" customFormat="1" ht="16.5" customHeight="1">
      <c r="B166" s="35"/>
      <c r="C166" s="174" t="s">
        <v>282</v>
      </c>
      <c r="D166" s="174" t="s">
        <v>190</v>
      </c>
      <c r="E166" s="175" t="s">
        <v>1000</v>
      </c>
      <c r="F166" s="255" t="s">
        <v>1001</v>
      </c>
      <c r="G166" s="255"/>
      <c r="H166" s="255"/>
      <c r="I166" s="255"/>
      <c r="J166" s="176" t="s">
        <v>193</v>
      </c>
      <c r="K166" s="177">
        <v>34.428</v>
      </c>
      <c r="L166" s="256">
        <v>0</v>
      </c>
      <c r="M166" s="257"/>
      <c r="N166" s="258">
        <f>ROUND(L166*K166,2)</f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>V166*K166</f>
        <v>0</v>
      </c>
      <c r="X166" s="179">
        <v>0</v>
      </c>
      <c r="Y166" s="179">
        <f>X166*K166</f>
        <v>0</v>
      </c>
      <c r="Z166" s="179">
        <v>0</v>
      </c>
      <c r="AA166" s="180">
        <f>Z166*K166</f>
        <v>0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>IF(U166="základní",N166,0)</f>
        <v>0</v>
      </c>
      <c r="BF166" s="118">
        <f>IF(U166="snížená",N166,0)</f>
        <v>0</v>
      </c>
      <c r="BG166" s="118">
        <f>IF(U166="zákl. přenesená",N166,0)</f>
        <v>0</v>
      </c>
      <c r="BH166" s="118">
        <f>IF(U166="sníž. přenesená",N166,0)</f>
        <v>0</v>
      </c>
      <c r="BI166" s="118">
        <f>IF(U166="nulová",N166,0)</f>
        <v>0</v>
      </c>
      <c r="BJ166" s="19" t="s">
        <v>41</v>
      </c>
      <c r="BK166" s="118">
        <f>ROUND(L166*K166,2)</f>
        <v>0</v>
      </c>
      <c r="BL166" s="19" t="s">
        <v>194</v>
      </c>
      <c r="BM166" s="19" t="s">
        <v>1002</v>
      </c>
    </row>
    <row r="167" spans="2:65" s="1" customFormat="1" ht="38.25" customHeight="1">
      <c r="B167" s="35"/>
      <c r="C167" s="174" t="s">
        <v>286</v>
      </c>
      <c r="D167" s="174" t="s">
        <v>190</v>
      </c>
      <c r="E167" s="175" t="s">
        <v>1003</v>
      </c>
      <c r="F167" s="255" t="s">
        <v>1004</v>
      </c>
      <c r="G167" s="255"/>
      <c r="H167" s="255"/>
      <c r="I167" s="255"/>
      <c r="J167" s="176" t="s">
        <v>193</v>
      </c>
      <c r="K167" s="177">
        <v>34.428</v>
      </c>
      <c r="L167" s="256">
        <v>0</v>
      </c>
      <c r="M167" s="257"/>
      <c r="N167" s="258">
        <f>ROUND(L167*K167,2)</f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>V167*K167</f>
        <v>0</v>
      </c>
      <c r="X167" s="179">
        <v>0.101</v>
      </c>
      <c r="Y167" s="179">
        <f>X167*K167</f>
        <v>3.4772279999999998</v>
      </c>
      <c r="Z167" s="179">
        <v>0</v>
      </c>
      <c r="AA167" s="180">
        <f>Z167*K167</f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>IF(U167="základní",N167,0)</f>
        <v>0</v>
      </c>
      <c r="BF167" s="118">
        <f>IF(U167="snížená",N167,0)</f>
        <v>0</v>
      </c>
      <c r="BG167" s="118">
        <f>IF(U167="zákl. přenesená",N167,0)</f>
        <v>0</v>
      </c>
      <c r="BH167" s="118">
        <f>IF(U167="sníž. přenesená",N167,0)</f>
        <v>0</v>
      </c>
      <c r="BI167" s="118">
        <f>IF(U167="nulová",N167,0)</f>
        <v>0</v>
      </c>
      <c r="BJ167" s="19" t="s">
        <v>41</v>
      </c>
      <c r="BK167" s="118">
        <f>ROUND(L167*K167,2)</f>
        <v>0</v>
      </c>
      <c r="BL167" s="19" t="s">
        <v>194</v>
      </c>
      <c r="BM167" s="19" t="s">
        <v>1005</v>
      </c>
    </row>
    <row r="168" spans="2:65" s="1" customFormat="1" ht="25.5" customHeight="1">
      <c r="B168" s="35"/>
      <c r="C168" s="181" t="s">
        <v>290</v>
      </c>
      <c r="D168" s="181" t="s">
        <v>201</v>
      </c>
      <c r="E168" s="182" t="s">
        <v>1006</v>
      </c>
      <c r="F168" s="259" t="s">
        <v>1007</v>
      </c>
      <c r="G168" s="259"/>
      <c r="H168" s="259"/>
      <c r="I168" s="259"/>
      <c r="J168" s="183" t="s">
        <v>358</v>
      </c>
      <c r="K168" s="184">
        <v>105</v>
      </c>
      <c r="L168" s="260">
        <v>0</v>
      </c>
      <c r="M168" s="261"/>
      <c r="N168" s="262">
        <f>ROUND(L168*K168,2)</f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>V168*K168</f>
        <v>0</v>
      </c>
      <c r="X168" s="179">
        <v>0.051</v>
      </c>
      <c r="Y168" s="179">
        <f>X168*K168</f>
        <v>5.3549999999999995</v>
      </c>
      <c r="Z168" s="179">
        <v>0</v>
      </c>
      <c r="AA168" s="180">
        <f>Z168*K168</f>
        <v>0</v>
      </c>
      <c r="AR168" s="19" t="s">
        <v>204</v>
      </c>
      <c r="AT168" s="19" t="s">
        <v>201</v>
      </c>
      <c r="AU168" s="19" t="s">
        <v>97</v>
      </c>
      <c r="AY168" s="19" t="s">
        <v>189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19" t="s">
        <v>41</v>
      </c>
      <c r="BK168" s="118">
        <f>ROUND(L168*K168,2)</f>
        <v>0</v>
      </c>
      <c r="BL168" s="19" t="s">
        <v>194</v>
      </c>
      <c r="BM168" s="19" t="s">
        <v>1008</v>
      </c>
    </row>
    <row r="169" spans="2:63" s="10" customFormat="1" ht="29.85" customHeight="1">
      <c r="B169" s="163"/>
      <c r="C169" s="164"/>
      <c r="D169" s="173" t="s">
        <v>155</v>
      </c>
      <c r="E169" s="173"/>
      <c r="F169" s="173"/>
      <c r="G169" s="173"/>
      <c r="H169" s="173"/>
      <c r="I169" s="173"/>
      <c r="J169" s="173"/>
      <c r="K169" s="173"/>
      <c r="L169" s="173"/>
      <c r="M169" s="173"/>
      <c r="N169" s="268">
        <f>BK169</f>
        <v>0</v>
      </c>
      <c r="O169" s="269"/>
      <c r="P169" s="269"/>
      <c r="Q169" s="269"/>
      <c r="R169" s="166"/>
      <c r="T169" s="167"/>
      <c r="U169" s="164"/>
      <c r="V169" s="164"/>
      <c r="W169" s="168">
        <f>SUM(W170:W195)</f>
        <v>0</v>
      </c>
      <c r="X169" s="164"/>
      <c r="Y169" s="168">
        <f>SUM(Y170:Y195)</f>
        <v>9.87528851</v>
      </c>
      <c r="Z169" s="164"/>
      <c r="AA169" s="169">
        <f>SUM(AA170:AA195)</f>
        <v>0</v>
      </c>
      <c r="AR169" s="170" t="s">
        <v>41</v>
      </c>
      <c r="AT169" s="171" t="s">
        <v>85</v>
      </c>
      <c r="AU169" s="171" t="s">
        <v>41</v>
      </c>
      <c r="AY169" s="170" t="s">
        <v>189</v>
      </c>
      <c r="BK169" s="172">
        <f>SUM(BK170:BK195)</f>
        <v>0</v>
      </c>
    </row>
    <row r="170" spans="2:65" s="1" customFormat="1" ht="25.5" customHeight="1">
      <c r="B170" s="35"/>
      <c r="C170" s="174" t="s">
        <v>294</v>
      </c>
      <c r="D170" s="174" t="s">
        <v>190</v>
      </c>
      <c r="E170" s="175" t="s">
        <v>1009</v>
      </c>
      <c r="F170" s="255" t="s">
        <v>1010</v>
      </c>
      <c r="G170" s="255"/>
      <c r="H170" s="255"/>
      <c r="I170" s="255"/>
      <c r="J170" s="176" t="s">
        <v>193</v>
      </c>
      <c r="K170" s="177">
        <v>21.584</v>
      </c>
      <c r="L170" s="256">
        <v>0</v>
      </c>
      <c r="M170" s="257"/>
      <c r="N170" s="258">
        <f aca="true" t="shared" si="25" ref="N170:N195">ROUND(L170*K170,2)</f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 aca="true" t="shared" si="26" ref="W170:W195">V170*K170</f>
        <v>0</v>
      </c>
      <c r="X170" s="179">
        <v>0.01838</v>
      </c>
      <c r="Y170" s="179">
        <f aca="true" t="shared" si="27" ref="Y170:Y195">X170*K170</f>
        <v>0.39671392</v>
      </c>
      <c r="Z170" s="179">
        <v>0</v>
      </c>
      <c r="AA170" s="180">
        <f aca="true" t="shared" si="28" ref="AA170:AA195">Z170*K170</f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 aca="true" t="shared" si="29" ref="BE170:BE195">IF(U170="základní",N170,0)</f>
        <v>0</v>
      </c>
      <c r="BF170" s="118">
        <f aca="true" t="shared" si="30" ref="BF170:BF195">IF(U170="snížená",N170,0)</f>
        <v>0</v>
      </c>
      <c r="BG170" s="118">
        <f aca="true" t="shared" si="31" ref="BG170:BG195">IF(U170="zákl. přenesená",N170,0)</f>
        <v>0</v>
      </c>
      <c r="BH170" s="118">
        <f aca="true" t="shared" si="32" ref="BH170:BH195">IF(U170="sníž. přenesená",N170,0)</f>
        <v>0</v>
      </c>
      <c r="BI170" s="118">
        <f aca="true" t="shared" si="33" ref="BI170:BI195">IF(U170="nulová",N170,0)</f>
        <v>0</v>
      </c>
      <c r="BJ170" s="19" t="s">
        <v>41</v>
      </c>
      <c r="BK170" s="118">
        <f aca="true" t="shared" si="34" ref="BK170:BK195">ROUND(L170*K170,2)</f>
        <v>0</v>
      </c>
      <c r="BL170" s="19" t="s">
        <v>194</v>
      </c>
      <c r="BM170" s="19" t="s">
        <v>1011</v>
      </c>
    </row>
    <row r="171" spans="2:65" s="1" customFormat="1" ht="25.5" customHeight="1">
      <c r="B171" s="35"/>
      <c r="C171" s="174" t="s">
        <v>298</v>
      </c>
      <c r="D171" s="174" t="s">
        <v>190</v>
      </c>
      <c r="E171" s="175" t="s">
        <v>1012</v>
      </c>
      <c r="F171" s="255" t="s">
        <v>1013</v>
      </c>
      <c r="G171" s="255"/>
      <c r="H171" s="255"/>
      <c r="I171" s="255"/>
      <c r="J171" s="176" t="s">
        <v>193</v>
      </c>
      <c r="K171" s="177">
        <v>18.093</v>
      </c>
      <c r="L171" s="256">
        <v>0</v>
      </c>
      <c r="M171" s="257"/>
      <c r="N171" s="258">
        <f t="shared" si="25"/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 t="shared" si="26"/>
        <v>0</v>
      </c>
      <c r="X171" s="179">
        <v>0.03358</v>
      </c>
      <c r="Y171" s="179">
        <f t="shared" si="27"/>
        <v>0.60756294</v>
      </c>
      <c r="Z171" s="179">
        <v>0</v>
      </c>
      <c r="AA171" s="180">
        <f t="shared" si="28"/>
        <v>0</v>
      </c>
      <c r="AR171" s="19" t="s">
        <v>194</v>
      </c>
      <c r="AT171" s="19" t="s">
        <v>190</v>
      </c>
      <c r="AU171" s="19" t="s">
        <v>97</v>
      </c>
      <c r="AY171" s="19" t="s">
        <v>189</v>
      </c>
      <c r="BE171" s="118">
        <f t="shared" si="29"/>
        <v>0</v>
      </c>
      <c r="BF171" s="118">
        <f t="shared" si="30"/>
        <v>0</v>
      </c>
      <c r="BG171" s="118">
        <f t="shared" si="31"/>
        <v>0</v>
      </c>
      <c r="BH171" s="118">
        <f t="shared" si="32"/>
        <v>0</v>
      </c>
      <c r="BI171" s="118">
        <f t="shared" si="33"/>
        <v>0</v>
      </c>
      <c r="BJ171" s="19" t="s">
        <v>41</v>
      </c>
      <c r="BK171" s="118">
        <f t="shared" si="34"/>
        <v>0</v>
      </c>
      <c r="BL171" s="19" t="s">
        <v>194</v>
      </c>
      <c r="BM171" s="19" t="s">
        <v>1014</v>
      </c>
    </row>
    <row r="172" spans="2:65" s="1" customFormat="1" ht="25.5" customHeight="1">
      <c r="B172" s="35"/>
      <c r="C172" s="174" t="s">
        <v>302</v>
      </c>
      <c r="D172" s="174" t="s">
        <v>190</v>
      </c>
      <c r="E172" s="175" t="s">
        <v>191</v>
      </c>
      <c r="F172" s="255" t="s">
        <v>192</v>
      </c>
      <c r="G172" s="255"/>
      <c r="H172" s="255"/>
      <c r="I172" s="255"/>
      <c r="J172" s="176" t="s">
        <v>193</v>
      </c>
      <c r="K172" s="177">
        <v>291.304</v>
      </c>
      <c r="L172" s="256">
        <v>0</v>
      </c>
      <c r="M172" s="257"/>
      <c r="N172" s="258">
        <f t="shared" si="25"/>
        <v>0</v>
      </c>
      <c r="O172" s="258"/>
      <c r="P172" s="258"/>
      <c r="Q172" s="258"/>
      <c r="R172" s="37"/>
      <c r="T172" s="178" t="s">
        <v>22</v>
      </c>
      <c r="U172" s="44" t="s">
        <v>51</v>
      </c>
      <c r="V172" s="36"/>
      <c r="W172" s="179">
        <f t="shared" si="26"/>
        <v>0</v>
      </c>
      <c r="X172" s="179">
        <v>0.00026</v>
      </c>
      <c r="Y172" s="179">
        <f t="shared" si="27"/>
        <v>0.07573903999999998</v>
      </c>
      <c r="Z172" s="179">
        <v>0</v>
      </c>
      <c r="AA172" s="180">
        <f t="shared" si="28"/>
        <v>0</v>
      </c>
      <c r="AR172" s="19" t="s">
        <v>194</v>
      </c>
      <c r="AT172" s="19" t="s">
        <v>190</v>
      </c>
      <c r="AU172" s="19" t="s">
        <v>97</v>
      </c>
      <c r="AY172" s="19" t="s">
        <v>189</v>
      </c>
      <c r="BE172" s="118">
        <f t="shared" si="29"/>
        <v>0</v>
      </c>
      <c r="BF172" s="118">
        <f t="shared" si="30"/>
        <v>0</v>
      </c>
      <c r="BG172" s="118">
        <f t="shared" si="31"/>
        <v>0</v>
      </c>
      <c r="BH172" s="118">
        <f t="shared" si="32"/>
        <v>0</v>
      </c>
      <c r="BI172" s="118">
        <f t="shared" si="33"/>
        <v>0</v>
      </c>
      <c r="BJ172" s="19" t="s">
        <v>41</v>
      </c>
      <c r="BK172" s="118">
        <f t="shared" si="34"/>
        <v>0</v>
      </c>
      <c r="BL172" s="19" t="s">
        <v>194</v>
      </c>
      <c r="BM172" s="19" t="s">
        <v>1015</v>
      </c>
    </row>
    <row r="173" spans="2:65" s="1" customFormat="1" ht="25.5" customHeight="1">
      <c r="B173" s="35"/>
      <c r="C173" s="174" t="s">
        <v>306</v>
      </c>
      <c r="D173" s="174" t="s">
        <v>190</v>
      </c>
      <c r="E173" s="175" t="s">
        <v>196</v>
      </c>
      <c r="F173" s="255" t="s">
        <v>197</v>
      </c>
      <c r="G173" s="255"/>
      <c r="H173" s="255"/>
      <c r="I173" s="255"/>
      <c r="J173" s="176" t="s">
        <v>198</v>
      </c>
      <c r="K173" s="177">
        <v>138.58</v>
      </c>
      <c r="L173" s="256">
        <v>0</v>
      </c>
      <c r="M173" s="257"/>
      <c r="N173" s="258">
        <f t="shared" si="25"/>
        <v>0</v>
      </c>
      <c r="O173" s="258"/>
      <c r="P173" s="258"/>
      <c r="Q173" s="258"/>
      <c r="R173" s="37"/>
      <c r="T173" s="178" t="s">
        <v>22</v>
      </c>
      <c r="U173" s="44" t="s">
        <v>51</v>
      </c>
      <c r="V173" s="36"/>
      <c r="W173" s="179">
        <f t="shared" si="26"/>
        <v>0</v>
      </c>
      <c r="X173" s="179">
        <v>0</v>
      </c>
      <c r="Y173" s="179">
        <f t="shared" si="27"/>
        <v>0</v>
      </c>
      <c r="Z173" s="179">
        <v>0</v>
      </c>
      <c r="AA173" s="180">
        <f t="shared" si="28"/>
        <v>0</v>
      </c>
      <c r="AR173" s="19" t="s">
        <v>194</v>
      </c>
      <c r="AT173" s="19" t="s">
        <v>190</v>
      </c>
      <c r="AU173" s="19" t="s">
        <v>97</v>
      </c>
      <c r="AY173" s="19" t="s">
        <v>189</v>
      </c>
      <c r="BE173" s="118">
        <f t="shared" si="29"/>
        <v>0</v>
      </c>
      <c r="BF173" s="118">
        <f t="shared" si="30"/>
        <v>0</v>
      </c>
      <c r="BG173" s="118">
        <f t="shared" si="31"/>
        <v>0</v>
      </c>
      <c r="BH173" s="118">
        <f t="shared" si="32"/>
        <v>0</v>
      </c>
      <c r="BI173" s="118">
        <f t="shared" si="33"/>
        <v>0</v>
      </c>
      <c r="BJ173" s="19" t="s">
        <v>41</v>
      </c>
      <c r="BK173" s="118">
        <f t="shared" si="34"/>
        <v>0</v>
      </c>
      <c r="BL173" s="19" t="s">
        <v>194</v>
      </c>
      <c r="BM173" s="19" t="s">
        <v>1016</v>
      </c>
    </row>
    <row r="174" spans="2:65" s="1" customFormat="1" ht="25.5" customHeight="1">
      <c r="B174" s="35"/>
      <c r="C174" s="181" t="s">
        <v>310</v>
      </c>
      <c r="D174" s="181" t="s">
        <v>201</v>
      </c>
      <c r="E174" s="182" t="s">
        <v>202</v>
      </c>
      <c r="F174" s="259" t="s">
        <v>203</v>
      </c>
      <c r="G174" s="259"/>
      <c r="H174" s="259"/>
      <c r="I174" s="259"/>
      <c r="J174" s="183" t="s">
        <v>198</v>
      </c>
      <c r="K174" s="184">
        <v>145.509</v>
      </c>
      <c r="L174" s="260">
        <v>0</v>
      </c>
      <c r="M174" s="261"/>
      <c r="N174" s="262">
        <f t="shared" si="25"/>
        <v>0</v>
      </c>
      <c r="O174" s="258"/>
      <c r="P174" s="258"/>
      <c r="Q174" s="258"/>
      <c r="R174" s="37"/>
      <c r="T174" s="178" t="s">
        <v>22</v>
      </c>
      <c r="U174" s="44" t="s">
        <v>51</v>
      </c>
      <c r="V174" s="36"/>
      <c r="W174" s="179">
        <f t="shared" si="26"/>
        <v>0</v>
      </c>
      <c r="X174" s="179">
        <v>3E-05</v>
      </c>
      <c r="Y174" s="179">
        <f t="shared" si="27"/>
        <v>0.00436527</v>
      </c>
      <c r="Z174" s="179">
        <v>0</v>
      </c>
      <c r="AA174" s="180">
        <f t="shared" si="28"/>
        <v>0</v>
      </c>
      <c r="AR174" s="19" t="s">
        <v>204</v>
      </c>
      <c r="AT174" s="19" t="s">
        <v>201</v>
      </c>
      <c r="AU174" s="19" t="s">
        <v>97</v>
      </c>
      <c r="AY174" s="19" t="s">
        <v>189</v>
      </c>
      <c r="BE174" s="118">
        <f t="shared" si="29"/>
        <v>0</v>
      </c>
      <c r="BF174" s="118">
        <f t="shared" si="30"/>
        <v>0</v>
      </c>
      <c r="BG174" s="118">
        <f t="shared" si="31"/>
        <v>0</v>
      </c>
      <c r="BH174" s="118">
        <f t="shared" si="32"/>
        <v>0</v>
      </c>
      <c r="BI174" s="118">
        <f t="shared" si="33"/>
        <v>0</v>
      </c>
      <c r="BJ174" s="19" t="s">
        <v>41</v>
      </c>
      <c r="BK174" s="118">
        <f t="shared" si="34"/>
        <v>0</v>
      </c>
      <c r="BL174" s="19" t="s">
        <v>194</v>
      </c>
      <c r="BM174" s="19" t="s">
        <v>1017</v>
      </c>
    </row>
    <row r="175" spans="2:65" s="1" customFormat="1" ht="25.5" customHeight="1">
      <c r="B175" s="35"/>
      <c r="C175" s="174" t="s">
        <v>314</v>
      </c>
      <c r="D175" s="174" t="s">
        <v>190</v>
      </c>
      <c r="E175" s="175" t="s">
        <v>206</v>
      </c>
      <c r="F175" s="255" t="s">
        <v>207</v>
      </c>
      <c r="G175" s="255"/>
      <c r="H175" s="255"/>
      <c r="I175" s="255"/>
      <c r="J175" s="176" t="s">
        <v>198</v>
      </c>
      <c r="K175" s="177">
        <v>90.68</v>
      </c>
      <c r="L175" s="256">
        <v>0</v>
      </c>
      <c r="M175" s="257"/>
      <c r="N175" s="258">
        <f t="shared" si="25"/>
        <v>0</v>
      </c>
      <c r="O175" s="258"/>
      <c r="P175" s="258"/>
      <c r="Q175" s="258"/>
      <c r="R175" s="37"/>
      <c r="T175" s="178" t="s">
        <v>22</v>
      </c>
      <c r="U175" s="44" t="s">
        <v>51</v>
      </c>
      <c r="V175" s="36"/>
      <c r="W175" s="179">
        <f t="shared" si="26"/>
        <v>0</v>
      </c>
      <c r="X175" s="179">
        <v>0</v>
      </c>
      <c r="Y175" s="179">
        <f t="shared" si="27"/>
        <v>0</v>
      </c>
      <c r="Z175" s="179">
        <v>0</v>
      </c>
      <c r="AA175" s="180">
        <f t="shared" si="28"/>
        <v>0</v>
      </c>
      <c r="AR175" s="19" t="s">
        <v>194</v>
      </c>
      <c r="AT175" s="19" t="s">
        <v>190</v>
      </c>
      <c r="AU175" s="19" t="s">
        <v>97</v>
      </c>
      <c r="AY175" s="19" t="s">
        <v>189</v>
      </c>
      <c r="BE175" s="118">
        <f t="shared" si="29"/>
        <v>0</v>
      </c>
      <c r="BF175" s="118">
        <f t="shared" si="30"/>
        <v>0</v>
      </c>
      <c r="BG175" s="118">
        <f t="shared" si="31"/>
        <v>0</v>
      </c>
      <c r="BH175" s="118">
        <f t="shared" si="32"/>
        <v>0</v>
      </c>
      <c r="BI175" s="118">
        <f t="shared" si="33"/>
        <v>0</v>
      </c>
      <c r="BJ175" s="19" t="s">
        <v>41</v>
      </c>
      <c r="BK175" s="118">
        <f t="shared" si="34"/>
        <v>0</v>
      </c>
      <c r="BL175" s="19" t="s">
        <v>194</v>
      </c>
      <c r="BM175" s="19" t="s">
        <v>1018</v>
      </c>
    </row>
    <row r="176" spans="2:65" s="1" customFormat="1" ht="16.5" customHeight="1">
      <c r="B176" s="35"/>
      <c r="C176" s="181" t="s">
        <v>318</v>
      </c>
      <c r="D176" s="181" t="s">
        <v>201</v>
      </c>
      <c r="E176" s="182" t="s">
        <v>210</v>
      </c>
      <c r="F176" s="259" t="s">
        <v>211</v>
      </c>
      <c r="G176" s="259"/>
      <c r="H176" s="259"/>
      <c r="I176" s="259"/>
      <c r="J176" s="183" t="s">
        <v>198</v>
      </c>
      <c r="K176" s="184">
        <v>95.214</v>
      </c>
      <c r="L176" s="260">
        <v>0</v>
      </c>
      <c r="M176" s="261"/>
      <c r="N176" s="262">
        <f t="shared" si="25"/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 t="shared" si="26"/>
        <v>0</v>
      </c>
      <c r="X176" s="179">
        <v>4E-05</v>
      </c>
      <c r="Y176" s="179">
        <f t="shared" si="27"/>
        <v>0.0038085600000000003</v>
      </c>
      <c r="Z176" s="179">
        <v>0</v>
      </c>
      <c r="AA176" s="180">
        <f t="shared" si="28"/>
        <v>0</v>
      </c>
      <c r="AR176" s="19" t="s">
        <v>204</v>
      </c>
      <c r="AT176" s="19" t="s">
        <v>201</v>
      </c>
      <c r="AU176" s="19" t="s">
        <v>97</v>
      </c>
      <c r="AY176" s="19" t="s">
        <v>189</v>
      </c>
      <c r="BE176" s="118">
        <f t="shared" si="29"/>
        <v>0</v>
      </c>
      <c r="BF176" s="118">
        <f t="shared" si="30"/>
        <v>0</v>
      </c>
      <c r="BG176" s="118">
        <f t="shared" si="31"/>
        <v>0</v>
      </c>
      <c r="BH176" s="118">
        <f t="shared" si="32"/>
        <v>0</v>
      </c>
      <c r="BI176" s="118">
        <f t="shared" si="33"/>
        <v>0</v>
      </c>
      <c r="BJ176" s="19" t="s">
        <v>41</v>
      </c>
      <c r="BK176" s="118">
        <f t="shared" si="34"/>
        <v>0</v>
      </c>
      <c r="BL176" s="19" t="s">
        <v>194</v>
      </c>
      <c r="BM176" s="19" t="s">
        <v>1019</v>
      </c>
    </row>
    <row r="177" spans="2:65" s="1" customFormat="1" ht="25.5" customHeight="1">
      <c r="B177" s="35"/>
      <c r="C177" s="174" t="s">
        <v>323</v>
      </c>
      <c r="D177" s="174" t="s">
        <v>190</v>
      </c>
      <c r="E177" s="175" t="s">
        <v>1020</v>
      </c>
      <c r="F177" s="255" t="s">
        <v>1021</v>
      </c>
      <c r="G177" s="255"/>
      <c r="H177" s="255"/>
      <c r="I177" s="255"/>
      <c r="J177" s="176" t="s">
        <v>193</v>
      </c>
      <c r="K177" s="177">
        <v>20.696</v>
      </c>
      <c r="L177" s="256">
        <v>0</v>
      </c>
      <c r="M177" s="257"/>
      <c r="N177" s="258">
        <f t="shared" si="25"/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 t="shared" si="26"/>
        <v>0</v>
      </c>
      <c r="X177" s="179">
        <v>0.00825</v>
      </c>
      <c r="Y177" s="179">
        <f t="shared" si="27"/>
        <v>0.17074200000000003</v>
      </c>
      <c r="Z177" s="179">
        <v>0</v>
      </c>
      <c r="AA177" s="180">
        <f t="shared" si="28"/>
        <v>0</v>
      </c>
      <c r="AR177" s="19" t="s">
        <v>194</v>
      </c>
      <c r="AT177" s="19" t="s">
        <v>190</v>
      </c>
      <c r="AU177" s="19" t="s">
        <v>97</v>
      </c>
      <c r="AY177" s="19" t="s">
        <v>189</v>
      </c>
      <c r="BE177" s="118">
        <f t="shared" si="29"/>
        <v>0</v>
      </c>
      <c r="BF177" s="118">
        <f t="shared" si="30"/>
        <v>0</v>
      </c>
      <c r="BG177" s="118">
        <f t="shared" si="31"/>
        <v>0</v>
      </c>
      <c r="BH177" s="118">
        <f t="shared" si="32"/>
        <v>0</v>
      </c>
      <c r="BI177" s="118">
        <f t="shared" si="33"/>
        <v>0</v>
      </c>
      <c r="BJ177" s="19" t="s">
        <v>41</v>
      </c>
      <c r="BK177" s="118">
        <f t="shared" si="34"/>
        <v>0</v>
      </c>
      <c r="BL177" s="19" t="s">
        <v>194</v>
      </c>
      <c r="BM177" s="19" t="s">
        <v>1022</v>
      </c>
    </row>
    <row r="178" spans="2:65" s="1" customFormat="1" ht="25.5" customHeight="1">
      <c r="B178" s="35"/>
      <c r="C178" s="181" t="s">
        <v>327</v>
      </c>
      <c r="D178" s="181" t="s">
        <v>201</v>
      </c>
      <c r="E178" s="182" t="s">
        <v>1023</v>
      </c>
      <c r="F178" s="259" t="s">
        <v>1024</v>
      </c>
      <c r="G178" s="259"/>
      <c r="H178" s="259"/>
      <c r="I178" s="259"/>
      <c r="J178" s="183" t="s">
        <v>193</v>
      </c>
      <c r="K178" s="184">
        <v>7.686</v>
      </c>
      <c r="L178" s="260">
        <v>0</v>
      </c>
      <c r="M178" s="261"/>
      <c r="N178" s="262">
        <f t="shared" si="25"/>
        <v>0</v>
      </c>
      <c r="O178" s="258"/>
      <c r="P178" s="258"/>
      <c r="Q178" s="258"/>
      <c r="R178" s="37"/>
      <c r="T178" s="178" t="s">
        <v>22</v>
      </c>
      <c r="U178" s="44" t="s">
        <v>51</v>
      </c>
      <c r="V178" s="36"/>
      <c r="W178" s="179">
        <f t="shared" si="26"/>
        <v>0</v>
      </c>
      <c r="X178" s="179">
        <v>0.0024</v>
      </c>
      <c r="Y178" s="179">
        <f t="shared" si="27"/>
        <v>0.018446399999999998</v>
      </c>
      <c r="Z178" s="179">
        <v>0</v>
      </c>
      <c r="AA178" s="180">
        <f t="shared" si="28"/>
        <v>0</v>
      </c>
      <c r="AR178" s="19" t="s">
        <v>204</v>
      </c>
      <c r="AT178" s="19" t="s">
        <v>201</v>
      </c>
      <c r="AU178" s="19" t="s">
        <v>97</v>
      </c>
      <c r="AY178" s="19" t="s">
        <v>189</v>
      </c>
      <c r="BE178" s="118">
        <f t="shared" si="29"/>
        <v>0</v>
      </c>
      <c r="BF178" s="118">
        <f t="shared" si="30"/>
        <v>0</v>
      </c>
      <c r="BG178" s="118">
        <f t="shared" si="31"/>
        <v>0</v>
      </c>
      <c r="BH178" s="118">
        <f t="shared" si="32"/>
        <v>0</v>
      </c>
      <c r="BI178" s="118">
        <f t="shared" si="33"/>
        <v>0</v>
      </c>
      <c r="BJ178" s="19" t="s">
        <v>41</v>
      </c>
      <c r="BK178" s="118">
        <f t="shared" si="34"/>
        <v>0</v>
      </c>
      <c r="BL178" s="19" t="s">
        <v>194</v>
      </c>
      <c r="BM178" s="19" t="s">
        <v>1025</v>
      </c>
    </row>
    <row r="179" spans="2:65" s="1" customFormat="1" ht="25.5" customHeight="1">
      <c r="B179" s="35"/>
      <c r="C179" s="181" t="s">
        <v>331</v>
      </c>
      <c r="D179" s="181" t="s">
        <v>201</v>
      </c>
      <c r="E179" s="182" t="s">
        <v>1026</v>
      </c>
      <c r="F179" s="259" t="s">
        <v>1027</v>
      </c>
      <c r="G179" s="259"/>
      <c r="H179" s="259"/>
      <c r="I179" s="259"/>
      <c r="J179" s="183" t="s">
        <v>193</v>
      </c>
      <c r="K179" s="184">
        <v>13.424</v>
      </c>
      <c r="L179" s="260">
        <v>0</v>
      </c>
      <c r="M179" s="261"/>
      <c r="N179" s="262">
        <f t="shared" si="25"/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t="shared" si="26"/>
        <v>0</v>
      </c>
      <c r="X179" s="179">
        <v>0.002</v>
      </c>
      <c r="Y179" s="179">
        <f t="shared" si="27"/>
        <v>0.026848</v>
      </c>
      <c r="Z179" s="179">
        <v>0</v>
      </c>
      <c r="AA179" s="180">
        <f t="shared" si="28"/>
        <v>0</v>
      </c>
      <c r="AR179" s="19" t="s">
        <v>204</v>
      </c>
      <c r="AT179" s="19" t="s">
        <v>201</v>
      </c>
      <c r="AU179" s="19" t="s">
        <v>97</v>
      </c>
      <c r="AY179" s="19" t="s">
        <v>189</v>
      </c>
      <c r="BE179" s="118">
        <f t="shared" si="29"/>
        <v>0</v>
      </c>
      <c r="BF179" s="118">
        <f t="shared" si="30"/>
        <v>0</v>
      </c>
      <c r="BG179" s="118">
        <f t="shared" si="31"/>
        <v>0</v>
      </c>
      <c r="BH179" s="118">
        <f t="shared" si="32"/>
        <v>0</v>
      </c>
      <c r="BI179" s="118">
        <f t="shared" si="33"/>
        <v>0</v>
      </c>
      <c r="BJ179" s="19" t="s">
        <v>41</v>
      </c>
      <c r="BK179" s="118">
        <f t="shared" si="34"/>
        <v>0</v>
      </c>
      <c r="BL179" s="19" t="s">
        <v>194</v>
      </c>
      <c r="BM179" s="19" t="s">
        <v>1028</v>
      </c>
    </row>
    <row r="180" spans="2:65" s="1" customFormat="1" ht="25.5" customHeight="1">
      <c r="B180" s="35"/>
      <c r="C180" s="174" t="s">
        <v>335</v>
      </c>
      <c r="D180" s="174" t="s">
        <v>190</v>
      </c>
      <c r="E180" s="175" t="s">
        <v>214</v>
      </c>
      <c r="F180" s="255" t="s">
        <v>215</v>
      </c>
      <c r="G180" s="255"/>
      <c r="H180" s="255"/>
      <c r="I180" s="255"/>
      <c r="J180" s="176" t="s">
        <v>193</v>
      </c>
      <c r="K180" s="177">
        <v>49.313</v>
      </c>
      <c r="L180" s="256">
        <v>0</v>
      </c>
      <c r="M180" s="257"/>
      <c r="N180" s="258">
        <f t="shared" si="2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26"/>
        <v>0</v>
      </c>
      <c r="X180" s="179">
        <v>0.00832</v>
      </c>
      <c r="Y180" s="179">
        <f t="shared" si="27"/>
        <v>0.41028416</v>
      </c>
      <c r="Z180" s="179">
        <v>0</v>
      </c>
      <c r="AA180" s="180">
        <f t="shared" si="28"/>
        <v>0</v>
      </c>
      <c r="AR180" s="19" t="s">
        <v>194</v>
      </c>
      <c r="AT180" s="19" t="s">
        <v>190</v>
      </c>
      <c r="AU180" s="19" t="s">
        <v>97</v>
      </c>
      <c r="AY180" s="19" t="s">
        <v>189</v>
      </c>
      <c r="BE180" s="118">
        <f t="shared" si="29"/>
        <v>0</v>
      </c>
      <c r="BF180" s="118">
        <f t="shared" si="30"/>
        <v>0</v>
      </c>
      <c r="BG180" s="118">
        <f t="shared" si="31"/>
        <v>0</v>
      </c>
      <c r="BH180" s="118">
        <f t="shared" si="32"/>
        <v>0</v>
      </c>
      <c r="BI180" s="118">
        <f t="shared" si="33"/>
        <v>0</v>
      </c>
      <c r="BJ180" s="19" t="s">
        <v>41</v>
      </c>
      <c r="BK180" s="118">
        <f t="shared" si="34"/>
        <v>0</v>
      </c>
      <c r="BL180" s="19" t="s">
        <v>194</v>
      </c>
      <c r="BM180" s="19" t="s">
        <v>1029</v>
      </c>
    </row>
    <row r="181" spans="2:65" s="1" customFormat="1" ht="38.25" customHeight="1">
      <c r="B181" s="35"/>
      <c r="C181" s="181" t="s">
        <v>339</v>
      </c>
      <c r="D181" s="181" t="s">
        <v>201</v>
      </c>
      <c r="E181" s="182" t="s">
        <v>218</v>
      </c>
      <c r="F181" s="259" t="s">
        <v>219</v>
      </c>
      <c r="G181" s="259"/>
      <c r="H181" s="259"/>
      <c r="I181" s="259"/>
      <c r="J181" s="183" t="s">
        <v>193</v>
      </c>
      <c r="K181" s="184">
        <v>50.299</v>
      </c>
      <c r="L181" s="260">
        <v>0</v>
      </c>
      <c r="M181" s="261"/>
      <c r="N181" s="262">
        <f t="shared" si="2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26"/>
        <v>0</v>
      </c>
      <c r="X181" s="179">
        <v>0.0042</v>
      </c>
      <c r="Y181" s="179">
        <f t="shared" si="27"/>
        <v>0.2112558</v>
      </c>
      <c r="Z181" s="179">
        <v>0</v>
      </c>
      <c r="AA181" s="180">
        <f t="shared" si="28"/>
        <v>0</v>
      </c>
      <c r="AR181" s="19" t="s">
        <v>204</v>
      </c>
      <c r="AT181" s="19" t="s">
        <v>201</v>
      </c>
      <c r="AU181" s="19" t="s">
        <v>97</v>
      </c>
      <c r="AY181" s="19" t="s">
        <v>189</v>
      </c>
      <c r="BE181" s="118">
        <f t="shared" si="29"/>
        <v>0</v>
      </c>
      <c r="BF181" s="118">
        <f t="shared" si="30"/>
        <v>0</v>
      </c>
      <c r="BG181" s="118">
        <f t="shared" si="31"/>
        <v>0</v>
      </c>
      <c r="BH181" s="118">
        <f t="shared" si="32"/>
        <v>0</v>
      </c>
      <c r="BI181" s="118">
        <f t="shared" si="33"/>
        <v>0</v>
      </c>
      <c r="BJ181" s="19" t="s">
        <v>41</v>
      </c>
      <c r="BK181" s="118">
        <f t="shared" si="34"/>
        <v>0</v>
      </c>
      <c r="BL181" s="19" t="s">
        <v>194</v>
      </c>
      <c r="BM181" s="19" t="s">
        <v>1030</v>
      </c>
    </row>
    <row r="182" spans="2:65" s="1" customFormat="1" ht="25.5" customHeight="1">
      <c r="B182" s="35"/>
      <c r="C182" s="174" t="s">
        <v>343</v>
      </c>
      <c r="D182" s="174" t="s">
        <v>190</v>
      </c>
      <c r="E182" s="175" t="s">
        <v>221</v>
      </c>
      <c r="F182" s="255" t="s">
        <v>222</v>
      </c>
      <c r="G182" s="255"/>
      <c r="H182" s="255"/>
      <c r="I182" s="255"/>
      <c r="J182" s="176" t="s">
        <v>193</v>
      </c>
      <c r="K182" s="177">
        <v>219.133</v>
      </c>
      <c r="L182" s="256">
        <v>0</v>
      </c>
      <c r="M182" s="257"/>
      <c r="N182" s="258">
        <f t="shared" si="2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26"/>
        <v>0</v>
      </c>
      <c r="X182" s="179">
        <v>0.0085</v>
      </c>
      <c r="Y182" s="179">
        <f t="shared" si="27"/>
        <v>1.8626305000000003</v>
      </c>
      <c r="Z182" s="179">
        <v>0</v>
      </c>
      <c r="AA182" s="180">
        <f t="shared" si="28"/>
        <v>0</v>
      </c>
      <c r="AR182" s="19" t="s">
        <v>194</v>
      </c>
      <c r="AT182" s="19" t="s">
        <v>190</v>
      </c>
      <c r="AU182" s="19" t="s">
        <v>97</v>
      </c>
      <c r="AY182" s="19" t="s">
        <v>189</v>
      </c>
      <c r="BE182" s="118">
        <f t="shared" si="29"/>
        <v>0</v>
      </c>
      <c r="BF182" s="118">
        <f t="shared" si="30"/>
        <v>0</v>
      </c>
      <c r="BG182" s="118">
        <f t="shared" si="31"/>
        <v>0</v>
      </c>
      <c r="BH182" s="118">
        <f t="shared" si="32"/>
        <v>0</v>
      </c>
      <c r="BI182" s="118">
        <f t="shared" si="33"/>
        <v>0</v>
      </c>
      <c r="BJ182" s="19" t="s">
        <v>41</v>
      </c>
      <c r="BK182" s="118">
        <f t="shared" si="34"/>
        <v>0</v>
      </c>
      <c r="BL182" s="19" t="s">
        <v>194</v>
      </c>
      <c r="BM182" s="19" t="s">
        <v>1031</v>
      </c>
    </row>
    <row r="183" spans="2:65" s="1" customFormat="1" ht="25.5" customHeight="1">
      <c r="B183" s="35"/>
      <c r="C183" s="181" t="s">
        <v>347</v>
      </c>
      <c r="D183" s="181" t="s">
        <v>201</v>
      </c>
      <c r="E183" s="182" t="s">
        <v>225</v>
      </c>
      <c r="F183" s="259" t="s">
        <v>226</v>
      </c>
      <c r="G183" s="259"/>
      <c r="H183" s="259"/>
      <c r="I183" s="259"/>
      <c r="J183" s="183" t="s">
        <v>193</v>
      </c>
      <c r="K183" s="184">
        <v>223.516</v>
      </c>
      <c r="L183" s="260">
        <v>0</v>
      </c>
      <c r="M183" s="261"/>
      <c r="N183" s="262">
        <f t="shared" si="2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26"/>
        <v>0</v>
      </c>
      <c r="X183" s="179">
        <v>0.0021</v>
      </c>
      <c r="Y183" s="179">
        <f t="shared" si="27"/>
        <v>0.46938359999999996</v>
      </c>
      <c r="Z183" s="179">
        <v>0</v>
      </c>
      <c r="AA183" s="180">
        <f t="shared" si="28"/>
        <v>0</v>
      </c>
      <c r="AR183" s="19" t="s">
        <v>204</v>
      </c>
      <c r="AT183" s="19" t="s">
        <v>201</v>
      </c>
      <c r="AU183" s="19" t="s">
        <v>97</v>
      </c>
      <c r="AY183" s="19" t="s">
        <v>189</v>
      </c>
      <c r="BE183" s="118">
        <f t="shared" si="29"/>
        <v>0</v>
      </c>
      <c r="BF183" s="118">
        <f t="shared" si="30"/>
        <v>0</v>
      </c>
      <c r="BG183" s="118">
        <f t="shared" si="31"/>
        <v>0</v>
      </c>
      <c r="BH183" s="118">
        <f t="shared" si="32"/>
        <v>0</v>
      </c>
      <c r="BI183" s="118">
        <f t="shared" si="33"/>
        <v>0</v>
      </c>
      <c r="BJ183" s="19" t="s">
        <v>41</v>
      </c>
      <c r="BK183" s="118">
        <f t="shared" si="34"/>
        <v>0</v>
      </c>
      <c r="BL183" s="19" t="s">
        <v>194</v>
      </c>
      <c r="BM183" s="19" t="s">
        <v>1032</v>
      </c>
    </row>
    <row r="184" spans="2:65" s="1" customFormat="1" ht="38.25" customHeight="1">
      <c r="B184" s="35"/>
      <c r="C184" s="174" t="s">
        <v>351</v>
      </c>
      <c r="D184" s="174" t="s">
        <v>190</v>
      </c>
      <c r="E184" s="175" t="s">
        <v>229</v>
      </c>
      <c r="F184" s="255" t="s">
        <v>230</v>
      </c>
      <c r="G184" s="255"/>
      <c r="H184" s="255"/>
      <c r="I184" s="255"/>
      <c r="J184" s="176" t="s">
        <v>198</v>
      </c>
      <c r="K184" s="177">
        <v>57.85</v>
      </c>
      <c r="L184" s="256">
        <v>0</v>
      </c>
      <c r="M184" s="257"/>
      <c r="N184" s="258">
        <f t="shared" si="2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26"/>
        <v>0</v>
      </c>
      <c r="X184" s="179">
        <v>0.00168</v>
      </c>
      <c r="Y184" s="179">
        <f t="shared" si="27"/>
        <v>0.09718800000000001</v>
      </c>
      <c r="Z184" s="179">
        <v>0</v>
      </c>
      <c r="AA184" s="180">
        <f t="shared" si="28"/>
        <v>0</v>
      </c>
      <c r="AR184" s="19" t="s">
        <v>194</v>
      </c>
      <c r="AT184" s="19" t="s">
        <v>190</v>
      </c>
      <c r="AU184" s="19" t="s">
        <v>97</v>
      </c>
      <c r="AY184" s="19" t="s">
        <v>189</v>
      </c>
      <c r="BE184" s="118">
        <f t="shared" si="29"/>
        <v>0</v>
      </c>
      <c r="BF184" s="118">
        <f t="shared" si="30"/>
        <v>0</v>
      </c>
      <c r="BG184" s="118">
        <f t="shared" si="31"/>
        <v>0</v>
      </c>
      <c r="BH184" s="118">
        <f t="shared" si="32"/>
        <v>0</v>
      </c>
      <c r="BI184" s="118">
        <f t="shared" si="33"/>
        <v>0</v>
      </c>
      <c r="BJ184" s="19" t="s">
        <v>41</v>
      </c>
      <c r="BK184" s="118">
        <f t="shared" si="34"/>
        <v>0</v>
      </c>
      <c r="BL184" s="19" t="s">
        <v>194</v>
      </c>
      <c r="BM184" s="19" t="s">
        <v>1033</v>
      </c>
    </row>
    <row r="185" spans="2:65" s="1" customFormat="1" ht="38.25" customHeight="1">
      <c r="B185" s="35"/>
      <c r="C185" s="174" t="s">
        <v>355</v>
      </c>
      <c r="D185" s="174" t="s">
        <v>190</v>
      </c>
      <c r="E185" s="175" t="s">
        <v>233</v>
      </c>
      <c r="F185" s="255" t="s">
        <v>234</v>
      </c>
      <c r="G185" s="255"/>
      <c r="H185" s="255"/>
      <c r="I185" s="255"/>
      <c r="J185" s="176" t="s">
        <v>198</v>
      </c>
      <c r="K185" s="177">
        <v>29.63</v>
      </c>
      <c r="L185" s="256">
        <v>0</v>
      </c>
      <c r="M185" s="257"/>
      <c r="N185" s="258">
        <f t="shared" si="25"/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t="shared" si="26"/>
        <v>0</v>
      </c>
      <c r="X185" s="179">
        <v>0.00331</v>
      </c>
      <c r="Y185" s="179">
        <f t="shared" si="27"/>
        <v>0.09807529999999999</v>
      </c>
      <c r="Z185" s="179">
        <v>0</v>
      </c>
      <c r="AA185" s="180">
        <f t="shared" si="28"/>
        <v>0</v>
      </c>
      <c r="AR185" s="19" t="s">
        <v>194</v>
      </c>
      <c r="AT185" s="19" t="s">
        <v>190</v>
      </c>
      <c r="AU185" s="19" t="s">
        <v>97</v>
      </c>
      <c r="AY185" s="19" t="s">
        <v>189</v>
      </c>
      <c r="BE185" s="118">
        <f t="shared" si="29"/>
        <v>0</v>
      </c>
      <c r="BF185" s="118">
        <f t="shared" si="30"/>
        <v>0</v>
      </c>
      <c r="BG185" s="118">
        <f t="shared" si="31"/>
        <v>0</v>
      </c>
      <c r="BH185" s="118">
        <f t="shared" si="32"/>
        <v>0</v>
      </c>
      <c r="BI185" s="118">
        <f t="shared" si="33"/>
        <v>0</v>
      </c>
      <c r="BJ185" s="19" t="s">
        <v>41</v>
      </c>
      <c r="BK185" s="118">
        <f t="shared" si="34"/>
        <v>0</v>
      </c>
      <c r="BL185" s="19" t="s">
        <v>194</v>
      </c>
      <c r="BM185" s="19" t="s">
        <v>1034</v>
      </c>
    </row>
    <row r="186" spans="2:65" s="1" customFormat="1" ht="25.5" customHeight="1">
      <c r="B186" s="35"/>
      <c r="C186" s="181" t="s">
        <v>360</v>
      </c>
      <c r="D186" s="181" t="s">
        <v>201</v>
      </c>
      <c r="E186" s="182" t="s">
        <v>237</v>
      </c>
      <c r="F186" s="259" t="s">
        <v>238</v>
      </c>
      <c r="G186" s="259"/>
      <c r="H186" s="259"/>
      <c r="I186" s="259"/>
      <c r="J186" s="183" t="s">
        <v>193</v>
      </c>
      <c r="K186" s="184">
        <v>19.37</v>
      </c>
      <c r="L186" s="260">
        <v>0</v>
      </c>
      <c r="M186" s="261"/>
      <c r="N186" s="262">
        <f t="shared" si="2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26"/>
        <v>0</v>
      </c>
      <c r="X186" s="179">
        <v>0.0006</v>
      </c>
      <c r="Y186" s="179">
        <f t="shared" si="27"/>
        <v>0.011622</v>
      </c>
      <c r="Z186" s="179">
        <v>0</v>
      </c>
      <c r="AA186" s="180">
        <f t="shared" si="28"/>
        <v>0</v>
      </c>
      <c r="AR186" s="19" t="s">
        <v>204</v>
      </c>
      <c r="AT186" s="19" t="s">
        <v>201</v>
      </c>
      <c r="AU186" s="19" t="s">
        <v>97</v>
      </c>
      <c r="AY186" s="19" t="s">
        <v>189</v>
      </c>
      <c r="BE186" s="118">
        <f t="shared" si="29"/>
        <v>0</v>
      </c>
      <c r="BF186" s="118">
        <f t="shared" si="30"/>
        <v>0</v>
      </c>
      <c r="BG186" s="118">
        <f t="shared" si="31"/>
        <v>0</v>
      </c>
      <c r="BH186" s="118">
        <f t="shared" si="32"/>
        <v>0</v>
      </c>
      <c r="BI186" s="118">
        <f t="shared" si="33"/>
        <v>0</v>
      </c>
      <c r="BJ186" s="19" t="s">
        <v>41</v>
      </c>
      <c r="BK186" s="118">
        <f t="shared" si="34"/>
        <v>0</v>
      </c>
      <c r="BL186" s="19" t="s">
        <v>194</v>
      </c>
      <c r="BM186" s="19" t="s">
        <v>1035</v>
      </c>
    </row>
    <row r="187" spans="2:65" s="1" customFormat="1" ht="38.25" customHeight="1">
      <c r="B187" s="35"/>
      <c r="C187" s="181" t="s">
        <v>364</v>
      </c>
      <c r="D187" s="181" t="s">
        <v>201</v>
      </c>
      <c r="E187" s="182" t="s">
        <v>241</v>
      </c>
      <c r="F187" s="259" t="s">
        <v>242</v>
      </c>
      <c r="G187" s="259"/>
      <c r="H187" s="259"/>
      <c r="I187" s="259"/>
      <c r="J187" s="183" t="s">
        <v>193</v>
      </c>
      <c r="K187" s="184">
        <v>4.63</v>
      </c>
      <c r="L187" s="260">
        <v>0</v>
      </c>
      <c r="M187" s="261"/>
      <c r="N187" s="262">
        <f t="shared" si="2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26"/>
        <v>0</v>
      </c>
      <c r="X187" s="179">
        <v>0.0009</v>
      </c>
      <c r="Y187" s="179">
        <f t="shared" si="27"/>
        <v>0.004167</v>
      </c>
      <c r="Z187" s="179">
        <v>0</v>
      </c>
      <c r="AA187" s="180">
        <f t="shared" si="28"/>
        <v>0</v>
      </c>
      <c r="AR187" s="19" t="s">
        <v>204</v>
      </c>
      <c r="AT187" s="19" t="s">
        <v>201</v>
      </c>
      <c r="AU187" s="19" t="s">
        <v>97</v>
      </c>
      <c r="AY187" s="19" t="s">
        <v>189</v>
      </c>
      <c r="BE187" s="118">
        <f t="shared" si="29"/>
        <v>0</v>
      </c>
      <c r="BF187" s="118">
        <f t="shared" si="30"/>
        <v>0</v>
      </c>
      <c r="BG187" s="118">
        <f t="shared" si="31"/>
        <v>0</v>
      </c>
      <c r="BH187" s="118">
        <f t="shared" si="32"/>
        <v>0</v>
      </c>
      <c r="BI187" s="118">
        <f t="shared" si="33"/>
        <v>0</v>
      </c>
      <c r="BJ187" s="19" t="s">
        <v>41</v>
      </c>
      <c r="BK187" s="118">
        <f t="shared" si="34"/>
        <v>0</v>
      </c>
      <c r="BL187" s="19" t="s">
        <v>194</v>
      </c>
      <c r="BM187" s="19" t="s">
        <v>1036</v>
      </c>
    </row>
    <row r="188" spans="2:65" s="1" customFormat="1" ht="25.5" customHeight="1">
      <c r="B188" s="35"/>
      <c r="C188" s="174" t="s">
        <v>368</v>
      </c>
      <c r="D188" s="174" t="s">
        <v>190</v>
      </c>
      <c r="E188" s="175" t="s">
        <v>245</v>
      </c>
      <c r="F188" s="255" t="s">
        <v>246</v>
      </c>
      <c r="G188" s="255"/>
      <c r="H188" s="255"/>
      <c r="I188" s="255"/>
      <c r="J188" s="176" t="s">
        <v>198</v>
      </c>
      <c r="K188" s="177">
        <v>56.41</v>
      </c>
      <c r="L188" s="256">
        <v>0</v>
      </c>
      <c r="M188" s="257"/>
      <c r="N188" s="258">
        <f t="shared" si="2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26"/>
        <v>0</v>
      </c>
      <c r="X188" s="179">
        <v>6E-05</v>
      </c>
      <c r="Y188" s="179">
        <f t="shared" si="27"/>
        <v>0.0033845999999999998</v>
      </c>
      <c r="Z188" s="179">
        <v>0</v>
      </c>
      <c r="AA188" s="180">
        <f t="shared" si="28"/>
        <v>0</v>
      </c>
      <c r="AR188" s="19" t="s">
        <v>194</v>
      </c>
      <c r="AT188" s="19" t="s">
        <v>190</v>
      </c>
      <c r="AU188" s="19" t="s">
        <v>97</v>
      </c>
      <c r="AY188" s="19" t="s">
        <v>189</v>
      </c>
      <c r="BE188" s="118">
        <f t="shared" si="29"/>
        <v>0</v>
      </c>
      <c r="BF188" s="118">
        <f t="shared" si="30"/>
        <v>0</v>
      </c>
      <c r="BG188" s="118">
        <f t="shared" si="31"/>
        <v>0</v>
      </c>
      <c r="BH188" s="118">
        <f t="shared" si="32"/>
        <v>0</v>
      </c>
      <c r="BI188" s="118">
        <f t="shared" si="33"/>
        <v>0</v>
      </c>
      <c r="BJ188" s="19" t="s">
        <v>41</v>
      </c>
      <c r="BK188" s="118">
        <f t="shared" si="34"/>
        <v>0</v>
      </c>
      <c r="BL188" s="19" t="s">
        <v>194</v>
      </c>
      <c r="BM188" s="19" t="s">
        <v>1037</v>
      </c>
    </row>
    <row r="189" spans="2:65" s="1" customFormat="1" ht="16.5" customHeight="1">
      <c r="B189" s="35"/>
      <c r="C189" s="181" t="s">
        <v>372</v>
      </c>
      <c r="D189" s="181" t="s">
        <v>201</v>
      </c>
      <c r="E189" s="182" t="s">
        <v>248</v>
      </c>
      <c r="F189" s="259" t="s">
        <v>249</v>
      </c>
      <c r="G189" s="259"/>
      <c r="H189" s="259"/>
      <c r="I189" s="259"/>
      <c r="J189" s="183" t="s">
        <v>198</v>
      </c>
      <c r="K189" s="184">
        <v>59.231</v>
      </c>
      <c r="L189" s="260">
        <v>0</v>
      </c>
      <c r="M189" s="261"/>
      <c r="N189" s="262">
        <f t="shared" si="2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26"/>
        <v>0</v>
      </c>
      <c r="X189" s="179">
        <v>0.00052</v>
      </c>
      <c r="Y189" s="179">
        <f t="shared" si="27"/>
        <v>0.030800119999999997</v>
      </c>
      <c r="Z189" s="179">
        <v>0</v>
      </c>
      <c r="AA189" s="180">
        <f t="shared" si="28"/>
        <v>0</v>
      </c>
      <c r="AR189" s="19" t="s">
        <v>204</v>
      </c>
      <c r="AT189" s="19" t="s">
        <v>201</v>
      </c>
      <c r="AU189" s="19" t="s">
        <v>97</v>
      </c>
      <c r="AY189" s="19" t="s">
        <v>189</v>
      </c>
      <c r="BE189" s="118">
        <f t="shared" si="29"/>
        <v>0</v>
      </c>
      <c r="BF189" s="118">
        <f t="shared" si="30"/>
        <v>0</v>
      </c>
      <c r="BG189" s="118">
        <f t="shared" si="31"/>
        <v>0</v>
      </c>
      <c r="BH189" s="118">
        <f t="shared" si="32"/>
        <v>0</v>
      </c>
      <c r="BI189" s="118">
        <f t="shared" si="33"/>
        <v>0</v>
      </c>
      <c r="BJ189" s="19" t="s">
        <v>41</v>
      </c>
      <c r="BK189" s="118">
        <f t="shared" si="34"/>
        <v>0</v>
      </c>
      <c r="BL189" s="19" t="s">
        <v>194</v>
      </c>
      <c r="BM189" s="19" t="s">
        <v>1038</v>
      </c>
    </row>
    <row r="190" spans="2:65" s="1" customFormat="1" ht="25.5" customHeight="1">
      <c r="B190" s="35"/>
      <c r="C190" s="174" t="s">
        <v>376</v>
      </c>
      <c r="D190" s="174" t="s">
        <v>190</v>
      </c>
      <c r="E190" s="175" t="s">
        <v>1039</v>
      </c>
      <c r="F190" s="255" t="s">
        <v>1040</v>
      </c>
      <c r="G190" s="255"/>
      <c r="H190" s="255"/>
      <c r="I190" s="255"/>
      <c r="J190" s="176" t="s">
        <v>193</v>
      </c>
      <c r="K190" s="177">
        <v>63.908</v>
      </c>
      <c r="L190" s="256">
        <v>0</v>
      </c>
      <c r="M190" s="257"/>
      <c r="N190" s="258">
        <f t="shared" si="2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26"/>
        <v>0</v>
      </c>
      <c r="X190" s="179">
        <v>0.02363</v>
      </c>
      <c r="Y190" s="179">
        <f t="shared" si="27"/>
        <v>1.5101460400000002</v>
      </c>
      <c r="Z190" s="179">
        <v>0</v>
      </c>
      <c r="AA190" s="180">
        <f t="shared" si="28"/>
        <v>0</v>
      </c>
      <c r="AR190" s="19" t="s">
        <v>194</v>
      </c>
      <c r="AT190" s="19" t="s">
        <v>190</v>
      </c>
      <c r="AU190" s="19" t="s">
        <v>97</v>
      </c>
      <c r="AY190" s="19" t="s">
        <v>189</v>
      </c>
      <c r="BE190" s="118">
        <f t="shared" si="29"/>
        <v>0</v>
      </c>
      <c r="BF190" s="118">
        <f t="shared" si="30"/>
        <v>0</v>
      </c>
      <c r="BG190" s="118">
        <f t="shared" si="31"/>
        <v>0</v>
      </c>
      <c r="BH190" s="118">
        <f t="shared" si="32"/>
        <v>0</v>
      </c>
      <c r="BI190" s="118">
        <f t="shared" si="33"/>
        <v>0</v>
      </c>
      <c r="BJ190" s="19" t="s">
        <v>41</v>
      </c>
      <c r="BK190" s="118">
        <f t="shared" si="34"/>
        <v>0</v>
      </c>
      <c r="BL190" s="19" t="s">
        <v>194</v>
      </c>
      <c r="BM190" s="19" t="s">
        <v>1041</v>
      </c>
    </row>
    <row r="191" spans="2:65" s="1" customFormat="1" ht="38.25" customHeight="1">
      <c r="B191" s="35"/>
      <c r="C191" s="174" t="s">
        <v>380</v>
      </c>
      <c r="D191" s="174" t="s">
        <v>190</v>
      </c>
      <c r="E191" s="175" t="s">
        <v>252</v>
      </c>
      <c r="F191" s="255" t="s">
        <v>253</v>
      </c>
      <c r="G191" s="255"/>
      <c r="H191" s="255"/>
      <c r="I191" s="255"/>
      <c r="J191" s="176" t="s">
        <v>193</v>
      </c>
      <c r="K191" s="177">
        <v>237.581</v>
      </c>
      <c r="L191" s="256">
        <v>0</v>
      </c>
      <c r="M191" s="257"/>
      <c r="N191" s="258">
        <f t="shared" si="2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26"/>
        <v>0</v>
      </c>
      <c r="X191" s="179">
        <v>0.01146</v>
      </c>
      <c r="Y191" s="179">
        <f t="shared" si="27"/>
        <v>2.72267826</v>
      </c>
      <c r="Z191" s="179">
        <v>0</v>
      </c>
      <c r="AA191" s="180">
        <f t="shared" si="28"/>
        <v>0</v>
      </c>
      <c r="AR191" s="19" t="s">
        <v>194</v>
      </c>
      <c r="AT191" s="19" t="s">
        <v>190</v>
      </c>
      <c r="AU191" s="19" t="s">
        <v>97</v>
      </c>
      <c r="AY191" s="19" t="s">
        <v>189</v>
      </c>
      <c r="BE191" s="118">
        <f t="shared" si="29"/>
        <v>0</v>
      </c>
      <c r="BF191" s="118">
        <f t="shared" si="30"/>
        <v>0</v>
      </c>
      <c r="BG191" s="118">
        <f t="shared" si="31"/>
        <v>0</v>
      </c>
      <c r="BH191" s="118">
        <f t="shared" si="32"/>
        <v>0</v>
      </c>
      <c r="BI191" s="118">
        <f t="shared" si="33"/>
        <v>0</v>
      </c>
      <c r="BJ191" s="19" t="s">
        <v>41</v>
      </c>
      <c r="BK191" s="118">
        <f t="shared" si="34"/>
        <v>0</v>
      </c>
      <c r="BL191" s="19" t="s">
        <v>194</v>
      </c>
      <c r="BM191" s="19" t="s">
        <v>1042</v>
      </c>
    </row>
    <row r="192" spans="2:65" s="1" customFormat="1" ht="38.25" customHeight="1">
      <c r="B192" s="35"/>
      <c r="C192" s="174" t="s">
        <v>385</v>
      </c>
      <c r="D192" s="174" t="s">
        <v>190</v>
      </c>
      <c r="E192" s="175" t="s">
        <v>256</v>
      </c>
      <c r="F192" s="255" t="s">
        <v>257</v>
      </c>
      <c r="G192" s="255"/>
      <c r="H192" s="255"/>
      <c r="I192" s="255"/>
      <c r="J192" s="176" t="s">
        <v>193</v>
      </c>
      <c r="K192" s="177">
        <v>17.932</v>
      </c>
      <c r="L192" s="256">
        <v>0</v>
      </c>
      <c r="M192" s="257"/>
      <c r="N192" s="258">
        <f t="shared" si="2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26"/>
        <v>0</v>
      </c>
      <c r="X192" s="179">
        <v>0.00628</v>
      </c>
      <c r="Y192" s="179">
        <f t="shared" si="27"/>
        <v>0.11261295999999998</v>
      </c>
      <c r="Z192" s="179">
        <v>0</v>
      </c>
      <c r="AA192" s="180">
        <f t="shared" si="28"/>
        <v>0</v>
      </c>
      <c r="AR192" s="19" t="s">
        <v>194</v>
      </c>
      <c r="AT192" s="19" t="s">
        <v>190</v>
      </c>
      <c r="AU192" s="19" t="s">
        <v>97</v>
      </c>
      <c r="AY192" s="19" t="s">
        <v>189</v>
      </c>
      <c r="BE192" s="118">
        <f t="shared" si="29"/>
        <v>0</v>
      </c>
      <c r="BF192" s="118">
        <f t="shared" si="30"/>
        <v>0</v>
      </c>
      <c r="BG192" s="118">
        <f t="shared" si="31"/>
        <v>0</v>
      </c>
      <c r="BH192" s="118">
        <f t="shared" si="32"/>
        <v>0</v>
      </c>
      <c r="BI192" s="118">
        <f t="shared" si="33"/>
        <v>0</v>
      </c>
      <c r="BJ192" s="19" t="s">
        <v>41</v>
      </c>
      <c r="BK192" s="118">
        <f t="shared" si="34"/>
        <v>0</v>
      </c>
      <c r="BL192" s="19" t="s">
        <v>194</v>
      </c>
      <c r="BM192" s="19" t="s">
        <v>1043</v>
      </c>
    </row>
    <row r="193" spans="2:65" s="1" customFormat="1" ht="25.5" customHeight="1">
      <c r="B193" s="35"/>
      <c r="C193" s="174" t="s">
        <v>390</v>
      </c>
      <c r="D193" s="174" t="s">
        <v>190</v>
      </c>
      <c r="E193" s="175" t="s">
        <v>260</v>
      </c>
      <c r="F193" s="255" t="s">
        <v>261</v>
      </c>
      <c r="G193" s="255"/>
      <c r="H193" s="255"/>
      <c r="I193" s="255"/>
      <c r="J193" s="176" t="s">
        <v>193</v>
      </c>
      <c r="K193" s="177">
        <v>249.508</v>
      </c>
      <c r="L193" s="256">
        <v>0</v>
      </c>
      <c r="M193" s="257"/>
      <c r="N193" s="258">
        <f t="shared" si="25"/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 t="shared" si="26"/>
        <v>0</v>
      </c>
      <c r="X193" s="179">
        <v>0.00268</v>
      </c>
      <c r="Y193" s="179">
        <f t="shared" si="27"/>
        <v>0.6686814400000001</v>
      </c>
      <c r="Z193" s="179">
        <v>0</v>
      </c>
      <c r="AA193" s="180">
        <f t="shared" si="28"/>
        <v>0</v>
      </c>
      <c r="AR193" s="19" t="s">
        <v>194</v>
      </c>
      <c r="AT193" s="19" t="s">
        <v>190</v>
      </c>
      <c r="AU193" s="19" t="s">
        <v>97</v>
      </c>
      <c r="AY193" s="19" t="s">
        <v>189</v>
      </c>
      <c r="BE193" s="118">
        <f t="shared" si="29"/>
        <v>0</v>
      </c>
      <c r="BF193" s="118">
        <f t="shared" si="30"/>
        <v>0</v>
      </c>
      <c r="BG193" s="118">
        <f t="shared" si="31"/>
        <v>0</v>
      </c>
      <c r="BH193" s="118">
        <f t="shared" si="32"/>
        <v>0</v>
      </c>
      <c r="BI193" s="118">
        <f t="shared" si="33"/>
        <v>0</v>
      </c>
      <c r="BJ193" s="19" t="s">
        <v>41</v>
      </c>
      <c r="BK193" s="118">
        <f t="shared" si="34"/>
        <v>0</v>
      </c>
      <c r="BL193" s="19" t="s">
        <v>194</v>
      </c>
      <c r="BM193" s="19" t="s">
        <v>1044</v>
      </c>
    </row>
    <row r="194" spans="2:65" s="1" customFormat="1" ht="25.5" customHeight="1">
      <c r="B194" s="35"/>
      <c r="C194" s="174" t="s">
        <v>394</v>
      </c>
      <c r="D194" s="174" t="s">
        <v>190</v>
      </c>
      <c r="E194" s="175" t="s">
        <v>264</v>
      </c>
      <c r="F194" s="255" t="s">
        <v>265</v>
      </c>
      <c r="G194" s="255"/>
      <c r="H194" s="255"/>
      <c r="I194" s="255"/>
      <c r="J194" s="176" t="s">
        <v>193</v>
      </c>
      <c r="K194" s="177">
        <v>56.155</v>
      </c>
      <c r="L194" s="256">
        <v>0</v>
      </c>
      <c r="M194" s="257"/>
      <c r="N194" s="258">
        <f t="shared" si="25"/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t="shared" si="26"/>
        <v>0</v>
      </c>
      <c r="X194" s="179">
        <v>0.00012</v>
      </c>
      <c r="Y194" s="179">
        <f t="shared" si="27"/>
        <v>0.0067386</v>
      </c>
      <c r="Z194" s="179">
        <v>0</v>
      </c>
      <c r="AA194" s="180">
        <f t="shared" si="28"/>
        <v>0</v>
      </c>
      <c r="AR194" s="19" t="s">
        <v>194</v>
      </c>
      <c r="AT194" s="19" t="s">
        <v>190</v>
      </c>
      <c r="AU194" s="19" t="s">
        <v>97</v>
      </c>
      <c r="AY194" s="19" t="s">
        <v>189</v>
      </c>
      <c r="BE194" s="118">
        <f t="shared" si="29"/>
        <v>0</v>
      </c>
      <c r="BF194" s="118">
        <f t="shared" si="30"/>
        <v>0</v>
      </c>
      <c r="BG194" s="118">
        <f t="shared" si="31"/>
        <v>0</v>
      </c>
      <c r="BH194" s="118">
        <f t="shared" si="32"/>
        <v>0</v>
      </c>
      <c r="BI194" s="118">
        <f t="shared" si="33"/>
        <v>0</v>
      </c>
      <c r="BJ194" s="19" t="s">
        <v>41</v>
      </c>
      <c r="BK194" s="118">
        <f t="shared" si="34"/>
        <v>0</v>
      </c>
      <c r="BL194" s="19" t="s">
        <v>194</v>
      </c>
      <c r="BM194" s="19" t="s">
        <v>1045</v>
      </c>
    </row>
    <row r="195" spans="2:65" s="1" customFormat="1" ht="25.5" customHeight="1">
      <c r="B195" s="35"/>
      <c r="C195" s="174" t="s">
        <v>398</v>
      </c>
      <c r="D195" s="174" t="s">
        <v>190</v>
      </c>
      <c r="E195" s="175" t="s">
        <v>268</v>
      </c>
      <c r="F195" s="255" t="s">
        <v>269</v>
      </c>
      <c r="G195" s="255"/>
      <c r="H195" s="255"/>
      <c r="I195" s="255"/>
      <c r="J195" s="176" t="s">
        <v>193</v>
      </c>
      <c r="K195" s="177">
        <v>5.578</v>
      </c>
      <c r="L195" s="256">
        <v>0</v>
      </c>
      <c r="M195" s="257"/>
      <c r="N195" s="258">
        <f t="shared" si="2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26"/>
        <v>0</v>
      </c>
      <c r="X195" s="179">
        <v>0.063</v>
      </c>
      <c r="Y195" s="179">
        <f t="shared" si="27"/>
        <v>0.351414</v>
      </c>
      <c r="Z195" s="179">
        <v>0</v>
      </c>
      <c r="AA195" s="180">
        <f t="shared" si="28"/>
        <v>0</v>
      </c>
      <c r="AR195" s="19" t="s">
        <v>194</v>
      </c>
      <c r="AT195" s="19" t="s">
        <v>190</v>
      </c>
      <c r="AU195" s="19" t="s">
        <v>97</v>
      </c>
      <c r="AY195" s="19" t="s">
        <v>189</v>
      </c>
      <c r="BE195" s="118">
        <f t="shared" si="29"/>
        <v>0</v>
      </c>
      <c r="BF195" s="118">
        <f t="shared" si="30"/>
        <v>0</v>
      </c>
      <c r="BG195" s="118">
        <f t="shared" si="31"/>
        <v>0</v>
      </c>
      <c r="BH195" s="118">
        <f t="shared" si="32"/>
        <v>0</v>
      </c>
      <c r="BI195" s="118">
        <f t="shared" si="33"/>
        <v>0</v>
      </c>
      <c r="BJ195" s="19" t="s">
        <v>41</v>
      </c>
      <c r="BK195" s="118">
        <f t="shared" si="34"/>
        <v>0</v>
      </c>
      <c r="BL195" s="19" t="s">
        <v>194</v>
      </c>
      <c r="BM195" s="19" t="s">
        <v>1046</v>
      </c>
    </row>
    <row r="196" spans="2:63" s="10" customFormat="1" ht="29.85" customHeight="1">
      <c r="B196" s="163"/>
      <c r="C196" s="164"/>
      <c r="D196" s="173" t="s">
        <v>156</v>
      </c>
      <c r="E196" s="173"/>
      <c r="F196" s="173"/>
      <c r="G196" s="173"/>
      <c r="H196" s="173"/>
      <c r="I196" s="173"/>
      <c r="J196" s="173"/>
      <c r="K196" s="173"/>
      <c r="L196" s="173"/>
      <c r="M196" s="173"/>
      <c r="N196" s="268">
        <f>BK196</f>
        <v>0</v>
      </c>
      <c r="O196" s="269"/>
      <c r="P196" s="269"/>
      <c r="Q196" s="269"/>
      <c r="R196" s="166"/>
      <c r="T196" s="167"/>
      <c r="U196" s="164"/>
      <c r="V196" s="164"/>
      <c r="W196" s="168">
        <f>SUM(W197:W224)</f>
        <v>0</v>
      </c>
      <c r="X196" s="164"/>
      <c r="Y196" s="168">
        <f>SUM(Y197:Y224)</f>
        <v>0.04145</v>
      </c>
      <c r="Z196" s="164"/>
      <c r="AA196" s="169">
        <f>SUM(AA197:AA224)</f>
        <v>173.34875699999998</v>
      </c>
      <c r="AR196" s="170" t="s">
        <v>41</v>
      </c>
      <c r="AT196" s="171" t="s">
        <v>85</v>
      </c>
      <c r="AU196" s="171" t="s">
        <v>41</v>
      </c>
      <c r="AY196" s="170" t="s">
        <v>189</v>
      </c>
      <c r="BK196" s="172">
        <f>SUM(BK197:BK224)</f>
        <v>0</v>
      </c>
    </row>
    <row r="197" spans="2:65" s="1" customFormat="1" ht="38.25" customHeight="1">
      <c r="B197" s="35"/>
      <c r="C197" s="174" t="s">
        <v>402</v>
      </c>
      <c r="D197" s="174" t="s">
        <v>190</v>
      </c>
      <c r="E197" s="175" t="s">
        <v>271</v>
      </c>
      <c r="F197" s="255" t="s">
        <v>272</v>
      </c>
      <c r="G197" s="255"/>
      <c r="H197" s="255"/>
      <c r="I197" s="255"/>
      <c r="J197" s="176" t="s">
        <v>193</v>
      </c>
      <c r="K197" s="177">
        <v>349</v>
      </c>
      <c r="L197" s="256">
        <v>0</v>
      </c>
      <c r="M197" s="257"/>
      <c r="N197" s="258">
        <f aca="true" t="shared" si="35" ref="N197:N224">ROUND(L197*K197,2)</f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aca="true" t="shared" si="36" ref="W197:W224">V197*K197</f>
        <v>0</v>
      </c>
      <c r="X197" s="179">
        <v>0</v>
      </c>
      <c r="Y197" s="179">
        <f aca="true" t="shared" si="37" ref="Y197:Y224">X197*K197</f>
        <v>0</v>
      </c>
      <c r="Z197" s="179">
        <v>0</v>
      </c>
      <c r="AA197" s="180">
        <f aca="true" t="shared" si="38" ref="AA197:AA224">Z197*K197</f>
        <v>0</v>
      </c>
      <c r="AR197" s="19" t="s">
        <v>194</v>
      </c>
      <c r="AT197" s="19" t="s">
        <v>190</v>
      </c>
      <c r="AU197" s="19" t="s">
        <v>97</v>
      </c>
      <c r="AY197" s="19" t="s">
        <v>189</v>
      </c>
      <c r="BE197" s="118">
        <f aca="true" t="shared" si="39" ref="BE197:BE224">IF(U197="základní",N197,0)</f>
        <v>0</v>
      </c>
      <c r="BF197" s="118">
        <f aca="true" t="shared" si="40" ref="BF197:BF224">IF(U197="snížená",N197,0)</f>
        <v>0</v>
      </c>
      <c r="BG197" s="118">
        <f aca="true" t="shared" si="41" ref="BG197:BG224">IF(U197="zákl. přenesená",N197,0)</f>
        <v>0</v>
      </c>
      <c r="BH197" s="118">
        <f aca="true" t="shared" si="42" ref="BH197:BH224">IF(U197="sníž. přenesená",N197,0)</f>
        <v>0</v>
      </c>
      <c r="BI197" s="118">
        <f aca="true" t="shared" si="43" ref="BI197:BI224">IF(U197="nulová",N197,0)</f>
        <v>0</v>
      </c>
      <c r="BJ197" s="19" t="s">
        <v>41</v>
      </c>
      <c r="BK197" s="118">
        <f aca="true" t="shared" si="44" ref="BK197:BK224">ROUND(L197*K197,2)</f>
        <v>0</v>
      </c>
      <c r="BL197" s="19" t="s">
        <v>194</v>
      </c>
      <c r="BM197" s="19" t="s">
        <v>1047</v>
      </c>
    </row>
    <row r="198" spans="2:65" s="1" customFormat="1" ht="38.25" customHeight="1">
      <c r="B198" s="35"/>
      <c r="C198" s="174" t="s">
        <v>406</v>
      </c>
      <c r="D198" s="174" t="s">
        <v>190</v>
      </c>
      <c r="E198" s="175" t="s">
        <v>275</v>
      </c>
      <c r="F198" s="255" t="s">
        <v>276</v>
      </c>
      <c r="G198" s="255"/>
      <c r="H198" s="255"/>
      <c r="I198" s="255"/>
      <c r="J198" s="176" t="s">
        <v>193</v>
      </c>
      <c r="K198" s="177">
        <v>20940</v>
      </c>
      <c r="L198" s="256">
        <v>0</v>
      </c>
      <c r="M198" s="257"/>
      <c r="N198" s="258">
        <f t="shared" si="3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36"/>
        <v>0</v>
      </c>
      <c r="X198" s="179">
        <v>0</v>
      </c>
      <c r="Y198" s="179">
        <f t="shared" si="37"/>
        <v>0</v>
      </c>
      <c r="Z198" s="179">
        <v>0</v>
      </c>
      <c r="AA198" s="180">
        <f t="shared" si="38"/>
        <v>0</v>
      </c>
      <c r="AR198" s="19" t="s">
        <v>194</v>
      </c>
      <c r="AT198" s="19" t="s">
        <v>190</v>
      </c>
      <c r="AU198" s="19" t="s">
        <v>97</v>
      </c>
      <c r="AY198" s="19" t="s">
        <v>189</v>
      </c>
      <c r="BE198" s="118">
        <f t="shared" si="39"/>
        <v>0</v>
      </c>
      <c r="BF198" s="118">
        <f t="shared" si="40"/>
        <v>0</v>
      </c>
      <c r="BG198" s="118">
        <f t="shared" si="41"/>
        <v>0</v>
      </c>
      <c r="BH198" s="118">
        <f t="shared" si="42"/>
        <v>0</v>
      </c>
      <c r="BI198" s="118">
        <f t="shared" si="43"/>
        <v>0</v>
      </c>
      <c r="BJ198" s="19" t="s">
        <v>41</v>
      </c>
      <c r="BK198" s="118">
        <f t="shared" si="44"/>
        <v>0</v>
      </c>
      <c r="BL198" s="19" t="s">
        <v>194</v>
      </c>
      <c r="BM198" s="19" t="s">
        <v>1048</v>
      </c>
    </row>
    <row r="199" spans="2:65" s="1" customFormat="1" ht="38.25" customHeight="1">
      <c r="B199" s="35"/>
      <c r="C199" s="174" t="s">
        <v>410</v>
      </c>
      <c r="D199" s="174" t="s">
        <v>190</v>
      </c>
      <c r="E199" s="175" t="s">
        <v>279</v>
      </c>
      <c r="F199" s="255" t="s">
        <v>280</v>
      </c>
      <c r="G199" s="255"/>
      <c r="H199" s="255"/>
      <c r="I199" s="255"/>
      <c r="J199" s="176" t="s">
        <v>193</v>
      </c>
      <c r="K199" s="177">
        <v>349</v>
      </c>
      <c r="L199" s="256">
        <v>0</v>
      </c>
      <c r="M199" s="257"/>
      <c r="N199" s="258">
        <f t="shared" si="3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36"/>
        <v>0</v>
      </c>
      <c r="X199" s="179">
        <v>0</v>
      </c>
      <c r="Y199" s="179">
        <f t="shared" si="37"/>
        <v>0</v>
      </c>
      <c r="Z199" s="179">
        <v>0</v>
      </c>
      <c r="AA199" s="180">
        <f t="shared" si="38"/>
        <v>0</v>
      </c>
      <c r="AR199" s="19" t="s">
        <v>194</v>
      </c>
      <c r="AT199" s="19" t="s">
        <v>190</v>
      </c>
      <c r="AU199" s="19" t="s">
        <v>97</v>
      </c>
      <c r="AY199" s="19" t="s">
        <v>189</v>
      </c>
      <c r="BE199" s="118">
        <f t="shared" si="39"/>
        <v>0</v>
      </c>
      <c r="BF199" s="118">
        <f t="shared" si="40"/>
        <v>0</v>
      </c>
      <c r="BG199" s="118">
        <f t="shared" si="41"/>
        <v>0</v>
      </c>
      <c r="BH199" s="118">
        <f t="shared" si="42"/>
        <v>0</v>
      </c>
      <c r="BI199" s="118">
        <f t="shared" si="43"/>
        <v>0</v>
      </c>
      <c r="BJ199" s="19" t="s">
        <v>41</v>
      </c>
      <c r="BK199" s="118">
        <f t="shared" si="44"/>
        <v>0</v>
      </c>
      <c r="BL199" s="19" t="s">
        <v>194</v>
      </c>
      <c r="BM199" s="19" t="s">
        <v>1049</v>
      </c>
    </row>
    <row r="200" spans="2:65" s="1" customFormat="1" ht="25.5" customHeight="1">
      <c r="B200" s="35"/>
      <c r="C200" s="174" t="s">
        <v>414</v>
      </c>
      <c r="D200" s="174" t="s">
        <v>190</v>
      </c>
      <c r="E200" s="175" t="s">
        <v>283</v>
      </c>
      <c r="F200" s="255" t="s">
        <v>284</v>
      </c>
      <c r="G200" s="255"/>
      <c r="H200" s="255"/>
      <c r="I200" s="255"/>
      <c r="J200" s="176" t="s">
        <v>193</v>
      </c>
      <c r="K200" s="177">
        <v>349</v>
      </c>
      <c r="L200" s="256">
        <v>0</v>
      </c>
      <c r="M200" s="257"/>
      <c r="N200" s="258">
        <f t="shared" si="3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36"/>
        <v>0</v>
      </c>
      <c r="X200" s="179">
        <v>0</v>
      </c>
      <c r="Y200" s="179">
        <f t="shared" si="37"/>
        <v>0</v>
      </c>
      <c r="Z200" s="179">
        <v>0</v>
      </c>
      <c r="AA200" s="180">
        <f t="shared" si="38"/>
        <v>0</v>
      </c>
      <c r="AR200" s="19" t="s">
        <v>194</v>
      </c>
      <c r="AT200" s="19" t="s">
        <v>190</v>
      </c>
      <c r="AU200" s="19" t="s">
        <v>97</v>
      </c>
      <c r="AY200" s="19" t="s">
        <v>189</v>
      </c>
      <c r="BE200" s="118">
        <f t="shared" si="39"/>
        <v>0</v>
      </c>
      <c r="BF200" s="118">
        <f t="shared" si="40"/>
        <v>0</v>
      </c>
      <c r="BG200" s="118">
        <f t="shared" si="41"/>
        <v>0</v>
      </c>
      <c r="BH200" s="118">
        <f t="shared" si="42"/>
        <v>0</v>
      </c>
      <c r="BI200" s="118">
        <f t="shared" si="43"/>
        <v>0</v>
      </c>
      <c r="BJ200" s="19" t="s">
        <v>41</v>
      </c>
      <c r="BK200" s="118">
        <f t="shared" si="44"/>
        <v>0</v>
      </c>
      <c r="BL200" s="19" t="s">
        <v>194</v>
      </c>
      <c r="BM200" s="19" t="s">
        <v>1050</v>
      </c>
    </row>
    <row r="201" spans="2:65" s="1" customFormat="1" ht="25.5" customHeight="1">
      <c r="B201" s="35"/>
      <c r="C201" s="174" t="s">
        <v>418</v>
      </c>
      <c r="D201" s="174" t="s">
        <v>190</v>
      </c>
      <c r="E201" s="175" t="s">
        <v>287</v>
      </c>
      <c r="F201" s="255" t="s">
        <v>288</v>
      </c>
      <c r="G201" s="255"/>
      <c r="H201" s="255"/>
      <c r="I201" s="255"/>
      <c r="J201" s="176" t="s">
        <v>193</v>
      </c>
      <c r="K201" s="177">
        <v>20940</v>
      </c>
      <c r="L201" s="256">
        <v>0</v>
      </c>
      <c r="M201" s="257"/>
      <c r="N201" s="258">
        <f t="shared" si="3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36"/>
        <v>0</v>
      </c>
      <c r="X201" s="179">
        <v>0</v>
      </c>
      <c r="Y201" s="179">
        <f t="shared" si="37"/>
        <v>0</v>
      </c>
      <c r="Z201" s="179">
        <v>0</v>
      </c>
      <c r="AA201" s="180">
        <f t="shared" si="38"/>
        <v>0</v>
      </c>
      <c r="AR201" s="19" t="s">
        <v>194</v>
      </c>
      <c r="AT201" s="19" t="s">
        <v>190</v>
      </c>
      <c r="AU201" s="19" t="s">
        <v>97</v>
      </c>
      <c r="AY201" s="19" t="s">
        <v>189</v>
      </c>
      <c r="BE201" s="118">
        <f t="shared" si="39"/>
        <v>0</v>
      </c>
      <c r="BF201" s="118">
        <f t="shared" si="40"/>
        <v>0</v>
      </c>
      <c r="BG201" s="118">
        <f t="shared" si="41"/>
        <v>0</v>
      </c>
      <c r="BH201" s="118">
        <f t="shared" si="42"/>
        <v>0</v>
      </c>
      <c r="BI201" s="118">
        <f t="shared" si="43"/>
        <v>0</v>
      </c>
      <c r="BJ201" s="19" t="s">
        <v>41</v>
      </c>
      <c r="BK201" s="118">
        <f t="shared" si="44"/>
        <v>0</v>
      </c>
      <c r="BL201" s="19" t="s">
        <v>194</v>
      </c>
      <c r="BM201" s="19" t="s">
        <v>1051</v>
      </c>
    </row>
    <row r="202" spans="2:65" s="1" customFormat="1" ht="25.5" customHeight="1">
      <c r="B202" s="35"/>
      <c r="C202" s="174" t="s">
        <v>422</v>
      </c>
      <c r="D202" s="174" t="s">
        <v>190</v>
      </c>
      <c r="E202" s="175" t="s">
        <v>291</v>
      </c>
      <c r="F202" s="255" t="s">
        <v>292</v>
      </c>
      <c r="G202" s="255"/>
      <c r="H202" s="255"/>
      <c r="I202" s="255"/>
      <c r="J202" s="176" t="s">
        <v>193</v>
      </c>
      <c r="K202" s="177">
        <v>349</v>
      </c>
      <c r="L202" s="256">
        <v>0</v>
      </c>
      <c r="M202" s="257"/>
      <c r="N202" s="258">
        <f t="shared" si="3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36"/>
        <v>0</v>
      </c>
      <c r="X202" s="179">
        <v>0</v>
      </c>
      <c r="Y202" s="179">
        <f t="shared" si="37"/>
        <v>0</v>
      </c>
      <c r="Z202" s="179">
        <v>0</v>
      </c>
      <c r="AA202" s="180">
        <f t="shared" si="38"/>
        <v>0</v>
      </c>
      <c r="AR202" s="19" t="s">
        <v>194</v>
      </c>
      <c r="AT202" s="19" t="s">
        <v>190</v>
      </c>
      <c r="AU202" s="19" t="s">
        <v>97</v>
      </c>
      <c r="AY202" s="19" t="s">
        <v>189</v>
      </c>
      <c r="BE202" s="118">
        <f t="shared" si="39"/>
        <v>0</v>
      </c>
      <c r="BF202" s="118">
        <f t="shared" si="40"/>
        <v>0</v>
      </c>
      <c r="BG202" s="118">
        <f t="shared" si="41"/>
        <v>0</v>
      </c>
      <c r="BH202" s="118">
        <f t="shared" si="42"/>
        <v>0</v>
      </c>
      <c r="BI202" s="118">
        <f t="shared" si="43"/>
        <v>0</v>
      </c>
      <c r="BJ202" s="19" t="s">
        <v>41</v>
      </c>
      <c r="BK202" s="118">
        <f t="shared" si="44"/>
        <v>0</v>
      </c>
      <c r="BL202" s="19" t="s">
        <v>194</v>
      </c>
      <c r="BM202" s="19" t="s">
        <v>1052</v>
      </c>
    </row>
    <row r="203" spans="2:65" s="1" customFormat="1" ht="25.5" customHeight="1">
      <c r="B203" s="35"/>
      <c r="C203" s="174" t="s">
        <v>426</v>
      </c>
      <c r="D203" s="174" t="s">
        <v>190</v>
      </c>
      <c r="E203" s="175" t="s">
        <v>1053</v>
      </c>
      <c r="F203" s="255" t="s">
        <v>1054</v>
      </c>
      <c r="G203" s="255"/>
      <c r="H203" s="255"/>
      <c r="I203" s="255"/>
      <c r="J203" s="176" t="s">
        <v>1055</v>
      </c>
      <c r="K203" s="177">
        <v>10</v>
      </c>
      <c r="L203" s="256">
        <v>0</v>
      </c>
      <c r="M203" s="257"/>
      <c r="N203" s="258">
        <f t="shared" si="3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36"/>
        <v>0</v>
      </c>
      <c r="X203" s="179">
        <v>0</v>
      </c>
      <c r="Y203" s="179">
        <f t="shared" si="37"/>
        <v>0</v>
      </c>
      <c r="Z203" s="179">
        <v>0</v>
      </c>
      <c r="AA203" s="180">
        <f t="shared" si="38"/>
        <v>0</v>
      </c>
      <c r="AR203" s="19" t="s">
        <v>194</v>
      </c>
      <c r="AT203" s="19" t="s">
        <v>190</v>
      </c>
      <c r="AU203" s="19" t="s">
        <v>97</v>
      </c>
      <c r="AY203" s="19" t="s">
        <v>189</v>
      </c>
      <c r="BE203" s="118">
        <f t="shared" si="39"/>
        <v>0</v>
      </c>
      <c r="BF203" s="118">
        <f t="shared" si="40"/>
        <v>0</v>
      </c>
      <c r="BG203" s="118">
        <f t="shared" si="41"/>
        <v>0</v>
      </c>
      <c r="BH203" s="118">
        <f t="shared" si="42"/>
        <v>0</v>
      </c>
      <c r="BI203" s="118">
        <f t="shared" si="43"/>
        <v>0</v>
      </c>
      <c r="BJ203" s="19" t="s">
        <v>41</v>
      </c>
      <c r="BK203" s="118">
        <f t="shared" si="44"/>
        <v>0</v>
      </c>
      <c r="BL203" s="19" t="s">
        <v>194</v>
      </c>
      <c r="BM203" s="19" t="s">
        <v>1056</v>
      </c>
    </row>
    <row r="204" spans="2:65" s="1" customFormat="1" ht="38.25" customHeight="1">
      <c r="B204" s="35"/>
      <c r="C204" s="174" t="s">
        <v>430</v>
      </c>
      <c r="D204" s="174" t="s">
        <v>190</v>
      </c>
      <c r="E204" s="175" t="s">
        <v>1057</v>
      </c>
      <c r="F204" s="255" t="s">
        <v>1058</v>
      </c>
      <c r="G204" s="255"/>
      <c r="H204" s="255"/>
      <c r="I204" s="255"/>
      <c r="J204" s="176" t="s">
        <v>193</v>
      </c>
      <c r="K204" s="177">
        <v>165.8</v>
      </c>
      <c r="L204" s="256">
        <v>0</v>
      </c>
      <c r="M204" s="257"/>
      <c r="N204" s="258">
        <f t="shared" si="3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36"/>
        <v>0</v>
      </c>
      <c r="X204" s="179">
        <v>0.00021</v>
      </c>
      <c r="Y204" s="179">
        <f t="shared" si="37"/>
        <v>0.034818</v>
      </c>
      <c r="Z204" s="179">
        <v>0</v>
      </c>
      <c r="AA204" s="180">
        <f t="shared" si="38"/>
        <v>0</v>
      </c>
      <c r="AR204" s="19" t="s">
        <v>194</v>
      </c>
      <c r="AT204" s="19" t="s">
        <v>190</v>
      </c>
      <c r="AU204" s="19" t="s">
        <v>97</v>
      </c>
      <c r="AY204" s="19" t="s">
        <v>189</v>
      </c>
      <c r="BE204" s="118">
        <f t="shared" si="39"/>
        <v>0</v>
      </c>
      <c r="BF204" s="118">
        <f t="shared" si="40"/>
        <v>0</v>
      </c>
      <c r="BG204" s="118">
        <f t="shared" si="41"/>
        <v>0</v>
      </c>
      <c r="BH204" s="118">
        <f t="shared" si="42"/>
        <v>0</v>
      </c>
      <c r="BI204" s="118">
        <f t="shared" si="43"/>
        <v>0</v>
      </c>
      <c r="BJ204" s="19" t="s">
        <v>41</v>
      </c>
      <c r="BK204" s="118">
        <f t="shared" si="44"/>
        <v>0</v>
      </c>
      <c r="BL204" s="19" t="s">
        <v>194</v>
      </c>
      <c r="BM204" s="19" t="s">
        <v>1059</v>
      </c>
    </row>
    <row r="205" spans="2:65" s="1" customFormat="1" ht="25.5" customHeight="1">
      <c r="B205" s="35"/>
      <c r="C205" s="174" t="s">
        <v>434</v>
      </c>
      <c r="D205" s="174" t="s">
        <v>190</v>
      </c>
      <c r="E205" s="175" t="s">
        <v>1060</v>
      </c>
      <c r="F205" s="255" t="s">
        <v>1061</v>
      </c>
      <c r="G205" s="255"/>
      <c r="H205" s="255"/>
      <c r="I205" s="255"/>
      <c r="J205" s="176" t="s">
        <v>193</v>
      </c>
      <c r="K205" s="177">
        <v>165.8</v>
      </c>
      <c r="L205" s="256">
        <v>0</v>
      </c>
      <c r="M205" s="257"/>
      <c r="N205" s="258">
        <f t="shared" si="35"/>
        <v>0</v>
      </c>
      <c r="O205" s="258"/>
      <c r="P205" s="258"/>
      <c r="Q205" s="258"/>
      <c r="R205" s="37"/>
      <c r="T205" s="178" t="s">
        <v>22</v>
      </c>
      <c r="U205" s="44" t="s">
        <v>51</v>
      </c>
      <c r="V205" s="36"/>
      <c r="W205" s="179">
        <f t="shared" si="36"/>
        <v>0</v>
      </c>
      <c r="X205" s="179">
        <v>4E-05</v>
      </c>
      <c r="Y205" s="179">
        <f t="shared" si="37"/>
        <v>0.006632000000000001</v>
      </c>
      <c r="Z205" s="179">
        <v>0</v>
      </c>
      <c r="AA205" s="180">
        <f t="shared" si="38"/>
        <v>0</v>
      </c>
      <c r="AR205" s="19" t="s">
        <v>194</v>
      </c>
      <c r="AT205" s="19" t="s">
        <v>190</v>
      </c>
      <c r="AU205" s="19" t="s">
        <v>97</v>
      </c>
      <c r="AY205" s="19" t="s">
        <v>189</v>
      </c>
      <c r="BE205" s="118">
        <f t="shared" si="39"/>
        <v>0</v>
      </c>
      <c r="BF205" s="118">
        <f t="shared" si="40"/>
        <v>0</v>
      </c>
      <c r="BG205" s="118">
        <f t="shared" si="41"/>
        <v>0</v>
      </c>
      <c r="BH205" s="118">
        <f t="shared" si="42"/>
        <v>0</v>
      </c>
      <c r="BI205" s="118">
        <f t="shared" si="43"/>
        <v>0</v>
      </c>
      <c r="BJ205" s="19" t="s">
        <v>41</v>
      </c>
      <c r="BK205" s="118">
        <f t="shared" si="44"/>
        <v>0</v>
      </c>
      <c r="BL205" s="19" t="s">
        <v>194</v>
      </c>
      <c r="BM205" s="19" t="s">
        <v>1062</v>
      </c>
    </row>
    <row r="206" spans="2:65" s="1" customFormat="1" ht="25.5" customHeight="1">
      <c r="B206" s="35"/>
      <c r="C206" s="174" t="s">
        <v>438</v>
      </c>
      <c r="D206" s="174" t="s">
        <v>190</v>
      </c>
      <c r="E206" s="175" t="s">
        <v>1063</v>
      </c>
      <c r="F206" s="255" t="s">
        <v>1064</v>
      </c>
      <c r="G206" s="255"/>
      <c r="H206" s="255"/>
      <c r="I206" s="255"/>
      <c r="J206" s="176" t="s">
        <v>193</v>
      </c>
      <c r="K206" s="177">
        <v>8.882</v>
      </c>
      <c r="L206" s="256">
        <v>0</v>
      </c>
      <c r="M206" s="257"/>
      <c r="N206" s="258">
        <f t="shared" si="35"/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t="shared" si="36"/>
        <v>0</v>
      </c>
      <c r="X206" s="179">
        <v>0</v>
      </c>
      <c r="Y206" s="179">
        <f t="shared" si="37"/>
        <v>0</v>
      </c>
      <c r="Z206" s="179">
        <v>0.261</v>
      </c>
      <c r="AA206" s="180">
        <f t="shared" si="38"/>
        <v>2.318202</v>
      </c>
      <c r="AR206" s="19" t="s">
        <v>194</v>
      </c>
      <c r="AT206" s="19" t="s">
        <v>190</v>
      </c>
      <c r="AU206" s="19" t="s">
        <v>97</v>
      </c>
      <c r="AY206" s="19" t="s">
        <v>189</v>
      </c>
      <c r="BE206" s="118">
        <f t="shared" si="39"/>
        <v>0</v>
      </c>
      <c r="BF206" s="118">
        <f t="shared" si="40"/>
        <v>0</v>
      </c>
      <c r="BG206" s="118">
        <f t="shared" si="41"/>
        <v>0</v>
      </c>
      <c r="BH206" s="118">
        <f t="shared" si="42"/>
        <v>0</v>
      </c>
      <c r="BI206" s="118">
        <f t="shared" si="43"/>
        <v>0</v>
      </c>
      <c r="BJ206" s="19" t="s">
        <v>41</v>
      </c>
      <c r="BK206" s="118">
        <f t="shared" si="44"/>
        <v>0</v>
      </c>
      <c r="BL206" s="19" t="s">
        <v>194</v>
      </c>
      <c r="BM206" s="19" t="s">
        <v>1065</v>
      </c>
    </row>
    <row r="207" spans="2:65" s="1" customFormat="1" ht="38.25" customHeight="1">
      <c r="B207" s="35"/>
      <c r="C207" s="174" t="s">
        <v>442</v>
      </c>
      <c r="D207" s="174" t="s">
        <v>190</v>
      </c>
      <c r="E207" s="175" t="s">
        <v>1066</v>
      </c>
      <c r="F207" s="255" t="s">
        <v>1067</v>
      </c>
      <c r="G207" s="255"/>
      <c r="H207" s="255"/>
      <c r="I207" s="255"/>
      <c r="J207" s="176" t="s">
        <v>388</v>
      </c>
      <c r="K207" s="177">
        <v>5.556</v>
      </c>
      <c r="L207" s="256">
        <v>0</v>
      </c>
      <c r="M207" s="257"/>
      <c r="N207" s="258">
        <f t="shared" si="3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36"/>
        <v>0</v>
      </c>
      <c r="X207" s="179">
        <v>0</v>
      </c>
      <c r="Y207" s="179">
        <f t="shared" si="37"/>
        <v>0</v>
      </c>
      <c r="Z207" s="179">
        <v>1.8</v>
      </c>
      <c r="AA207" s="180">
        <f t="shared" si="38"/>
        <v>10.0008</v>
      </c>
      <c r="AR207" s="19" t="s">
        <v>194</v>
      </c>
      <c r="AT207" s="19" t="s">
        <v>190</v>
      </c>
      <c r="AU207" s="19" t="s">
        <v>97</v>
      </c>
      <c r="AY207" s="19" t="s">
        <v>189</v>
      </c>
      <c r="BE207" s="118">
        <f t="shared" si="39"/>
        <v>0</v>
      </c>
      <c r="BF207" s="118">
        <f t="shared" si="40"/>
        <v>0</v>
      </c>
      <c r="BG207" s="118">
        <f t="shared" si="41"/>
        <v>0</v>
      </c>
      <c r="BH207" s="118">
        <f t="shared" si="42"/>
        <v>0</v>
      </c>
      <c r="BI207" s="118">
        <f t="shared" si="43"/>
        <v>0</v>
      </c>
      <c r="BJ207" s="19" t="s">
        <v>41</v>
      </c>
      <c r="BK207" s="118">
        <f t="shared" si="44"/>
        <v>0</v>
      </c>
      <c r="BL207" s="19" t="s">
        <v>194</v>
      </c>
      <c r="BM207" s="19" t="s">
        <v>1068</v>
      </c>
    </row>
    <row r="208" spans="2:65" s="1" customFormat="1" ht="25.5" customHeight="1">
      <c r="B208" s="35"/>
      <c r="C208" s="174" t="s">
        <v>446</v>
      </c>
      <c r="D208" s="174" t="s">
        <v>190</v>
      </c>
      <c r="E208" s="175" t="s">
        <v>1069</v>
      </c>
      <c r="F208" s="255" t="s">
        <v>1070</v>
      </c>
      <c r="G208" s="255"/>
      <c r="H208" s="255"/>
      <c r="I208" s="255"/>
      <c r="J208" s="176" t="s">
        <v>388</v>
      </c>
      <c r="K208" s="177">
        <v>1.158</v>
      </c>
      <c r="L208" s="256">
        <v>0</v>
      </c>
      <c r="M208" s="257"/>
      <c r="N208" s="258">
        <f t="shared" si="3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36"/>
        <v>0</v>
      </c>
      <c r="X208" s="179">
        <v>0</v>
      </c>
      <c r="Y208" s="179">
        <f t="shared" si="37"/>
        <v>0</v>
      </c>
      <c r="Z208" s="179">
        <v>1.594</v>
      </c>
      <c r="AA208" s="180">
        <f t="shared" si="38"/>
        <v>1.845852</v>
      </c>
      <c r="AR208" s="19" t="s">
        <v>194</v>
      </c>
      <c r="AT208" s="19" t="s">
        <v>190</v>
      </c>
      <c r="AU208" s="19" t="s">
        <v>97</v>
      </c>
      <c r="AY208" s="19" t="s">
        <v>189</v>
      </c>
      <c r="BE208" s="118">
        <f t="shared" si="39"/>
        <v>0</v>
      </c>
      <c r="BF208" s="118">
        <f t="shared" si="40"/>
        <v>0</v>
      </c>
      <c r="BG208" s="118">
        <f t="shared" si="41"/>
        <v>0</v>
      </c>
      <c r="BH208" s="118">
        <f t="shared" si="42"/>
        <v>0</v>
      </c>
      <c r="BI208" s="118">
        <f t="shared" si="43"/>
        <v>0</v>
      </c>
      <c r="BJ208" s="19" t="s">
        <v>41</v>
      </c>
      <c r="BK208" s="118">
        <f t="shared" si="44"/>
        <v>0</v>
      </c>
      <c r="BL208" s="19" t="s">
        <v>194</v>
      </c>
      <c r="BM208" s="19" t="s">
        <v>1071</v>
      </c>
    </row>
    <row r="209" spans="2:65" s="1" customFormat="1" ht="25.5" customHeight="1">
      <c r="B209" s="35"/>
      <c r="C209" s="174" t="s">
        <v>450</v>
      </c>
      <c r="D209" s="174" t="s">
        <v>190</v>
      </c>
      <c r="E209" s="175" t="s">
        <v>638</v>
      </c>
      <c r="F209" s="255" t="s">
        <v>639</v>
      </c>
      <c r="G209" s="255"/>
      <c r="H209" s="255"/>
      <c r="I209" s="255"/>
      <c r="J209" s="176" t="s">
        <v>193</v>
      </c>
      <c r="K209" s="177">
        <v>2.883</v>
      </c>
      <c r="L209" s="256">
        <v>0</v>
      </c>
      <c r="M209" s="257"/>
      <c r="N209" s="258">
        <f t="shared" si="3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36"/>
        <v>0</v>
      </c>
      <c r="X209" s="179">
        <v>0</v>
      </c>
      <c r="Y209" s="179">
        <f t="shared" si="37"/>
        <v>0</v>
      </c>
      <c r="Z209" s="179">
        <v>0.055</v>
      </c>
      <c r="AA209" s="180">
        <f t="shared" si="38"/>
        <v>0.158565</v>
      </c>
      <c r="AR209" s="19" t="s">
        <v>194</v>
      </c>
      <c r="AT209" s="19" t="s">
        <v>190</v>
      </c>
      <c r="AU209" s="19" t="s">
        <v>97</v>
      </c>
      <c r="AY209" s="19" t="s">
        <v>189</v>
      </c>
      <c r="BE209" s="118">
        <f t="shared" si="39"/>
        <v>0</v>
      </c>
      <c r="BF209" s="118">
        <f t="shared" si="40"/>
        <v>0</v>
      </c>
      <c r="BG209" s="118">
        <f t="shared" si="41"/>
        <v>0</v>
      </c>
      <c r="BH209" s="118">
        <f t="shared" si="42"/>
        <v>0</v>
      </c>
      <c r="BI209" s="118">
        <f t="shared" si="43"/>
        <v>0</v>
      </c>
      <c r="BJ209" s="19" t="s">
        <v>41</v>
      </c>
      <c r="BK209" s="118">
        <f t="shared" si="44"/>
        <v>0</v>
      </c>
      <c r="BL209" s="19" t="s">
        <v>194</v>
      </c>
      <c r="BM209" s="19" t="s">
        <v>1072</v>
      </c>
    </row>
    <row r="210" spans="2:65" s="1" customFormat="1" ht="25.5" customHeight="1">
      <c r="B210" s="35"/>
      <c r="C210" s="174" t="s">
        <v>454</v>
      </c>
      <c r="D210" s="174" t="s">
        <v>190</v>
      </c>
      <c r="E210" s="175" t="s">
        <v>1073</v>
      </c>
      <c r="F210" s="255" t="s">
        <v>1074</v>
      </c>
      <c r="G210" s="255"/>
      <c r="H210" s="255"/>
      <c r="I210" s="255"/>
      <c r="J210" s="176" t="s">
        <v>193</v>
      </c>
      <c r="K210" s="177">
        <v>1.995</v>
      </c>
      <c r="L210" s="256">
        <v>0</v>
      </c>
      <c r="M210" s="257"/>
      <c r="N210" s="258">
        <f t="shared" si="3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36"/>
        <v>0</v>
      </c>
      <c r="X210" s="179">
        <v>0</v>
      </c>
      <c r="Y210" s="179">
        <f t="shared" si="37"/>
        <v>0</v>
      </c>
      <c r="Z210" s="179">
        <v>0.055</v>
      </c>
      <c r="AA210" s="180">
        <f t="shared" si="38"/>
        <v>0.109725</v>
      </c>
      <c r="AR210" s="19" t="s">
        <v>194</v>
      </c>
      <c r="AT210" s="19" t="s">
        <v>190</v>
      </c>
      <c r="AU210" s="19" t="s">
        <v>97</v>
      </c>
      <c r="AY210" s="19" t="s">
        <v>189</v>
      </c>
      <c r="BE210" s="118">
        <f t="shared" si="39"/>
        <v>0</v>
      </c>
      <c r="BF210" s="118">
        <f t="shared" si="40"/>
        <v>0</v>
      </c>
      <c r="BG210" s="118">
        <f t="shared" si="41"/>
        <v>0</v>
      </c>
      <c r="BH210" s="118">
        <f t="shared" si="42"/>
        <v>0</v>
      </c>
      <c r="BI210" s="118">
        <f t="shared" si="43"/>
        <v>0</v>
      </c>
      <c r="BJ210" s="19" t="s">
        <v>41</v>
      </c>
      <c r="BK210" s="118">
        <f t="shared" si="44"/>
        <v>0</v>
      </c>
      <c r="BL210" s="19" t="s">
        <v>194</v>
      </c>
      <c r="BM210" s="19" t="s">
        <v>1075</v>
      </c>
    </row>
    <row r="211" spans="2:65" s="1" customFormat="1" ht="25.5" customHeight="1">
      <c r="B211" s="35"/>
      <c r="C211" s="174" t="s">
        <v>458</v>
      </c>
      <c r="D211" s="174" t="s">
        <v>190</v>
      </c>
      <c r="E211" s="175" t="s">
        <v>1076</v>
      </c>
      <c r="F211" s="255" t="s">
        <v>1077</v>
      </c>
      <c r="G211" s="255"/>
      <c r="H211" s="255"/>
      <c r="I211" s="255"/>
      <c r="J211" s="176" t="s">
        <v>193</v>
      </c>
      <c r="K211" s="177">
        <v>0.49</v>
      </c>
      <c r="L211" s="256">
        <v>0</v>
      </c>
      <c r="M211" s="257"/>
      <c r="N211" s="258">
        <f t="shared" si="3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36"/>
        <v>0</v>
      </c>
      <c r="X211" s="179">
        <v>0</v>
      </c>
      <c r="Y211" s="179">
        <f t="shared" si="37"/>
        <v>0</v>
      </c>
      <c r="Z211" s="179">
        <v>0.041</v>
      </c>
      <c r="AA211" s="180">
        <f t="shared" si="38"/>
        <v>0.02009</v>
      </c>
      <c r="AR211" s="19" t="s">
        <v>194</v>
      </c>
      <c r="AT211" s="19" t="s">
        <v>190</v>
      </c>
      <c r="AU211" s="19" t="s">
        <v>97</v>
      </c>
      <c r="AY211" s="19" t="s">
        <v>189</v>
      </c>
      <c r="BE211" s="118">
        <f t="shared" si="39"/>
        <v>0</v>
      </c>
      <c r="BF211" s="118">
        <f t="shared" si="40"/>
        <v>0</v>
      </c>
      <c r="BG211" s="118">
        <f t="shared" si="41"/>
        <v>0</v>
      </c>
      <c r="BH211" s="118">
        <f t="shared" si="42"/>
        <v>0</v>
      </c>
      <c r="BI211" s="118">
        <f t="shared" si="43"/>
        <v>0</v>
      </c>
      <c r="BJ211" s="19" t="s">
        <v>41</v>
      </c>
      <c r="BK211" s="118">
        <f t="shared" si="44"/>
        <v>0</v>
      </c>
      <c r="BL211" s="19" t="s">
        <v>194</v>
      </c>
      <c r="BM211" s="19" t="s">
        <v>1078</v>
      </c>
    </row>
    <row r="212" spans="2:65" s="1" customFormat="1" ht="25.5" customHeight="1">
      <c r="B212" s="35"/>
      <c r="C212" s="174" t="s">
        <v>462</v>
      </c>
      <c r="D212" s="174" t="s">
        <v>190</v>
      </c>
      <c r="E212" s="175" t="s">
        <v>1079</v>
      </c>
      <c r="F212" s="255" t="s">
        <v>1080</v>
      </c>
      <c r="G212" s="255"/>
      <c r="H212" s="255"/>
      <c r="I212" s="255"/>
      <c r="J212" s="176" t="s">
        <v>193</v>
      </c>
      <c r="K212" s="177">
        <v>1.74</v>
      </c>
      <c r="L212" s="256">
        <v>0</v>
      </c>
      <c r="M212" s="257"/>
      <c r="N212" s="258">
        <f t="shared" si="3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36"/>
        <v>0</v>
      </c>
      <c r="X212" s="179">
        <v>0</v>
      </c>
      <c r="Y212" s="179">
        <f t="shared" si="37"/>
        <v>0</v>
      </c>
      <c r="Z212" s="179">
        <v>0.031</v>
      </c>
      <c r="AA212" s="180">
        <f t="shared" si="38"/>
        <v>0.05394</v>
      </c>
      <c r="AR212" s="19" t="s">
        <v>194</v>
      </c>
      <c r="AT212" s="19" t="s">
        <v>190</v>
      </c>
      <c r="AU212" s="19" t="s">
        <v>97</v>
      </c>
      <c r="AY212" s="19" t="s">
        <v>189</v>
      </c>
      <c r="BE212" s="118">
        <f t="shared" si="39"/>
        <v>0</v>
      </c>
      <c r="BF212" s="118">
        <f t="shared" si="40"/>
        <v>0</v>
      </c>
      <c r="BG212" s="118">
        <f t="shared" si="41"/>
        <v>0</v>
      </c>
      <c r="BH212" s="118">
        <f t="shared" si="42"/>
        <v>0</v>
      </c>
      <c r="BI212" s="118">
        <f t="shared" si="43"/>
        <v>0</v>
      </c>
      <c r="BJ212" s="19" t="s">
        <v>41</v>
      </c>
      <c r="BK212" s="118">
        <f t="shared" si="44"/>
        <v>0</v>
      </c>
      <c r="BL212" s="19" t="s">
        <v>194</v>
      </c>
      <c r="BM212" s="19" t="s">
        <v>1081</v>
      </c>
    </row>
    <row r="213" spans="2:65" s="1" customFormat="1" ht="25.5" customHeight="1">
      <c r="B213" s="35"/>
      <c r="C213" s="174" t="s">
        <v>466</v>
      </c>
      <c r="D213" s="174" t="s">
        <v>190</v>
      </c>
      <c r="E213" s="175" t="s">
        <v>1082</v>
      </c>
      <c r="F213" s="255" t="s">
        <v>1083</v>
      </c>
      <c r="G213" s="255"/>
      <c r="H213" s="255"/>
      <c r="I213" s="255"/>
      <c r="J213" s="176" t="s">
        <v>193</v>
      </c>
      <c r="K213" s="177">
        <v>2.16</v>
      </c>
      <c r="L213" s="256">
        <v>0</v>
      </c>
      <c r="M213" s="257"/>
      <c r="N213" s="258">
        <f t="shared" si="3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36"/>
        <v>0</v>
      </c>
      <c r="X213" s="179">
        <v>0</v>
      </c>
      <c r="Y213" s="179">
        <f t="shared" si="37"/>
        <v>0</v>
      </c>
      <c r="Z213" s="179">
        <v>0.027</v>
      </c>
      <c r="AA213" s="180">
        <f t="shared" si="38"/>
        <v>0.058320000000000004</v>
      </c>
      <c r="AR213" s="19" t="s">
        <v>194</v>
      </c>
      <c r="AT213" s="19" t="s">
        <v>190</v>
      </c>
      <c r="AU213" s="19" t="s">
        <v>97</v>
      </c>
      <c r="AY213" s="19" t="s">
        <v>189</v>
      </c>
      <c r="BE213" s="118">
        <f t="shared" si="39"/>
        <v>0</v>
      </c>
      <c r="BF213" s="118">
        <f t="shared" si="40"/>
        <v>0</v>
      </c>
      <c r="BG213" s="118">
        <f t="shared" si="41"/>
        <v>0</v>
      </c>
      <c r="BH213" s="118">
        <f t="shared" si="42"/>
        <v>0</v>
      </c>
      <c r="BI213" s="118">
        <f t="shared" si="43"/>
        <v>0</v>
      </c>
      <c r="BJ213" s="19" t="s">
        <v>41</v>
      </c>
      <c r="BK213" s="118">
        <f t="shared" si="44"/>
        <v>0</v>
      </c>
      <c r="BL213" s="19" t="s">
        <v>194</v>
      </c>
      <c r="BM213" s="19" t="s">
        <v>1084</v>
      </c>
    </row>
    <row r="214" spans="2:65" s="1" customFormat="1" ht="25.5" customHeight="1">
      <c r="B214" s="35"/>
      <c r="C214" s="174" t="s">
        <v>470</v>
      </c>
      <c r="D214" s="174" t="s">
        <v>190</v>
      </c>
      <c r="E214" s="175" t="s">
        <v>1085</v>
      </c>
      <c r="F214" s="255" t="s">
        <v>1086</v>
      </c>
      <c r="G214" s="255"/>
      <c r="H214" s="255"/>
      <c r="I214" s="255"/>
      <c r="J214" s="176" t="s">
        <v>193</v>
      </c>
      <c r="K214" s="177">
        <v>15.3</v>
      </c>
      <c r="L214" s="256">
        <v>0</v>
      </c>
      <c r="M214" s="257"/>
      <c r="N214" s="258">
        <f t="shared" si="3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36"/>
        <v>0</v>
      </c>
      <c r="X214" s="179">
        <v>0</v>
      </c>
      <c r="Y214" s="179">
        <f t="shared" si="37"/>
        <v>0</v>
      </c>
      <c r="Z214" s="179">
        <v>0.032</v>
      </c>
      <c r="AA214" s="180">
        <f t="shared" si="38"/>
        <v>0.48960000000000004</v>
      </c>
      <c r="AR214" s="19" t="s">
        <v>194</v>
      </c>
      <c r="AT214" s="19" t="s">
        <v>190</v>
      </c>
      <c r="AU214" s="19" t="s">
        <v>97</v>
      </c>
      <c r="AY214" s="19" t="s">
        <v>189</v>
      </c>
      <c r="BE214" s="118">
        <f t="shared" si="39"/>
        <v>0</v>
      </c>
      <c r="BF214" s="118">
        <f t="shared" si="40"/>
        <v>0</v>
      </c>
      <c r="BG214" s="118">
        <f t="shared" si="41"/>
        <v>0</v>
      </c>
      <c r="BH214" s="118">
        <f t="shared" si="42"/>
        <v>0</v>
      </c>
      <c r="BI214" s="118">
        <f t="shared" si="43"/>
        <v>0</v>
      </c>
      <c r="BJ214" s="19" t="s">
        <v>41</v>
      </c>
      <c r="BK214" s="118">
        <f t="shared" si="44"/>
        <v>0</v>
      </c>
      <c r="BL214" s="19" t="s">
        <v>194</v>
      </c>
      <c r="BM214" s="19" t="s">
        <v>1087</v>
      </c>
    </row>
    <row r="215" spans="2:65" s="1" customFormat="1" ht="25.5" customHeight="1">
      <c r="B215" s="35"/>
      <c r="C215" s="174" t="s">
        <v>474</v>
      </c>
      <c r="D215" s="174" t="s">
        <v>190</v>
      </c>
      <c r="E215" s="175" t="s">
        <v>1088</v>
      </c>
      <c r="F215" s="255" t="s">
        <v>1089</v>
      </c>
      <c r="G215" s="255"/>
      <c r="H215" s="255"/>
      <c r="I215" s="255"/>
      <c r="J215" s="176" t="s">
        <v>193</v>
      </c>
      <c r="K215" s="177">
        <v>2.3</v>
      </c>
      <c r="L215" s="256">
        <v>0</v>
      </c>
      <c r="M215" s="257"/>
      <c r="N215" s="258">
        <f t="shared" si="3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36"/>
        <v>0</v>
      </c>
      <c r="X215" s="179">
        <v>0</v>
      </c>
      <c r="Y215" s="179">
        <f t="shared" si="37"/>
        <v>0</v>
      </c>
      <c r="Z215" s="179">
        <v>0.067</v>
      </c>
      <c r="AA215" s="180">
        <f t="shared" si="38"/>
        <v>0.1541</v>
      </c>
      <c r="AR215" s="19" t="s">
        <v>194</v>
      </c>
      <c r="AT215" s="19" t="s">
        <v>190</v>
      </c>
      <c r="AU215" s="19" t="s">
        <v>97</v>
      </c>
      <c r="AY215" s="19" t="s">
        <v>189</v>
      </c>
      <c r="BE215" s="118">
        <f t="shared" si="39"/>
        <v>0</v>
      </c>
      <c r="BF215" s="118">
        <f t="shared" si="40"/>
        <v>0</v>
      </c>
      <c r="BG215" s="118">
        <f t="shared" si="41"/>
        <v>0</v>
      </c>
      <c r="BH215" s="118">
        <f t="shared" si="42"/>
        <v>0</v>
      </c>
      <c r="BI215" s="118">
        <f t="shared" si="43"/>
        <v>0</v>
      </c>
      <c r="BJ215" s="19" t="s">
        <v>41</v>
      </c>
      <c r="BK215" s="118">
        <f t="shared" si="44"/>
        <v>0</v>
      </c>
      <c r="BL215" s="19" t="s">
        <v>194</v>
      </c>
      <c r="BM215" s="19" t="s">
        <v>1090</v>
      </c>
    </row>
    <row r="216" spans="2:65" s="1" customFormat="1" ht="25.5" customHeight="1">
      <c r="B216" s="35"/>
      <c r="C216" s="174" t="s">
        <v>478</v>
      </c>
      <c r="D216" s="174" t="s">
        <v>190</v>
      </c>
      <c r="E216" s="175" t="s">
        <v>1091</v>
      </c>
      <c r="F216" s="255" t="s">
        <v>1092</v>
      </c>
      <c r="G216" s="255"/>
      <c r="H216" s="255"/>
      <c r="I216" s="255"/>
      <c r="J216" s="176" t="s">
        <v>193</v>
      </c>
      <c r="K216" s="177">
        <v>0.9</v>
      </c>
      <c r="L216" s="256">
        <v>0</v>
      </c>
      <c r="M216" s="257"/>
      <c r="N216" s="258">
        <f t="shared" si="3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36"/>
        <v>0</v>
      </c>
      <c r="X216" s="179">
        <v>0</v>
      </c>
      <c r="Y216" s="179">
        <f t="shared" si="37"/>
        <v>0</v>
      </c>
      <c r="Z216" s="179">
        <v>0.065</v>
      </c>
      <c r="AA216" s="180">
        <f t="shared" si="38"/>
        <v>0.0585</v>
      </c>
      <c r="AR216" s="19" t="s">
        <v>194</v>
      </c>
      <c r="AT216" s="19" t="s">
        <v>190</v>
      </c>
      <c r="AU216" s="19" t="s">
        <v>97</v>
      </c>
      <c r="AY216" s="19" t="s">
        <v>189</v>
      </c>
      <c r="BE216" s="118">
        <f t="shared" si="39"/>
        <v>0</v>
      </c>
      <c r="BF216" s="118">
        <f t="shared" si="40"/>
        <v>0</v>
      </c>
      <c r="BG216" s="118">
        <f t="shared" si="41"/>
        <v>0</v>
      </c>
      <c r="BH216" s="118">
        <f t="shared" si="42"/>
        <v>0</v>
      </c>
      <c r="BI216" s="118">
        <f t="shared" si="43"/>
        <v>0</v>
      </c>
      <c r="BJ216" s="19" t="s">
        <v>41</v>
      </c>
      <c r="BK216" s="118">
        <f t="shared" si="44"/>
        <v>0</v>
      </c>
      <c r="BL216" s="19" t="s">
        <v>194</v>
      </c>
      <c r="BM216" s="19" t="s">
        <v>1093</v>
      </c>
    </row>
    <row r="217" spans="2:65" s="1" customFormat="1" ht="25.5" customHeight="1">
      <c r="B217" s="35"/>
      <c r="C217" s="174" t="s">
        <v>482</v>
      </c>
      <c r="D217" s="174" t="s">
        <v>190</v>
      </c>
      <c r="E217" s="175" t="s">
        <v>1094</v>
      </c>
      <c r="F217" s="255" t="s">
        <v>1095</v>
      </c>
      <c r="G217" s="255"/>
      <c r="H217" s="255"/>
      <c r="I217" s="255"/>
      <c r="J217" s="176" t="s">
        <v>193</v>
      </c>
      <c r="K217" s="177">
        <v>4.965</v>
      </c>
      <c r="L217" s="256">
        <v>0</v>
      </c>
      <c r="M217" s="257"/>
      <c r="N217" s="258">
        <f t="shared" si="3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36"/>
        <v>0</v>
      </c>
      <c r="X217" s="179">
        <v>0</v>
      </c>
      <c r="Y217" s="179">
        <f t="shared" si="37"/>
        <v>0</v>
      </c>
      <c r="Z217" s="179">
        <v>0.041</v>
      </c>
      <c r="AA217" s="180">
        <f t="shared" si="38"/>
        <v>0.203565</v>
      </c>
      <c r="AR217" s="19" t="s">
        <v>194</v>
      </c>
      <c r="AT217" s="19" t="s">
        <v>190</v>
      </c>
      <c r="AU217" s="19" t="s">
        <v>97</v>
      </c>
      <c r="AY217" s="19" t="s">
        <v>189</v>
      </c>
      <c r="BE217" s="118">
        <f t="shared" si="39"/>
        <v>0</v>
      </c>
      <c r="BF217" s="118">
        <f t="shared" si="40"/>
        <v>0</v>
      </c>
      <c r="BG217" s="118">
        <f t="shared" si="41"/>
        <v>0</v>
      </c>
      <c r="BH217" s="118">
        <f t="shared" si="42"/>
        <v>0</v>
      </c>
      <c r="BI217" s="118">
        <f t="shared" si="43"/>
        <v>0</v>
      </c>
      <c r="BJ217" s="19" t="s">
        <v>41</v>
      </c>
      <c r="BK217" s="118">
        <f t="shared" si="44"/>
        <v>0</v>
      </c>
      <c r="BL217" s="19" t="s">
        <v>194</v>
      </c>
      <c r="BM217" s="19" t="s">
        <v>1096</v>
      </c>
    </row>
    <row r="218" spans="2:65" s="1" customFormat="1" ht="16.5" customHeight="1">
      <c r="B218" s="35"/>
      <c r="C218" s="174" t="s">
        <v>486</v>
      </c>
      <c r="D218" s="174" t="s">
        <v>190</v>
      </c>
      <c r="E218" s="175" t="s">
        <v>307</v>
      </c>
      <c r="F218" s="255" t="s">
        <v>308</v>
      </c>
      <c r="G218" s="255"/>
      <c r="H218" s="255"/>
      <c r="I218" s="255"/>
      <c r="J218" s="176" t="s">
        <v>193</v>
      </c>
      <c r="K218" s="177">
        <v>11.958</v>
      </c>
      <c r="L218" s="256">
        <v>0</v>
      </c>
      <c r="M218" s="257"/>
      <c r="N218" s="258">
        <f t="shared" si="3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36"/>
        <v>0</v>
      </c>
      <c r="X218" s="179">
        <v>0</v>
      </c>
      <c r="Y218" s="179">
        <f t="shared" si="37"/>
        <v>0</v>
      </c>
      <c r="Z218" s="179">
        <v>0.06</v>
      </c>
      <c r="AA218" s="180">
        <f t="shared" si="38"/>
        <v>0.71748</v>
      </c>
      <c r="AR218" s="19" t="s">
        <v>194</v>
      </c>
      <c r="AT218" s="19" t="s">
        <v>190</v>
      </c>
      <c r="AU218" s="19" t="s">
        <v>97</v>
      </c>
      <c r="AY218" s="19" t="s">
        <v>189</v>
      </c>
      <c r="BE218" s="118">
        <f t="shared" si="39"/>
        <v>0</v>
      </c>
      <c r="BF218" s="118">
        <f t="shared" si="40"/>
        <v>0</v>
      </c>
      <c r="BG218" s="118">
        <f t="shared" si="41"/>
        <v>0</v>
      </c>
      <c r="BH218" s="118">
        <f t="shared" si="42"/>
        <v>0</v>
      </c>
      <c r="BI218" s="118">
        <f t="shared" si="43"/>
        <v>0</v>
      </c>
      <c r="BJ218" s="19" t="s">
        <v>41</v>
      </c>
      <c r="BK218" s="118">
        <f t="shared" si="44"/>
        <v>0</v>
      </c>
      <c r="BL218" s="19" t="s">
        <v>194</v>
      </c>
      <c r="BM218" s="19" t="s">
        <v>1097</v>
      </c>
    </row>
    <row r="219" spans="2:65" s="1" customFormat="1" ht="16.5" customHeight="1">
      <c r="B219" s="35"/>
      <c r="C219" s="174" t="s">
        <v>490</v>
      </c>
      <c r="D219" s="174" t="s">
        <v>190</v>
      </c>
      <c r="E219" s="175" t="s">
        <v>311</v>
      </c>
      <c r="F219" s="255" t="s">
        <v>312</v>
      </c>
      <c r="G219" s="255"/>
      <c r="H219" s="255"/>
      <c r="I219" s="255"/>
      <c r="J219" s="176" t="s">
        <v>193</v>
      </c>
      <c r="K219" s="177">
        <v>21.192</v>
      </c>
      <c r="L219" s="256">
        <v>0</v>
      </c>
      <c r="M219" s="257"/>
      <c r="N219" s="258">
        <f t="shared" si="3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36"/>
        <v>0</v>
      </c>
      <c r="X219" s="179">
        <v>0</v>
      </c>
      <c r="Y219" s="179">
        <f t="shared" si="37"/>
        <v>0</v>
      </c>
      <c r="Z219" s="179">
        <v>0.066</v>
      </c>
      <c r="AA219" s="180">
        <f t="shared" si="38"/>
        <v>1.3986720000000001</v>
      </c>
      <c r="AR219" s="19" t="s">
        <v>194</v>
      </c>
      <c r="AT219" s="19" t="s">
        <v>190</v>
      </c>
      <c r="AU219" s="19" t="s">
        <v>97</v>
      </c>
      <c r="AY219" s="19" t="s">
        <v>189</v>
      </c>
      <c r="BE219" s="118">
        <f t="shared" si="39"/>
        <v>0</v>
      </c>
      <c r="BF219" s="118">
        <f t="shared" si="40"/>
        <v>0</v>
      </c>
      <c r="BG219" s="118">
        <f t="shared" si="41"/>
        <v>0</v>
      </c>
      <c r="BH219" s="118">
        <f t="shared" si="42"/>
        <v>0</v>
      </c>
      <c r="BI219" s="118">
        <f t="shared" si="43"/>
        <v>0</v>
      </c>
      <c r="BJ219" s="19" t="s">
        <v>41</v>
      </c>
      <c r="BK219" s="118">
        <f t="shared" si="44"/>
        <v>0</v>
      </c>
      <c r="BL219" s="19" t="s">
        <v>194</v>
      </c>
      <c r="BM219" s="19" t="s">
        <v>1098</v>
      </c>
    </row>
    <row r="220" spans="2:65" s="1" customFormat="1" ht="25.5" customHeight="1">
      <c r="B220" s="35"/>
      <c r="C220" s="174" t="s">
        <v>494</v>
      </c>
      <c r="D220" s="174" t="s">
        <v>190</v>
      </c>
      <c r="E220" s="175" t="s">
        <v>1099</v>
      </c>
      <c r="F220" s="255" t="s">
        <v>1100</v>
      </c>
      <c r="G220" s="255"/>
      <c r="H220" s="255"/>
      <c r="I220" s="255"/>
      <c r="J220" s="176" t="s">
        <v>388</v>
      </c>
      <c r="K220" s="177">
        <v>0.189</v>
      </c>
      <c r="L220" s="256">
        <v>0</v>
      </c>
      <c r="M220" s="257"/>
      <c r="N220" s="258">
        <f t="shared" si="3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36"/>
        <v>0</v>
      </c>
      <c r="X220" s="179">
        <v>0</v>
      </c>
      <c r="Y220" s="179">
        <f t="shared" si="37"/>
        <v>0</v>
      </c>
      <c r="Z220" s="179">
        <v>1.8</v>
      </c>
      <c r="AA220" s="180">
        <f t="shared" si="38"/>
        <v>0.3402</v>
      </c>
      <c r="AR220" s="19" t="s">
        <v>194</v>
      </c>
      <c r="AT220" s="19" t="s">
        <v>190</v>
      </c>
      <c r="AU220" s="19" t="s">
        <v>97</v>
      </c>
      <c r="AY220" s="19" t="s">
        <v>189</v>
      </c>
      <c r="BE220" s="118">
        <f t="shared" si="39"/>
        <v>0</v>
      </c>
      <c r="BF220" s="118">
        <f t="shared" si="40"/>
        <v>0</v>
      </c>
      <c r="BG220" s="118">
        <f t="shared" si="41"/>
        <v>0</v>
      </c>
      <c r="BH220" s="118">
        <f t="shared" si="42"/>
        <v>0</v>
      </c>
      <c r="BI220" s="118">
        <f t="shared" si="43"/>
        <v>0</v>
      </c>
      <c r="BJ220" s="19" t="s">
        <v>41</v>
      </c>
      <c r="BK220" s="118">
        <f t="shared" si="44"/>
        <v>0</v>
      </c>
      <c r="BL220" s="19" t="s">
        <v>194</v>
      </c>
      <c r="BM220" s="19" t="s">
        <v>1101</v>
      </c>
    </row>
    <row r="221" spans="2:65" s="1" customFormat="1" ht="25.5" customHeight="1">
      <c r="B221" s="35"/>
      <c r="C221" s="174" t="s">
        <v>498</v>
      </c>
      <c r="D221" s="174" t="s">
        <v>190</v>
      </c>
      <c r="E221" s="175" t="s">
        <v>1102</v>
      </c>
      <c r="F221" s="255" t="s">
        <v>1103</v>
      </c>
      <c r="G221" s="255"/>
      <c r="H221" s="255"/>
      <c r="I221" s="255"/>
      <c r="J221" s="176" t="s">
        <v>388</v>
      </c>
      <c r="K221" s="177">
        <v>0.903</v>
      </c>
      <c r="L221" s="256">
        <v>0</v>
      </c>
      <c r="M221" s="257"/>
      <c r="N221" s="258">
        <f t="shared" si="3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36"/>
        <v>0</v>
      </c>
      <c r="X221" s="179">
        <v>0</v>
      </c>
      <c r="Y221" s="179">
        <f t="shared" si="37"/>
        <v>0</v>
      </c>
      <c r="Z221" s="179">
        <v>1.8</v>
      </c>
      <c r="AA221" s="180">
        <f t="shared" si="38"/>
        <v>1.6254000000000002</v>
      </c>
      <c r="AR221" s="19" t="s">
        <v>194</v>
      </c>
      <c r="AT221" s="19" t="s">
        <v>190</v>
      </c>
      <c r="AU221" s="19" t="s">
        <v>97</v>
      </c>
      <c r="AY221" s="19" t="s">
        <v>189</v>
      </c>
      <c r="BE221" s="118">
        <f t="shared" si="39"/>
        <v>0</v>
      </c>
      <c r="BF221" s="118">
        <f t="shared" si="40"/>
        <v>0</v>
      </c>
      <c r="BG221" s="118">
        <f t="shared" si="41"/>
        <v>0</v>
      </c>
      <c r="BH221" s="118">
        <f t="shared" si="42"/>
        <v>0</v>
      </c>
      <c r="BI221" s="118">
        <f t="shared" si="43"/>
        <v>0</v>
      </c>
      <c r="BJ221" s="19" t="s">
        <v>41</v>
      </c>
      <c r="BK221" s="118">
        <f t="shared" si="44"/>
        <v>0</v>
      </c>
      <c r="BL221" s="19" t="s">
        <v>194</v>
      </c>
      <c r="BM221" s="19" t="s">
        <v>1104</v>
      </c>
    </row>
    <row r="222" spans="2:65" s="1" customFormat="1" ht="38.25" customHeight="1">
      <c r="B222" s="35"/>
      <c r="C222" s="174" t="s">
        <v>502</v>
      </c>
      <c r="D222" s="174" t="s">
        <v>190</v>
      </c>
      <c r="E222" s="175" t="s">
        <v>1105</v>
      </c>
      <c r="F222" s="255" t="s">
        <v>1106</v>
      </c>
      <c r="G222" s="255"/>
      <c r="H222" s="255"/>
      <c r="I222" s="255"/>
      <c r="J222" s="176" t="s">
        <v>198</v>
      </c>
      <c r="K222" s="177">
        <v>19</v>
      </c>
      <c r="L222" s="256">
        <v>0</v>
      </c>
      <c r="M222" s="257"/>
      <c r="N222" s="258">
        <f t="shared" si="3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36"/>
        <v>0</v>
      </c>
      <c r="X222" s="179">
        <v>0</v>
      </c>
      <c r="Y222" s="179">
        <f t="shared" si="37"/>
        <v>0</v>
      </c>
      <c r="Z222" s="179">
        <v>0.065</v>
      </c>
      <c r="AA222" s="180">
        <f t="shared" si="38"/>
        <v>1.235</v>
      </c>
      <c r="AR222" s="19" t="s">
        <v>194</v>
      </c>
      <c r="AT222" s="19" t="s">
        <v>190</v>
      </c>
      <c r="AU222" s="19" t="s">
        <v>97</v>
      </c>
      <c r="AY222" s="19" t="s">
        <v>189</v>
      </c>
      <c r="BE222" s="118">
        <f t="shared" si="39"/>
        <v>0</v>
      </c>
      <c r="BF222" s="118">
        <f t="shared" si="40"/>
        <v>0</v>
      </c>
      <c r="BG222" s="118">
        <f t="shared" si="41"/>
        <v>0</v>
      </c>
      <c r="BH222" s="118">
        <f t="shared" si="42"/>
        <v>0</v>
      </c>
      <c r="BI222" s="118">
        <f t="shared" si="43"/>
        <v>0</v>
      </c>
      <c r="BJ222" s="19" t="s">
        <v>41</v>
      </c>
      <c r="BK222" s="118">
        <f t="shared" si="44"/>
        <v>0</v>
      </c>
      <c r="BL222" s="19" t="s">
        <v>194</v>
      </c>
      <c r="BM222" s="19" t="s">
        <v>1107</v>
      </c>
    </row>
    <row r="223" spans="2:65" s="1" customFormat="1" ht="38.25" customHeight="1">
      <c r="B223" s="35"/>
      <c r="C223" s="174" t="s">
        <v>506</v>
      </c>
      <c r="D223" s="174" t="s">
        <v>190</v>
      </c>
      <c r="E223" s="175" t="s">
        <v>315</v>
      </c>
      <c r="F223" s="255" t="s">
        <v>316</v>
      </c>
      <c r="G223" s="255"/>
      <c r="H223" s="255"/>
      <c r="I223" s="255"/>
      <c r="J223" s="176" t="s">
        <v>193</v>
      </c>
      <c r="K223" s="177">
        <v>237.581</v>
      </c>
      <c r="L223" s="256">
        <v>0</v>
      </c>
      <c r="M223" s="257"/>
      <c r="N223" s="258">
        <f t="shared" si="3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36"/>
        <v>0</v>
      </c>
      <c r="X223" s="179">
        <v>0</v>
      </c>
      <c r="Y223" s="179">
        <f t="shared" si="37"/>
        <v>0</v>
      </c>
      <c r="Z223" s="179">
        <v>0.016</v>
      </c>
      <c r="AA223" s="180">
        <f t="shared" si="38"/>
        <v>3.801296</v>
      </c>
      <c r="AR223" s="19" t="s">
        <v>194</v>
      </c>
      <c r="AT223" s="19" t="s">
        <v>190</v>
      </c>
      <c r="AU223" s="19" t="s">
        <v>97</v>
      </c>
      <c r="AY223" s="19" t="s">
        <v>189</v>
      </c>
      <c r="BE223" s="118">
        <f t="shared" si="39"/>
        <v>0</v>
      </c>
      <c r="BF223" s="118">
        <f t="shared" si="40"/>
        <v>0</v>
      </c>
      <c r="BG223" s="118">
        <f t="shared" si="41"/>
        <v>0</v>
      </c>
      <c r="BH223" s="118">
        <f t="shared" si="42"/>
        <v>0</v>
      </c>
      <c r="BI223" s="118">
        <f t="shared" si="43"/>
        <v>0</v>
      </c>
      <c r="BJ223" s="19" t="s">
        <v>41</v>
      </c>
      <c r="BK223" s="118">
        <f t="shared" si="44"/>
        <v>0</v>
      </c>
      <c r="BL223" s="19" t="s">
        <v>194</v>
      </c>
      <c r="BM223" s="19" t="s">
        <v>1108</v>
      </c>
    </row>
    <row r="224" spans="2:65" s="1" customFormat="1" ht="25.5" customHeight="1">
      <c r="B224" s="35"/>
      <c r="C224" s="174" t="s">
        <v>509</v>
      </c>
      <c r="D224" s="174" t="s">
        <v>190</v>
      </c>
      <c r="E224" s="175" t="s">
        <v>1109</v>
      </c>
      <c r="F224" s="255" t="s">
        <v>1110</v>
      </c>
      <c r="G224" s="255"/>
      <c r="H224" s="255"/>
      <c r="I224" s="255"/>
      <c r="J224" s="176" t="s">
        <v>388</v>
      </c>
      <c r="K224" s="177">
        <v>425.027</v>
      </c>
      <c r="L224" s="256">
        <v>0</v>
      </c>
      <c r="M224" s="257"/>
      <c r="N224" s="258">
        <f t="shared" si="3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36"/>
        <v>0</v>
      </c>
      <c r="X224" s="179">
        <v>0</v>
      </c>
      <c r="Y224" s="179">
        <f t="shared" si="37"/>
        <v>0</v>
      </c>
      <c r="Z224" s="179">
        <v>0.35</v>
      </c>
      <c r="AA224" s="180">
        <f t="shared" si="38"/>
        <v>148.75945</v>
      </c>
      <c r="AR224" s="19" t="s">
        <v>194</v>
      </c>
      <c r="AT224" s="19" t="s">
        <v>190</v>
      </c>
      <c r="AU224" s="19" t="s">
        <v>97</v>
      </c>
      <c r="AY224" s="19" t="s">
        <v>189</v>
      </c>
      <c r="BE224" s="118">
        <f t="shared" si="39"/>
        <v>0</v>
      </c>
      <c r="BF224" s="118">
        <f t="shared" si="40"/>
        <v>0</v>
      </c>
      <c r="BG224" s="118">
        <f t="shared" si="41"/>
        <v>0</v>
      </c>
      <c r="BH224" s="118">
        <f t="shared" si="42"/>
        <v>0</v>
      </c>
      <c r="BI224" s="118">
        <f t="shared" si="43"/>
        <v>0</v>
      </c>
      <c r="BJ224" s="19" t="s">
        <v>41</v>
      </c>
      <c r="BK224" s="118">
        <f t="shared" si="44"/>
        <v>0</v>
      </c>
      <c r="BL224" s="19" t="s">
        <v>194</v>
      </c>
      <c r="BM224" s="19" t="s">
        <v>1111</v>
      </c>
    </row>
    <row r="225" spans="2:63" s="10" customFormat="1" ht="29.85" customHeight="1">
      <c r="B225" s="163"/>
      <c r="C225" s="164"/>
      <c r="D225" s="173" t="s">
        <v>157</v>
      </c>
      <c r="E225" s="173"/>
      <c r="F225" s="173"/>
      <c r="G225" s="173"/>
      <c r="H225" s="173"/>
      <c r="I225" s="173"/>
      <c r="J225" s="173"/>
      <c r="K225" s="173"/>
      <c r="L225" s="173"/>
      <c r="M225" s="173"/>
      <c r="N225" s="268">
        <f>BK225</f>
        <v>0</v>
      </c>
      <c r="O225" s="269"/>
      <c r="P225" s="269"/>
      <c r="Q225" s="269"/>
      <c r="R225" s="166"/>
      <c r="T225" s="167"/>
      <c r="U225" s="164"/>
      <c r="V225" s="164"/>
      <c r="W225" s="168">
        <f>SUM(W226:W231)</f>
        <v>0</v>
      </c>
      <c r="X225" s="164"/>
      <c r="Y225" s="168">
        <f>SUM(Y226:Y231)</f>
        <v>0</v>
      </c>
      <c r="Z225" s="164"/>
      <c r="AA225" s="169">
        <f>SUM(AA226:AA231)</f>
        <v>0</v>
      </c>
      <c r="AR225" s="170" t="s">
        <v>41</v>
      </c>
      <c r="AT225" s="171" t="s">
        <v>85</v>
      </c>
      <c r="AU225" s="171" t="s">
        <v>41</v>
      </c>
      <c r="AY225" s="170" t="s">
        <v>189</v>
      </c>
      <c r="BK225" s="172">
        <f>SUM(BK226:BK231)</f>
        <v>0</v>
      </c>
    </row>
    <row r="226" spans="2:65" s="1" customFormat="1" ht="38.25" customHeight="1">
      <c r="B226" s="35"/>
      <c r="C226" s="174" t="s">
        <v>512</v>
      </c>
      <c r="D226" s="174" t="s">
        <v>190</v>
      </c>
      <c r="E226" s="175" t="s">
        <v>319</v>
      </c>
      <c r="F226" s="255" t="s">
        <v>320</v>
      </c>
      <c r="G226" s="255"/>
      <c r="H226" s="255"/>
      <c r="I226" s="255"/>
      <c r="J226" s="176" t="s">
        <v>321</v>
      </c>
      <c r="K226" s="177">
        <v>216.927</v>
      </c>
      <c r="L226" s="256">
        <v>0</v>
      </c>
      <c r="M226" s="257"/>
      <c r="N226" s="258">
        <f aca="true" t="shared" si="45" ref="N226:N231">ROUND(L226*K226,2)</f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aca="true" t="shared" si="46" ref="W226:W231">V226*K226</f>
        <v>0</v>
      </c>
      <c r="X226" s="179">
        <v>0</v>
      </c>
      <c r="Y226" s="179">
        <f aca="true" t="shared" si="47" ref="Y226:Y231">X226*K226</f>
        <v>0</v>
      </c>
      <c r="Z226" s="179">
        <v>0</v>
      </c>
      <c r="AA226" s="180">
        <f aca="true" t="shared" si="48" ref="AA226:AA231">Z226*K226</f>
        <v>0</v>
      </c>
      <c r="AR226" s="19" t="s">
        <v>194</v>
      </c>
      <c r="AT226" s="19" t="s">
        <v>190</v>
      </c>
      <c r="AU226" s="19" t="s">
        <v>97</v>
      </c>
      <c r="AY226" s="19" t="s">
        <v>189</v>
      </c>
      <c r="BE226" s="118">
        <f aca="true" t="shared" si="49" ref="BE226:BE231">IF(U226="základní",N226,0)</f>
        <v>0</v>
      </c>
      <c r="BF226" s="118">
        <f aca="true" t="shared" si="50" ref="BF226:BF231">IF(U226="snížená",N226,0)</f>
        <v>0</v>
      </c>
      <c r="BG226" s="118">
        <f aca="true" t="shared" si="51" ref="BG226:BG231">IF(U226="zákl. přenesená",N226,0)</f>
        <v>0</v>
      </c>
      <c r="BH226" s="118">
        <f aca="true" t="shared" si="52" ref="BH226:BH231">IF(U226="sníž. přenesená",N226,0)</f>
        <v>0</v>
      </c>
      <c r="BI226" s="118">
        <f aca="true" t="shared" si="53" ref="BI226:BI231">IF(U226="nulová",N226,0)</f>
        <v>0</v>
      </c>
      <c r="BJ226" s="19" t="s">
        <v>41</v>
      </c>
      <c r="BK226" s="118">
        <f aca="true" t="shared" si="54" ref="BK226:BK231">ROUND(L226*K226,2)</f>
        <v>0</v>
      </c>
      <c r="BL226" s="19" t="s">
        <v>194</v>
      </c>
      <c r="BM226" s="19" t="s">
        <v>1112</v>
      </c>
    </row>
    <row r="227" spans="2:65" s="1" customFormat="1" ht="38.25" customHeight="1">
      <c r="B227" s="35"/>
      <c r="C227" s="174" t="s">
        <v>515</v>
      </c>
      <c r="D227" s="174" t="s">
        <v>190</v>
      </c>
      <c r="E227" s="175" t="s">
        <v>324</v>
      </c>
      <c r="F227" s="255" t="s">
        <v>325</v>
      </c>
      <c r="G227" s="255"/>
      <c r="H227" s="255"/>
      <c r="I227" s="255"/>
      <c r="J227" s="176" t="s">
        <v>321</v>
      </c>
      <c r="K227" s="177">
        <v>216.927</v>
      </c>
      <c r="L227" s="256">
        <v>0</v>
      </c>
      <c r="M227" s="257"/>
      <c r="N227" s="258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</v>
      </c>
      <c r="Y227" s="179">
        <f t="shared" si="47"/>
        <v>0</v>
      </c>
      <c r="Z227" s="179">
        <v>0</v>
      </c>
      <c r="AA227" s="180">
        <f t="shared" si="48"/>
        <v>0</v>
      </c>
      <c r="AR227" s="19" t="s">
        <v>194</v>
      </c>
      <c r="AT227" s="19" t="s">
        <v>190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194</v>
      </c>
      <c r="BM227" s="19" t="s">
        <v>1113</v>
      </c>
    </row>
    <row r="228" spans="2:65" s="1" customFormat="1" ht="25.5" customHeight="1">
      <c r="B228" s="35"/>
      <c r="C228" s="174" t="s">
        <v>519</v>
      </c>
      <c r="D228" s="174" t="s">
        <v>190</v>
      </c>
      <c r="E228" s="175" t="s">
        <v>328</v>
      </c>
      <c r="F228" s="255" t="s">
        <v>329</v>
      </c>
      <c r="G228" s="255"/>
      <c r="H228" s="255"/>
      <c r="I228" s="255"/>
      <c r="J228" s="176" t="s">
        <v>321</v>
      </c>
      <c r="K228" s="177">
        <v>1952.343</v>
      </c>
      <c r="L228" s="256">
        <v>0</v>
      </c>
      <c r="M228" s="257"/>
      <c r="N228" s="258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0</v>
      </c>
      <c r="Y228" s="179">
        <f t="shared" si="47"/>
        <v>0</v>
      </c>
      <c r="Z228" s="179">
        <v>0</v>
      </c>
      <c r="AA228" s="180">
        <f t="shared" si="48"/>
        <v>0</v>
      </c>
      <c r="AR228" s="19" t="s">
        <v>194</v>
      </c>
      <c r="AT228" s="19" t="s">
        <v>190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194</v>
      </c>
      <c r="BM228" s="19" t="s">
        <v>1114</v>
      </c>
    </row>
    <row r="229" spans="2:65" s="1" customFormat="1" ht="38.25" customHeight="1">
      <c r="B229" s="35"/>
      <c r="C229" s="174" t="s">
        <v>522</v>
      </c>
      <c r="D229" s="174" t="s">
        <v>190</v>
      </c>
      <c r="E229" s="175" t="s">
        <v>332</v>
      </c>
      <c r="F229" s="255" t="s">
        <v>333</v>
      </c>
      <c r="G229" s="255"/>
      <c r="H229" s="255"/>
      <c r="I229" s="255"/>
      <c r="J229" s="176" t="s">
        <v>321</v>
      </c>
      <c r="K229" s="177">
        <v>21.276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0</v>
      </c>
      <c r="Y229" s="179">
        <f t="shared" si="47"/>
        <v>0</v>
      </c>
      <c r="Z229" s="179">
        <v>0</v>
      </c>
      <c r="AA229" s="180">
        <f t="shared" si="48"/>
        <v>0</v>
      </c>
      <c r="AR229" s="19" t="s">
        <v>194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194</v>
      </c>
      <c r="BM229" s="19" t="s">
        <v>1115</v>
      </c>
    </row>
    <row r="230" spans="2:65" s="1" customFormat="1" ht="25.5" customHeight="1">
      <c r="B230" s="35"/>
      <c r="C230" s="174" t="s">
        <v>526</v>
      </c>
      <c r="D230" s="174" t="s">
        <v>190</v>
      </c>
      <c r="E230" s="175" t="s">
        <v>1116</v>
      </c>
      <c r="F230" s="255" t="s">
        <v>1117</v>
      </c>
      <c r="G230" s="255"/>
      <c r="H230" s="255"/>
      <c r="I230" s="255"/>
      <c r="J230" s="176" t="s">
        <v>321</v>
      </c>
      <c r="K230" s="177">
        <v>2.484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</v>
      </c>
      <c r="Y230" s="179">
        <f t="shared" si="47"/>
        <v>0</v>
      </c>
      <c r="Z230" s="179">
        <v>0</v>
      </c>
      <c r="AA230" s="180">
        <f t="shared" si="48"/>
        <v>0</v>
      </c>
      <c r="AR230" s="19" t="s">
        <v>194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194</v>
      </c>
      <c r="BM230" s="19" t="s">
        <v>1118</v>
      </c>
    </row>
    <row r="231" spans="2:65" s="1" customFormat="1" ht="25.5" customHeight="1">
      <c r="B231" s="35"/>
      <c r="C231" s="174" t="s">
        <v>531</v>
      </c>
      <c r="D231" s="174" t="s">
        <v>190</v>
      </c>
      <c r="E231" s="175" t="s">
        <v>336</v>
      </c>
      <c r="F231" s="255" t="s">
        <v>337</v>
      </c>
      <c r="G231" s="255"/>
      <c r="H231" s="255"/>
      <c r="I231" s="255"/>
      <c r="J231" s="176" t="s">
        <v>321</v>
      </c>
      <c r="K231" s="177">
        <v>1.198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</v>
      </c>
      <c r="Y231" s="179">
        <f t="shared" si="47"/>
        <v>0</v>
      </c>
      <c r="Z231" s="179">
        <v>0</v>
      </c>
      <c r="AA231" s="180">
        <f t="shared" si="48"/>
        <v>0</v>
      </c>
      <c r="AR231" s="19" t="s">
        <v>194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194</v>
      </c>
      <c r="BM231" s="19" t="s">
        <v>1119</v>
      </c>
    </row>
    <row r="232" spans="2:63" s="10" customFormat="1" ht="29.85" customHeight="1">
      <c r="B232" s="163"/>
      <c r="C232" s="164"/>
      <c r="D232" s="173" t="s">
        <v>158</v>
      </c>
      <c r="E232" s="173"/>
      <c r="F232" s="173"/>
      <c r="G232" s="173"/>
      <c r="H232" s="173"/>
      <c r="I232" s="173"/>
      <c r="J232" s="173"/>
      <c r="K232" s="173"/>
      <c r="L232" s="173"/>
      <c r="M232" s="173"/>
      <c r="N232" s="268">
        <f>BK232</f>
        <v>0</v>
      </c>
      <c r="O232" s="269"/>
      <c r="P232" s="269"/>
      <c r="Q232" s="269"/>
      <c r="R232" s="166"/>
      <c r="T232" s="167"/>
      <c r="U232" s="164"/>
      <c r="V232" s="164"/>
      <c r="W232" s="168">
        <f>W233</f>
        <v>0</v>
      </c>
      <c r="X232" s="164"/>
      <c r="Y232" s="168">
        <f>Y233</f>
        <v>0</v>
      </c>
      <c r="Z232" s="164"/>
      <c r="AA232" s="169">
        <f>AA233</f>
        <v>0</v>
      </c>
      <c r="AR232" s="170" t="s">
        <v>41</v>
      </c>
      <c r="AT232" s="171" t="s">
        <v>85</v>
      </c>
      <c r="AU232" s="171" t="s">
        <v>41</v>
      </c>
      <c r="AY232" s="170" t="s">
        <v>189</v>
      </c>
      <c r="BK232" s="172">
        <f>BK233</f>
        <v>0</v>
      </c>
    </row>
    <row r="233" spans="2:65" s="1" customFormat="1" ht="25.5" customHeight="1">
      <c r="B233" s="35"/>
      <c r="C233" s="174" t="s">
        <v>535</v>
      </c>
      <c r="D233" s="174" t="s">
        <v>190</v>
      </c>
      <c r="E233" s="175" t="s">
        <v>340</v>
      </c>
      <c r="F233" s="255" t="s">
        <v>341</v>
      </c>
      <c r="G233" s="255"/>
      <c r="H233" s="255"/>
      <c r="I233" s="255"/>
      <c r="J233" s="176" t="s">
        <v>321</v>
      </c>
      <c r="K233" s="177">
        <v>962.288</v>
      </c>
      <c r="L233" s="256">
        <v>0</v>
      </c>
      <c r="M233" s="257"/>
      <c r="N233" s="258">
        <f>ROUND(L233*K233,2)</f>
        <v>0</v>
      </c>
      <c r="O233" s="258"/>
      <c r="P233" s="258"/>
      <c r="Q233" s="258"/>
      <c r="R233" s="37"/>
      <c r="T233" s="178" t="s">
        <v>22</v>
      </c>
      <c r="U233" s="44" t="s">
        <v>51</v>
      </c>
      <c r="V233" s="36"/>
      <c r="W233" s="179">
        <f>V233*K233</f>
        <v>0</v>
      </c>
      <c r="X233" s="179">
        <v>0</v>
      </c>
      <c r="Y233" s="179">
        <f>X233*K233</f>
        <v>0</v>
      </c>
      <c r="Z233" s="179">
        <v>0</v>
      </c>
      <c r="AA233" s="180">
        <f>Z233*K233</f>
        <v>0</v>
      </c>
      <c r="AR233" s="19" t="s">
        <v>194</v>
      </c>
      <c r="AT233" s="19" t="s">
        <v>190</v>
      </c>
      <c r="AU233" s="19" t="s">
        <v>97</v>
      </c>
      <c r="AY233" s="19" t="s">
        <v>189</v>
      </c>
      <c r="BE233" s="118">
        <f>IF(U233="základní",N233,0)</f>
        <v>0</v>
      </c>
      <c r="BF233" s="118">
        <f>IF(U233="snížená",N233,0)</f>
        <v>0</v>
      </c>
      <c r="BG233" s="118">
        <f>IF(U233="zákl. přenesená",N233,0)</f>
        <v>0</v>
      </c>
      <c r="BH233" s="118">
        <f>IF(U233="sníž. přenesená",N233,0)</f>
        <v>0</v>
      </c>
      <c r="BI233" s="118">
        <f>IF(U233="nulová",N233,0)</f>
        <v>0</v>
      </c>
      <c r="BJ233" s="19" t="s">
        <v>41</v>
      </c>
      <c r="BK233" s="118">
        <f>ROUND(L233*K233,2)</f>
        <v>0</v>
      </c>
      <c r="BL233" s="19" t="s">
        <v>194</v>
      </c>
      <c r="BM233" s="19" t="s">
        <v>1120</v>
      </c>
    </row>
    <row r="234" spans="2:63" s="10" customFormat="1" ht="37.35" customHeight="1">
      <c r="B234" s="163"/>
      <c r="C234" s="164"/>
      <c r="D234" s="165" t="s">
        <v>159</v>
      </c>
      <c r="E234" s="165"/>
      <c r="F234" s="165"/>
      <c r="G234" s="165"/>
      <c r="H234" s="165"/>
      <c r="I234" s="165"/>
      <c r="J234" s="165"/>
      <c r="K234" s="165"/>
      <c r="L234" s="165"/>
      <c r="M234" s="165"/>
      <c r="N234" s="270">
        <f>BK234</f>
        <v>0</v>
      </c>
      <c r="O234" s="271"/>
      <c r="P234" s="271"/>
      <c r="Q234" s="271"/>
      <c r="R234" s="166"/>
      <c r="T234" s="167"/>
      <c r="U234" s="164"/>
      <c r="V234" s="164"/>
      <c r="W234" s="168">
        <f>W235+W238+W241+W246+W258+W291+W295+W308+W315+W318</f>
        <v>0</v>
      </c>
      <c r="X234" s="164"/>
      <c r="Y234" s="168">
        <f>Y235+Y238+Y241+Y246+Y258+Y291+Y295+Y308+Y315+Y318</f>
        <v>886.92561274</v>
      </c>
      <c r="Z234" s="164"/>
      <c r="AA234" s="169">
        <f>AA235+AA238+AA241+AA246+AA258+AA291+AA295+AA308+AA315+AA318</f>
        <v>2.8021369999999997</v>
      </c>
      <c r="AR234" s="170" t="s">
        <v>97</v>
      </c>
      <c r="AT234" s="171" t="s">
        <v>85</v>
      </c>
      <c r="AU234" s="171" t="s">
        <v>86</v>
      </c>
      <c r="AY234" s="170" t="s">
        <v>189</v>
      </c>
      <c r="BK234" s="172">
        <f>BK235+BK238+BK241+BK246+BK258+BK291+BK295+BK308+BK315+BK318</f>
        <v>0</v>
      </c>
    </row>
    <row r="235" spans="2:63" s="10" customFormat="1" ht="19.95" customHeight="1">
      <c r="B235" s="163"/>
      <c r="C235" s="164"/>
      <c r="D235" s="173" t="s">
        <v>930</v>
      </c>
      <c r="E235" s="173"/>
      <c r="F235" s="173"/>
      <c r="G235" s="173"/>
      <c r="H235" s="173"/>
      <c r="I235" s="173"/>
      <c r="J235" s="173"/>
      <c r="K235" s="173"/>
      <c r="L235" s="173"/>
      <c r="M235" s="173"/>
      <c r="N235" s="266">
        <f>BK235</f>
        <v>0</v>
      </c>
      <c r="O235" s="267"/>
      <c r="P235" s="267"/>
      <c r="Q235" s="267"/>
      <c r="R235" s="166"/>
      <c r="T235" s="167"/>
      <c r="U235" s="164"/>
      <c r="V235" s="164"/>
      <c r="W235" s="168">
        <f>SUM(W236:W237)</f>
        <v>0</v>
      </c>
      <c r="X235" s="164"/>
      <c r="Y235" s="168">
        <f>SUM(Y236:Y237)</f>
        <v>0.02546344</v>
      </c>
      <c r="Z235" s="164"/>
      <c r="AA235" s="169">
        <f>SUM(AA236:AA237)</f>
        <v>0</v>
      </c>
      <c r="AR235" s="170" t="s">
        <v>97</v>
      </c>
      <c r="AT235" s="171" t="s">
        <v>85</v>
      </c>
      <c r="AU235" s="171" t="s">
        <v>41</v>
      </c>
      <c r="AY235" s="170" t="s">
        <v>189</v>
      </c>
      <c r="BK235" s="172">
        <f>SUM(BK236:BK237)</f>
        <v>0</v>
      </c>
    </row>
    <row r="236" spans="2:65" s="1" customFormat="1" ht="38.25" customHeight="1">
      <c r="B236" s="35"/>
      <c r="C236" s="174" t="s">
        <v>539</v>
      </c>
      <c r="D236" s="174" t="s">
        <v>190</v>
      </c>
      <c r="E236" s="175" t="s">
        <v>1121</v>
      </c>
      <c r="F236" s="255" t="s">
        <v>1122</v>
      </c>
      <c r="G236" s="255"/>
      <c r="H236" s="255"/>
      <c r="I236" s="255"/>
      <c r="J236" s="176" t="s">
        <v>193</v>
      </c>
      <c r="K236" s="177">
        <v>35.864</v>
      </c>
      <c r="L236" s="256">
        <v>0</v>
      </c>
      <c r="M236" s="257"/>
      <c r="N236" s="258">
        <f>ROUND(L236*K236,2)</f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>V236*K236</f>
        <v>0</v>
      </c>
      <c r="X236" s="179">
        <v>0.00071</v>
      </c>
      <c r="Y236" s="179">
        <f>X236*K236</f>
        <v>0.02546344</v>
      </c>
      <c r="Z236" s="179">
        <v>0</v>
      </c>
      <c r="AA236" s="180">
        <f>Z236*K236</f>
        <v>0</v>
      </c>
      <c r="AR236" s="19" t="s">
        <v>251</v>
      </c>
      <c r="AT236" s="19" t="s">
        <v>190</v>
      </c>
      <c r="AU236" s="19" t="s">
        <v>97</v>
      </c>
      <c r="AY236" s="19" t="s">
        <v>189</v>
      </c>
      <c r="BE236" s="118">
        <f>IF(U236="základní",N236,0)</f>
        <v>0</v>
      </c>
      <c r="BF236" s="118">
        <f>IF(U236="snížená",N236,0)</f>
        <v>0</v>
      </c>
      <c r="BG236" s="118">
        <f>IF(U236="zákl. přenesená",N236,0)</f>
        <v>0</v>
      </c>
      <c r="BH236" s="118">
        <f>IF(U236="sníž. přenesená",N236,0)</f>
        <v>0</v>
      </c>
      <c r="BI236" s="118">
        <f>IF(U236="nulová",N236,0)</f>
        <v>0</v>
      </c>
      <c r="BJ236" s="19" t="s">
        <v>41</v>
      </c>
      <c r="BK236" s="118">
        <f>ROUND(L236*K236,2)</f>
        <v>0</v>
      </c>
      <c r="BL236" s="19" t="s">
        <v>251</v>
      </c>
      <c r="BM236" s="19" t="s">
        <v>1123</v>
      </c>
    </row>
    <row r="237" spans="2:65" s="1" customFormat="1" ht="38.25" customHeight="1">
      <c r="B237" s="35"/>
      <c r="C237" s="174" t="s">
        <v>543</v>
      </c>
      <c r="D237" s="174" t="s">
        <v>190</v>
      </c>
      <c r="E237" s="175" t="s">
        <v>1124</v>
      </c>
      <c r="F237" s="255" t="s">
        <v>1125</v>
      </c>
      <c r="G237" s="255"/>
      <c r="H237" s="255"/>
      <c r="I237" s="255"/>
      <c r="J237" s="176" t="s">
        <v>321</v>
      </c>
      <c r="K237" s="177">
        <v>0.025</v>
      </c>
      <c r="L237" s="256">
        <v>0</v>
      </c>
      <c r="M237" s="257"/>
      <c r="N237" s="258">
        <f>ROUND(L237*K237,2)</f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>V237*K237</f>
        <v>0</v>
      </c>
      <c r="X237" s="179">
        <v>0</v>
      </c>
      <c r="Y237" s="179">
        <f>X237*K237</f>
        <v>0</v>
      </c>
      <c r="Z237" s="179">
        <v>0</v>
      </c>
      <c r="AA237" s="180">
        <f>Z237*K237</f>
        <v>0</v>
      </c>
      <c r="AR237" s="19" t="s">
        <v>251</v>
      </c>
      <c r="AT237" s="19" t="s">
        <v>190</v>
      </c>
      <c r="AU237" s="19" t="s">
        <v>97</v>
      </c>
      <c r="AY237" s="19" t="s">
        <v>189</v>
      </c>
      <c r="BE237" s="118">
        <f>IF(U237="základní",N237,0)</f>
        <v>0</v>
      </c>
      <c r="BF237" s="118">
        <f>IF(U237="snížená",N237,0)</f>
        <v>0</v>
      </c>
      <c r="BG237" s="118">
        <f>IF(U237="zákl. přenesená",N237,0)</f>
        <v>0</v>
      </c>
      <c r="BH237" s="118">
        <f>IF(U237="sníž. přenesená",N237,0)</f>
        <v>0</v>
      </c>
      <c r="BI237" s="118">
        <f>IF(U237="nulová",N237,0)</f>
        <v>0</v>
      </c>
      <c r="BJ237" s="19" t="s">
        <v>41</v>
      </c>
      <c r="BK237" s="118">
        <f>ROUND(L237*K237,2)</f>
        <v>0</v>
      </c>
      <c r="BL237" s="19" t="s">
        <v>251</v>
      </c>
      <c r="BM237" s="19" t="s">
        <v>1126</v>
      </c>
    </row>
    <row r="238" spans="2:63" s="10" customFormat="1" ht="29.85" customHeight="1">
      <c r="B238" s="163"/>
      <c r="C238" s="164"/>
      <c r="D238" s="173" t="s">
        <v>160</v>
      </c>
      <c r="E238" s="173"/>
      <c r="F238" s="173"/>
      <c r="G238" s="173"/>
      <c r="H238" s="173"/>
      <c r="I238" s="173"/>
      <c r="J238" s="173"/>
      <c r="K238" s="173"/>
      <c r="L238" s="173"/>
      <c r="M238" s="173"/>
      <c r="N238" s="268">
        <f>BK238</f>
        <v>0</v>
      </c>
      <c r="O238" s="269"/>
      <c r="P238" s="269"/>
      <c r="Q238" s="269"/>
      <c r="R238" s="166"/>
      <c r="T238" s="167"/>
      <c r="U238" s="164"/>
      <c r="V238" s="164"/>
      <c r="W238" s="168">
        <f>SUM(W239:W240)</f>
        <v>0</v>
      </c>
      <c r="X238" s="164"/>
      <c r="Y238" s="168">
        <f>SUM(Y239:Y240)</f>
        <v>0</v>
      </c>
      <c r="Z238" s="164"/>
      <c r="AA238" s="169">
        <f>SUM(AA239:AA240)</f>
        <v>2.441</v>
      </c>
      <c r="AR238" s="170" t="s">
        <v>97</v>
      </c>
      <c r="AT238" s="171" t="s">
        <v>85</v>
      </c>
      <c r="AU238" s="171" t="s">
        <v>41</v>
      </c>
      <c r="AY238" s="170" t="s">
        <v>189</v>
      </c>
      <c r="BK238" s="172">
        <f>SUM(BK239:BK240)</f>
        <v>0</v>
      </c>
    </row>
    <row r="239" spans="2:65" s="1" customFormat="1" ht="25.5" customHeight="1">
      <c r="B239" s="35"/>
      <c r="C239" s="174" t="s">
        <v>547</v>
      </c>
      <c r="D239" s="174" t="s">
        <v>190</v>
      </c>
      <c r="E239" s="175" t="s">
        <v>1127</v>
      </c>
      <c r="F239" s="255" t="s">
        <v>1128</v>
      </c>
      <c r="G239" s="255"/>
      <c r="H239" s="255"/>
      <c r="I239" s="255"/>
      <c r="J239" s="176" t="s">
        <v>193</v>
      </c>
      <c r="K239" s="177">
        <v>243.95</v>
      </c>
      <c r="L239" s="256">
        <v>0</v>
      </c>
      <c r="M239" s="257"/>
      <c r="N239" s="258">
        <f>ROUND(L239*K239,2)</f>
        <v>0</v>
      </c>
      <c r="O239" s="258"/>
      <c r="P239" s="258"/>
      <c r="Q239" s="258"/>
      <c r="R239" s="37"/>
      <c r="T239" s="178" t="s">
        <v>22</v>
      </c>
      <c r="U239" s="44" t="s">
        <v>51</v>
      </c>
      <c r="V239" s="36"/>
      <c r="W239" s="179">
        <f>V239*K239</f>
        <v>0</v>
      </c>
      <c r="X239" s="179">
        <v>0</v>
      </c>
      <c r="Y239" s="179">
        <f>X239*K239</f>
        <v>0</v>
      </c>
      <c r="Z239" s="179">
        <v>0.01</v>
      </c>
      <c r="AA239" s="180">
        <f>Z239*K239</f>
        <v>2.4395</v>
      </c>
      <c r="AR239" s="19" t="s">
        <v>251</v>
      </c>
      <c r="AT239" s="19" t="s">
        <v>190</v>
      </c>
      <c r="AU239" s="19" t="s">
        <v>97</v>
      </c>
      <c r="AY239" s="19" t="s">
        <v>189</v>
      </c>
      <c r="BE239" s="118">
        <f>IF(U239="základní",N239,0)</f>
        <v>0</v>
      </c>
      <c r="BF239" s="118">
        <f>IF(U239="snížená",N239,0)</f>
        <v>0</v>
      </c>
      <c r="BG239" s="118">
        <f>IF(U239="zákl. přenesená",N239,0)</f>
        <v>0</v>
      </c>
      <c r="BH239" s="118">
        <f>IF(U239="sníž. přenesená",N239,0)</f>
        <v>0</v>
      </c>
      <c r="BI239" s="118">
        <f>IF(U239="nulová",N239,0)</f>
        <v>0</v>
      </c>
      <c r="BJ239" s="19" t="s">
        <v>41</v>
      </c>
      <c r="BK239" s="118">
        <f>ROUND(L239*K239,2)</f>
        <v>0</v>
      </c>
      <c r="BL239" s="19" t="s">
        <v>251</v>
      </c>
      <c r="BM239" s="19" t="s">
        <v>1129</v>
      </c>
    </row>
    <row r="240" spans="2:65" s="1" customFormat="1" ht="25.5" customHeight="1">
      <c r="B240" s="35"/>
      <c r="C240" s="174" t="s">
        <v>551</v>
      </c>
      <c r="D240" s="174" t="s">
        <v>190</v>
      </c>
      <c r="E240" s="175" t="s">
        <v>1130</v>
      </c>
      <c r="F240" s="255" t="s">
        <v>1131</v>
      </c>
      <c r="G240" s="255"/>
      <c r="H240" s="255"/>
      <c r="I240" s="255"/>
      <c r="J240" s="176" t="s">
        <v>358</v>
      </c>
      <c r="K240" s="177">
        <v>5</v>
      </c>
      <c r="L240" s="256">
        <v>0</v>
      </c>
      <c r="M240" s="257"/>
      <c r="N240" s="258">
        <f>ROUND(L240*K240,2)</f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>V240*K240</f>
        <v>0</v>
      </c>
      <c r="X240" s="179">
        <v>0</v>
      </c>
      <c r="Y240" s="179">
        <f>X240*K240</f>
        <v>0</v>
      </c>
      <c r="Z240" s="179">
        <v>0.0003</v>
      </c>
      <c r="AA240" s="180">
        <f>Z240*K240</f>
        <v>0.0014999999999999998</v>
      </c>
      <c r="AR240" s="19" t="s">
        <v>251</v>
      </c>
      <c r="AT240" s="19" t="s">
        <v>190</v>
      </c>
      <c r="AU240" s="19" t="s">
        <v>97</v>
      </c>
      <c r="AY240" s="19" t="s">
        <v>189</v>
      </c>
      <c r="BE240" s="118">
        <f>IF(U240="základní",N240,0)</f>
        <v>0</v>
      </c>
      <c r="BF240" s="118">
        <f>IF(U240="snížená",N240,0)</f>
        <v>0</v>
      </c>
      <c r="BG240" s="118">
        <f>IF(U240="zákl. přenesená",N240,0)</f>
        <v>0</v>
      </c>
      <c r="BH240" s="118">
        <f>IF(U240="sníž. přenesená",N240,0)</f>
        <v>0</v>
      </c>
      <c r="BI240" s="118">
        <f>IF(U240="nulová",N240,0)</f>
        <v>0</v>
      </c>
      <c r="BJ240" s="19" t="s">
        <v>41</v>
      </c>
      <c r="BK240" s="118">
        <f>ROUND(L240*K240,2)</f>
        <v>0</v>
      </c>
      <c r="BL240" s="19" t="s">
        <v>251</v>
      </c>
      <c r="BM240" s="19" t="s">
        <v>1132</v>
      </c>
    </row>
    <row r="241" spans="2:63" s="10" customFormat="1" ht="29.85" customHeight="1">
      <c r="B241" s="163"/>
      <c r="C241" s="164"/>
      <c r="D241" s="173" t="s">
        <v>609</v>
      </c>
      <c r="E241" s="173"/>
      <c r="F241" s="173"/>
      <c r="G241" s="173"/>
      <c r="H241" s="173"/>
      <c r="I241" s="173"/>
      <c r="J241" s="173"/>
      <c r="K241" s="173"/>
      <c r="L241" s="173"/>
      <c r="M241" s="173"/>
      <c r="N241" s="268">
        <f>BK241</f>
        <v>0</v>
      </c>
      <c r="O241" s="269"/>
      <c r="P241" s="269"/>
      <c r="Q241" s="269"/>
      <c r="R241" s="166"/>
      <c r="T241" s="167"/>
      <c r="U241" s="164"/>
      <c r="V241" s="164"/>
      <c r="W241" s="168">
        <f>SUM(W242:W245)</f>
        <v>0</v>
      </c>
      <c r="X241" s="164"/>
      <c r="Y241" s="168">
        <f>SUM(Y242:Y245)</f>
        <v>0.1393572</v>
      </c>
      <c r="Z241" s="164"/>
      <c r="AA241" s="169">
        <f>SUM(AA242:AA245)</f>
        <v>0.044478</v>
      </c>
      <c r="AR241" s="170" t="s">
        <v>97</v>
      </c>
      <c r="AT241" s="171" t="s">
        <v>85</v>
      </c>
      <c r="AU241" s="171" t="s">
        <v>41</v>
      </c>
      <c r="AY241" s="170" t="s">
        <v>189</v>
      </c>
      <c r="BK241" s="172">
        <f>SUM(BK242:BK245)</f>
        <v>0</v>
      </c>
    </row>
    <row r="242" spans="2:65" s="1" customFormat="1" ht="38.25" customHeight="1">
      <c r="B242" s="35"/>
      <c r="C242" s="174" t="s">
        <v>798</v>
      </c>
      <c r="D242" s="174" t="s">
        <v>190</v>
      </c>
      <c r="E242" s="175" t="s">
        <v>1133</v>
      </c>
      <c r="F242" s="255" t="s">
        <v>1134</v>
      </c>
      <c r="G242" s="255"/>
      <c r="H242" s="255"/>
      <c r="I242" s="255"/>
      <c r="J242" s="176" t="s">
        <v>193</v>
      </c>
      <c r="K242" s="177">
        <v>31.77</v>
      </c>
      <c r="L242" s="256">
        <v>0</v>
      </c>
      <c r="M242" s="257"/>
      <c r="N242" s="258">
        <f>ROUND(L242*K242,2)</f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>V242*K242</f>
        <v>0</v>
      </c>
      <c r="X242" s="179">
        <v>0</v>
      </c>
      <c r="Y242" s="179">
        <f>X242*K242</f>
        <v>0</v>
      </c>
      <c r="Z242" s="179">
        <v>0.0014</v>
      </c>
      <c r="AA242" s="180">
        <f>Z242*K242</f>
        <v>0.044478</v>
      </c>
      <c r="AR242" s="19" t="s">
        <v>251</v>
      </c>
      <c r="AT242" s="19" t="s">
        <v>190</v>
      </c>
      <c r="AU242" s="19" t="s">
        <v>97</v>
      </c>
      <c r="AY242" s="19" t="s">
        <v>189</v>
      </c>
      <c r="BE242" s="118">
        <f>IF(U242="základní",N242,0)</f>
        <v>0</v>
      </c>
      <c r="BF242" s="118">
        <f>IF(U242="snížená",N242,0)</f>
        <v>0</v>
      </c>
      <c r="BG242" s="118">
        <f>IF(U242="zákl. přenesená",N242,0)</f>
        <v>0</v>
      </c>
      <c r="BH242" s="118">
        <f>IF(U242="sníž. přenesená",N242,0)</f>
        <v>0</v>
      </c>
      <c r="BI242" s="118">
        <f>IF(U242="nulová",N242,0)</f>
        <v>0</v>
      </c>
      <c r="BJ242" s="19" t="s">
        <v>41</v>
      </c>
      <c r="BK242" s="118">
        <f>ROUND(L242*K242,2)</f>
        <v>0</v>
      </c>
      <c r="BL242" s="19" t="s">
        <v>251</v>
      </c>
      <c r="BM242" s="19" t="s">
        <v>1135</v>
      </c>
    </row>
    <row r="243" spans="2:65" s="1" customFormat="1" ht="25.5" customHeight="1">
      <c r="B243" s="35"/>
      <c r="C243" s="174" t="s">
        <v>800</v>
      </c>
      <c r="D243" s="174" t="s">
        <v>190</v>
      </c>
      <c r="E243" s="175" t="s">
        <v>1136</v>
      </c>
      <c r="F243" s="255" t="s">
        <v>1137</v>
      </c>
      <c r="G243" s="255"/>
      <c r="H243" s="255"/>
      <c r="I243" s="255"/>
      <c r="J243" s="176" t="s">
        <v>193</v>
      </c>
      <c r="K243" s="177">
        <v>21.038</v>
      </c>
      <c r="L243" s="256">
        <v>0</v>
      </c>
      <c r="M243" s="257"/>
      <c r="N243" s="258">
        <f>ROUND(L243*K243,2)</f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>V243*K243</f>
        <v>0</v>
      </c>
      <c r="X243" s="179">
        <v>0.0003</v>
      </c>
      <c r="Y243" s="179">
        <f>X243*K243</f>
        <v>0.006311399999999999</v>
      </c>
      <c r="Z243" s="179">
        <v>0</v>
      </c>
      <c r="AA243" s="180">
        <f>Z243*K243</f>
        <v>0</v>
      </c>
      <c r="AR243" s="19" t="s">
        <v>251</v>
      </c>
      <c r="AT243" s="19" t="s">
        <v>190</v>
      </c>
      <c r="AU243" s="19" t="s">
        <v>97</v>
      </c>
      <c r="AY243" s="19" t="s">
        <v>189</v>
      </c>
      <c r="BE243" s="118">
        <f>IF(U243="základní",N243,0)</f>
        <v>0</v>
      </c>
      <c r="BF243" s="118">
        <f>IF(U243="snížená",N243,0)</f>
        <v>0</v>
      </c>
      <c r="BG243" s="118">
        <f>IF(U243="zákl. přenesená",N243,0)</f>
        <v>0</v>
      </c>
      <c r="BH243" s="118">
        <f>IF(U243="sníž. přenesená",N243,0)</f>
        <v>0</v>
      </c>
      <c r="BI243" s="118">
        <f>IF(U243="nulová",N243,0)</f>
        <v>0</v>
      </c>
      <c r="BJ243" s="19" t="s">
        <v>41</v>
      </c>
      <c r="BK243" s="118">
        <f>ROUND(L243*K243,2)</f>
        <v>0</v>
      </c>
      <c r="BL243" s="19" t="s">
        <v>251</v>
      </c>
      <c r="BM243" s="19" t="s">
        <v>1138</v>
      </c>
    </row>
    <row r="244" spans="2:65" s="1" customFormat="1" ht="16.5" customHeight="1">
      <c r="B244" s="35"/>
      <c r="C244" s="181" t="s">
        <v>804</v>
      </c>
      <c r="D244" s="181" t="s">
        <v>201</v>
      </c>
      <c r="E244" s="182" t="s">
        <v>701</v>
      </c>
      <c r="F244" s="259" t="s">
        <v>702</v>
      </c>
      <c r="G244" s="259"/>
      <c r="H244" s="259"/>
      <c r="I244" s="259"/>
      <c r="J244" s="183" t="s">
        <v>193</v>
      </c>
      <c r="K244" s="184">
        <v>21.459</v>
      </c>
      <c r="L244" s="260">
        <v>0</v>
      </c>
      <c r="M244" s="261"/>
      <c r="N244" s="262">
        <f>ROUND(L244*K244,2)</f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>V244*K244</f>
        <v>0</v>
      </c>
      <c r="X244" s="179">
        <v>0.0062</v>
      </c>
      <c r="Y244" s="179">
        <f>X244*K244</f>
        <v>0.1330458</v>
      </c>
      <c r="Z244" s="179">
        <v>0</v>
      </c>
      <c r="AA244" s="180">
        <f>Z244*K244</f>
        <v>0</v>
      </c>
      <c r="AR244" s="19" t="s">
        <v>314</v>
      </c>
      <c r="AT244" s="19" t="s">
        <v>201</v>
      </c>
      <c r="AU244" s="19" t="s">
        <v>97</v>
      </c>
      <c r="AY244" s="19" t="s">
        <v>189</v>
      </c>
      <c r="BE244" s="118">
        <f>IF(U244="základní",N244,0)</f>
        <v>0</v>
      </c>
      <c r="BF244" s="118">
        <f>IF(U244="snížená",N244,0)</f>
        <v>0</v>
      </c>
      <c r="BG244" s="118">
        <f>IF(U244="zákl. přenesená",N244,0)</f>
        <v>0</v>
      </c>
      <c r="BH244" s="118">
        <f>IF(U244="sníž. přenesená",N244,0)</f>
        <v>0</v>
      </c>
      <c r="BI244" s="118">
        <f>IF(U244="nulová",N244,0)</f>
        <v>0</v>
      </c>
      <c r="BJ244" s="19" t="s">
        <v>41</v>
      </c>
      <c r="BK244" s="118">
        <f>ROUND(L244*K244,2)</f>
        <v>0</v>
      </c>
      <c r="BL244" s="19" t="s">
        <v>251</v>
      </c>
      <c r="BM244" s="19" t="s">
        <v>1139</v>
      </c>
    </row>
    <row r="245" spans="2:65" s="1" customFormat="1" ht="25.5" customHeight="1">
      <c r="B245" s="35"/>
      <c r="C245" s="174" t="s">
        <v>808</v>
      </c>
      <c r="D245" s="174" t="s">
        <v>190</v>
      </c>
      <c r="E245" s="175" t="s">
        <v>689</v>
      </c>
      <c r="F245" s="255" t="s">
        <v>690</v>
      </c>
      <c r="G245" s="255"/>
      <c r="H245" s="255"/>
      <c r="I245" s="255"/>
      <c r="J245" s="176" t="s">
        <v>321</v>
      </c>
      <c r="K245" s="177">
        <v>0.139</v>
      </c>
      <c r="L245" s="256">
        <v>0</v>
      </c>
      <c r="M245" s="257"/>
      <c r="N245" s="258">
        <f>ROUND(L245*K245,2)</f>
        <v>0</v>
      </c>
      <c r="O245" s="258"/>
      <c r="P245" s="258"/>
      <c r="Q245" s="258"/>
      <c r="R245" s="37"/>
      <c r="T245" s="178" t="s">
        <v>22</v>
      </c>
      <c r="U245" s="44" t="s">
        <v>51</v>
      </c>
      <c r="V245" s="36"/>
      <c r="W245" s="179">
        <f>V245*K245</f>
        <v>0</v>
      </c>
      <c r="X245" s="179">
        <v>0</v>
      </c>
      <c r="Y245" s="179">
        <f>X245*K245</f>
        <v>0</v>
      </c>
      <c r="Z245" s="179">
        <v>0</v>
      </c>
      <c r="AA245" s="180">
        <f>Z245*K245</f>
        <v>0</v>
      </c>
      <c r="AR245" s="19" t="s">
        <v>251</v>
      </c>
      <c r="AT245" s="19" t="s">
        <v>190</v>
      </c>
      <c r="AU245" s="19" t="s">
        <v>97</v>
      </c>
      <c r="AY245" s="19" t="s">
        <v>189</v>
      </c>
      <c r="BE245" s="118">
        <f>IF(U245="základní",N245,0)</f>
        <v>0</v>
      </c>
      <c r="BF245" s="118">
        <f>IF(U245="snížená",N245,0)</f>
        <v>0</v>
      </c>
      <c r="BG245" s="118">
        <f>IF(U245="zákl. přenesená",N245,0)</f>
        <v>0</v>
      </c>
      <c r="BH245" s="118">
        <f>IF(U245="sníž. přenesená",N245,0)</f>
        <v>0</v>
      </c>
      <c r="BI245" s="118">
        <f>IF(U245="nulová",N245,0)</f>
        <v>0</v>
      </c>
      <c r="BJ245" s="19" t="s">
        <v>41</v>
      </c>
      <c r="BK245" s="118">
        <f>ROUND(L245*K245,2)</f>
        <v>0</v>
      </c>
      <c r="BL245" s="19" t="s">
        <v>251</v>
      </c>
      <c r="BM245" s="19" t="s">
        <v>1140</v>
      </c>
    </row>
    <row r="246" spans="2:63" s="10" customFormat="1" ht="29.85" customHeight="1">
      <c r="B246" s="163"/>
      <c r="C246" s="164"/>
      <c r="D246" s="173" t="s">
        <v>610</v>
      </c>
      <c r="E246" s="173"/>
      <c r="F246" s="173"/>
      <c r="G246" s="173"/>
      <c r="H246" s="173"/>
      <c r="I246" s="173"/>
      <c r="J246" s="173"/>
      <c r="K246" s="173"/>
      <c r="L246" s="173"/>
      <c r="M246" s="173"/>
      <c r="N246" s="268">
        <f>BK246</f>
        <v>0</v>
      </c>
      <c r="O246" s="269"/>
      <c r="P246" s="269"/>
      <c r="Q246" s="269"/>
      <c r="R246" s="166"/>
      <c r="T246" s="167"/>
      <c r="U246" s="164"/>
      <c r="V246" s="164"/>
      <c r="W246" s="168">
        <f>SUM(W247:W257)</f>
        <v>0</v>
      </c>
      <c r="X246" s="164"/>
      <c r="Y246" s="168">
        <f>SUM(Y247:Y257)</f>
        <v>3.7584509</v>
      </c>
      <c r="Z246" s="164"/>
      <c r="AA246" s="169">
        <f>SUM(AA247:AA257)</f>
        <v>0</v>
      </c>
      <c r="AR246" s="170" t="s">
        <v>97</v>
      </c>
      <c r="AT246" s="171" t="s">
        <v>85</v>
      </c>
      <c r="AU246" s="171" t="s">
        <v>41</v>
      </c>
      <c r="AY246" s="170" t="s">
        <v>189</v>
      </c>
      <c r="BK246" s="172">
        <f>SUM(BK247:BK257)</f>
        <v>0</v>
      </c>
    </row>
    <row r="247" spans="2:65" s="1" customFormat="1" ht="25.5" customHeight="1">
      <c r="B247" s="35"/>
      <c r="C247" s="174" t="s">
        <v>812</v>
      </c>
      <c r="D247" s="174" t="s">
        <v>190</v>
      </c>
      <c r="E247" s="175" t="s">
        <v>1141</v>
      </c>
      <c r="F247" s="255" t="s">
        <v>1142</v>
      </c>
      <c r="G247" s="255"/>
      <c r="H247" s="255"/>
      <c r="I247" s="255"/>
      <c r="J247" s="176" t="s">
        <v>193</v>
      </c>
      <c r="K247" s="177">
        <v>38.4</v>
      </c>
      <c r="L247" s="256">
        <v>0</v>
      </c>
      <c r="M247" s="257"/>
      <c r="N247" s="258">
        <f aca="true" t="shared" si="55" ref="N247:N257">ROUND(L247*K247,2)</f>
        <v>0</v>
      </c>
      <c r="O247" s="258"/>
      <c r="P247" s="258"/>
      <c r="Q247" s="258"/>
      <c r="R247" s="37"/>
      <c r="T247" s="178" t="s">
        <v>22</v>
      </c>
      <c r="U247" s="44" t="s">
        <v>51</v>
      </c>
      <c r="V247" s="36"/>
      <c r="W247" s="179">
        <f aca="true" t="shared" si="56" ref="W247:W257">V247*K247</f>
        <v>0</v>
      </c>
      <c r="X247" s="179">
        <v>0.01223</v>
      </c>
      <c r="Y247" s="179">
        <f aca="true" t="shared" si="57" ref="Y247:Y257">X247*K247</f>
        <v>0.46963199999999994</v>
      </c>
      <c r="Z247" s="179">
        <v>0</v>
      </c>
      <c r="AA247" s="180">
        <f aca="true" t="shared" si="58" ref="AA247:AA257">Z247*K247</f>
        <v>0</v>
      </c>
      <c r="AR247" s="19" t="s">
        <v>251</v>
      </c>
      <c r="AT247" s="19" t="s">
        <v>190</v>
      </c>
      <c r="AU247" s="19" t="s">
        <v>97</v>
      </c>
      <c r="AY247" s="19" t="s">
        <v>189</v>
      </c>
      <c r="BE247" s="118">
        <f aca="true" t="shared" si="59" ref="BE247:BE257">IF(U247="základní",N247,0)</f>
        <v>0</v>
      </c>
      <c r="BF247" s="118">
        <f aca="true" t="shared" si="60" ref="BF247:BF257">IF(U247="snížená",N247,0)</f>
        <v>0</v>
      </c>
      <c r="BG247" s="118">
        <f aca="true" t="shared" si="61" ref="BG247:BG257">IF(U247="zákl. přenesená",N247,0)</f>
        <v>0</v>
      </c>
      <c r="BH247" s="118">
        <f aca="true" t="shared" si="62" ref="BH247:BH257">IF(U247="sníž. přenesená",N247,0)</f>
        <v>0</v>
      </c>
      <c r="BI247" s="118">
        <f aca="true" t="shared" si="63" ref="BI247:BI257">IF(U247="nulová",N247,0)</f>
        <v>0</v>
      </c>
      <c r="BJ247" s="19" t="s">
        <v>41</v>
      </c>
      <c r="BK247" s="118">
        <f aca="true" t="shared" si="64" ref="BK247:BK257">ROUND(L247*K247,2)</f>
        <v>0</v>
      </c>
      <c r="BL247" s="19" t="s">
        <v>251</v>
      </c>
      <c r="BM247" s="19" t="s">
        <v>1143</v>
      </c>
    </row>
    <row r="248" spans="2:65" s="1" customFormat="1" ht="25.5" customHeight="1">
      <c r="B248" s="35"/>
      <c r="C248" s="174" t="s">
        <v>816</v>
      </c>
      <c r="D248" s="174" t="s">
        <v>190</v>
      </c>
      <c r="E248" s="175" t="s">
        <v>1144</v>
      </c>
      <c r="F248" s="255" t="s">
        <v>1145</v>
      </c>
      <c r="G248" s="255"/>
      <c r="H248" s="255"/>
      <c r="I248" s="255"/>
      <c r="J248" s="176" t="s">
        <v>198</v>
      </c>
      <c r="K248" s="177">
        <v>111.835</v>
      </c>
      <c r="L248" s="256">
        <v>0</v>
      </c>
      <c r="M248" s="257"/>
      <c r="N248" s="258">
        <f t="shared" si="55"/>
        <v>0</v>
      </c>
      <c r="O248" s="258"/>
      <c r="P248" s="258"/>
      <c r="Q248" s="258"/>
      <c r="R248" s="37"/>
      <c r="T248" s="178" t="s">
        <v>22</v>
      </c>
      <c r="U248" s="44" t="s">
        <v>51</v>
      </c>
      <c r="V248" s="36"/>
      <c r="W248" s="179">
        <f t="shared" si="56"/>
        <v>0</v>
      </c>
      <c r="X248" s="179">
        <v>0.00026</v>
      </c>
      <c r="Y248" s="179">
        <f t="shared" si="57"/>
        <v>0.029077099999999995</v>
      </c>
      <c r="Z248" s="179">
        <v>0</v>
      </c>
      <c r="AA248" s="180">
        <f t="shared" si="58"/>
        <v>0</v>
      </c>
      <c r="AR248" s="19" t="s">
        <v>251</v>
      </c>
      <c r="AT248" s="19" t="s">
        <v>190</v>
      </c>
      <c r="AU248" s="19" t="s">
        <v>97</v>
      </c>
      <c r="AY248" s="19" t="s">
        <v>189</v>
      </c>
      <c r="BE248" s="118">
        <f t="shared" si="59"/>
        <v>0</v>
      </c>
      <c r="BF248" s="118">
        <f t="shared" si="60"/>
        <v>0</v>
      </c>
      <c r="BG248" s="118">
        <f t="shared" si="61"/>
        <v>0</v>
      </c>
      <c r="BH248" s="118">
        <f t="shared" si="62"/>
        <v>0</v>
      </c>
      <c r="BI248" s="118">
        <f t="shared" si="63"/>
        <v>0</v>
      </c>
      <c r="BJ248" s="19" t="s">
        <v>41</v>
      </c>
      <c r="BK248" s="118">
        <f t="shared" si="64"/>
        <v>0</v>
      </c>
      <c r="BL248" s="19" t="s">
        <v>251</v>
      </c>
      <c r="BM248" s="19" t="s">
        <v>1146</v>
      </c>
    </row>
    <row r="249" spans="2:65" s="1" customFormat="1" ht="25.5" customHeight="1">
      <c r="B249" s="35"/>
      <c r="C249" s="174" t="s">
        <v>818</v>
      </c>
      <c r="D249" s="174" t="s">
        <v>190</v>
      </c>
      <c r="E249" s="175" t="s">
        <v>692</v>
      </c>
      <c r="F249" s="255" t="s">
        <v>693</v>
      </c>
      <c r="G249" s="255"/>
      <c r="H249" s="255"/>
      <c r="I249" s="255"/>
      <c r="J249" s="176" t="s">
        <v>193</v>
      </c>
      <c r="K249" s="177">
        <v>140.6</v>
      </c>
      <c r="L249" s="256">
        <v>0</v>
      </c>
      <c r="M249" s="257"/>
      <c r="N249" s="258">
        <f t="shared" si="55"/>
        <v>0</v>
      </c>
      <c r="O249" s="258"/>
      <c r="P249" s="258"/>
      <c r="Q249" s="258"/>
      <c r="R249" s="37"/>
      <c r="T249" s="178" t="s">
        <v>22</v>
      </c>
      <c r="U249" s="44" t="s">
        <v>51</v>
      </c>
      <c r="V249" s="36"/>
      <c r="W249" s="179">
        <f t="shared" si="56"/>
        <v>0</v>
      </c>
      <c r="X249" s="179">
        <v>0</v>
      </c>
      <c r="Y249" s="179">
        <f t="shared" si="57"/>
        <v>0</v>
      </c>
      <c r="Z249" s="179">
        <v>0</v>
      </c>
      <c r="AA249" s="180">
        <f t="shared" si="58"/>
        <v>0</v>
      </c>
      <c r="AR249" s="19" t="s">
        <v>251</v>
      </c>
      <c r="AT249" s="19" t="s">
        <v>190</v>
      </c>
      <c r="AU249" s="19" t="s">
        <v>97</v>
      </c>
      <c r="AY249" s="19" t="s">
        <v>189</v>
      </c>
      <c r="BE249" s="118">
        <f t="shared" si="59"/>
        <v>0</v>
      </c>
      <c r="BF249" s="118">
        <f t="shared" si="60"/>
        <v>0</v>
      </c>
      <c r="BG249" s="118">
        <f t="shared" si="61"/>
        <v>0</v>
      </c>
      <c r="BH249" s="118">
        <f t="shared" si="62"/>
        <v>0</v>
      </c>
      <c r="BI249" s="118">
        <f t="shared" si="63"/>
        <v>0</v>
      </c>
      <c r="BJ249" s="19" t="s">
        <v>41</v>
      </c>
      <c r="BK249" s="118">
        <f t="shared" si="64"/>
        <v>0</v>
      </c>
      <c r="BL249" s="19" t="s">
        <v>251</v>
      </c>
      <c r="BM249" s="19" t="s">
        <v>1147</v>
      </c>
    </row>
    <row r="250" spans="2:65" s="1" customFormat="1" ht="25.5" customHeight="1">
      <c r="B250" s="35"/>
      <c r="C250" s="181" t="s">
        <v>820</v>
      </c>
      <c r="D250" s="181" t="s">
        <v>201</v>
      </c>
      <c r="E250" s="182" t="s">
        <v>695</v>
      </c>
      <c r="F250" s="259" t="s">
        <v>696</v>
      </c>
      <c r="G250" s="259"/>
      <c r="H250" s="259"/>
      <c r="I250" s="259"/>
      <c r="J250" s="183" t="s">
        <v>193</v>
      </c>
      <c r="K250" s="184">
        <v>154.66</v>
      </c>
      <c r="L250" s="260">
        <v>0</v>
      </c>
      <c r="M250" s="261"/>
      <c r="N250" s="262">
        <f t="shared" si="55"/>
        <v>0</v>
      </c>
      <c r="O250" s="258"/>
      <c r="P250" s="258"/>
      <c r="Q250" s="258"/>
      <c r="R250" s="37"/>
      <c r="T250" s="178" t="s">
        <v>22</v>
      </c>
      <c r="U250" s="44" t="s">
        <v>51</v>
      </c>
      <c r="V250" s="36"/>
      <c r="W250" s="179">
        <f t="shared" si="56"/>
        <v>0</v>
      </c>
      <c r="X250" s="179">
        <v>0.00014</v>
      </c>
      <c r="Y250" s="179">
        <f t="shared" si="57"/>
        <v>0.0216524</v>
      </c>
      <c r="Z250" s="179">
        <v>0</v>
      </c>
      <c r="AA250" s="180">
        <f t="shared" si="58"/>
        <v>0</v>
      </c>
      <c r="AR250" s="19" t="s">
        <v>314</v>
      </c>
      <c r="AT250" s="19" t="s">
        <v>201</v>
      </c>
      <c r="AU250" s="19" t="s">
        <v>97</v>
      </c>
      <c r="AY250" s="19" t="s">
        <v>189</v>
      </c>
      <c r="BE250" s="118">
        <f t="shared" si="59"/>
        <v>0</v>
      </c>
      <c r="BF250" s="118">
        <f t="shared" si="60"/>
        <v>0</v>
      </c>
      <c r="BG250" s="118">
        <f t="shared" si="61"/>
        <v>0</v>
      </c>
      <c r="BH250" s="118">
        <f t="shared" si="62"/>
        <v>0</v>
      </c>
      <c r="BI250" s="118">
        <f t="shared" si="63"/>
        <v>0</v>
      </c>
      <c r="BJ250" s="19" t="s">
        <v>41</v>
      </c>
      <c r="BK250" s="118">
        <f t="shared" si="64"/>
        <v>0</v>
      </c>
      <c r="BL250" s="19" t="s">
        <v>251</v>
      </c>
      <c r="BM250" s="19" t="s">
        <v>1148</v>
      </c>
    </row>
    <row r="251" spans="2:65" s="1" customFormat="1" ht="25.5" customHeight="1">
      <c r="B251" s="35"/>
      <c r="C251" s="174" t="s">
        <v>822</v>
      </c>
      <c r="D251" s="174" t="s">
        <v>190</v>
      </c>
      <c r="E251" s="175" t="s">
        <v>698</v>
      </c>
      <c r="F251" s="255" t="s">
        <v>699</v>
      </c>
      <c r="G251" s="255"/>
      <c r="H251" s="255"/>
      <c r="I251" s="255"/>
      <c r="J251" s="176" t="s">
        <v>193</v>
      </c>
      <c r="K251" s="177">
        <v>352.262</v>
      </c>
      <c r="L251" s="256">
        <v>0</v>
      </c>
      <c r="M251" s="257"/>
      <c r="N251" s="258">
        <f t="shared" si="55"/>
        <v>0</v>
      </c>
      <c r="O251" s="258"/>
      <c r="P251" s="258"/>
      <c r="Q251" s="258"/>
      <c r="R251" s="37"/>
      <c r="T251" s="178" t="s">
        <v>22</v>
      </c>
      <c r="U251" s="44" t="s">
        <v>51</v>
      </c>
      <c r="V251" s="36"/>
      <c r="W251" s="179">
        <f t="shared" si="56"/>
        <v>0</v>
      </c>
      <c r="X251" s="179">
        <v>0</v>
      </c>
      <c r="Y251" s="179">
        <f t="shared" si="57"/>
        <v>0</v>
      </c>
      <c r="Z251" s="179">
        <v>0</v>
      </c>
      <c r="AA251" s="180">
        <f t="shared" si="58"/>
        <v>0</v>
      </c>
      <c r="AR251" s="19" t="s">
        <v>251</v>
      </c>
      <c r="AT251" s="19" t="s">
        <v>190</v>
      </c>
      <c r="AU251" s="19" t="s">
        <v>97</v>
      </c>
      <c r="AY251" s="19" t="s">
        <v>189</v>
      </c>
      <c r="BE251" s="118">
        <f t="shared" si="59"/>
        <v>0</v>
      </c>
      <c r="BF251" s="118">
        <f t="shared" si="60"/>
        <v>0</v>
      </c>
      <c r="BG251" s="118">
        <f t="shared" si="61"/>
        <v>0</v>
      </c>
      <c r="BH251" s="118">
        <f t="shared" si="62"/>
        <v>0</v>
      </c>
      <c r="BI251" s="118">
        <f t="shared" si="63"/>
        <v>0</v>
      </c>
      <c r="BJ251" s="19" t="s">
        <v>41</v>
      </c>
      <c r="BK251" s="118">
        <f t="shared" si="64"/>
        <v>0</v>
      </c>
      <c r="BL251" s="19" t="s">
        <v>251</v>
      </c>
      <c r="BM251" s="19" t="s">
        <v>1149</v>
      </c>
    </row>
    <row r="252" spans="2:65" s="1" customFormat="1" ht="16.5" customHeight="1">
      <c r="B252" s="35"/>
      <c r="C252" s="181" t="s">
        <v>824</v>
      </c>
      <c r="D252" s="181" t="s">
        <v>201</v>
      </c>
      <c r="E252" s="182" t="s">
        <v>701</v>
      </c>
      <c r="F252" s="259" t="s">
        <v>702</v>
      </c>
      <c r="G252" s="259"/>
      <c r="H252" s="259"/>
      <c r="I252" s="259"/>
      <c r="J252" s="183" t="s">
        <v>193</v>
      </c>
      <c r="K252" s="184">
        <v>359.307</v>
      </c>
      <c r="L252" s="260">
        <v>0</v>
      </c>
      <c r="M252" s="261"/>
      <c r="N252" s="262">
        <f t="shared" si="55"/>
        <v>0</v>
      </c>
      <c r="O252" s="258"/>
      <c r="P252" s="258"/>
      <c r="Q252" s="258"/>
      <c r="R252" s="37"/>
      <c r="T252" s="178" t="s">
        <v>22</v>
      </c>
      <c r="U252" s="44" t="s">
        <v>51</v>
      </c>
      <c r="V252" s="36"/>
      <c r="W252" s="179">
        <f t="shared" si="56"/>
        <v>0</v>
      </c>
      <c r="X252" s="179">
        <v>0.0062</v>
      </c>
      <c r="Y252" s="179">
        <f t="shared" si="57"/>
        <v>2.2277034000000002</v>
      </c>
      <c r="Z252" s="179">
        <v>0</v>
      </c>
      <c r="AA252" s="180">
        <f t="shared" si="58"/>
        <v>0</v>
      </c>
      <c r="AR252" s="19" t="s">
        <v>314</v>
      </c>
      <c r="AT252" s="19" t="s">
        <v>201</v>
      </c>
      <c r="AU252" s="19" t="s">
        <v>97</v>
      </c>
      <c r="AY252" s="19" t="s">
        <v>189</v>
      </c>
      <c r="BE252" s="118">
        <f t="shared" si="59"/>
        <v>0</v>
      </c>
      <c r="BF252" s="118">
        <f t="shared" si="60"/>
        <v>0</v>
      </c>
      <c r="BG252" s="118">
        <f t="shared" si="61"/>
        <v>0</v>
      </c>
      <c r="BH252" s="118">
        <f t="shared" si="62"/>
        <v>0</v>
      </c>
      <c r="BI252" s="118">
        <f t="shared" si="63"/>
        <v>0</v>
      </c>
      <c r="BJ252" s="19" t="s">
        <v>41</v>
      </c>
      <c r="BK252" s="118">
        <f t="shared" si="64"/>
        <v>0</v>
      </c>
      <c r="BL252" s="19" t="s">
        <v>251</v>
      </c>
      <c r="BM252" s="19" t="s">
        <v>1150</v>
      </c>
    </row>
    <row r="253" spans="2:65" s="1" customFormat="1" ht="25.5" customHeight="1">
      <c r="B253" s="35"/>
      <c r="C253" s="174" t="s">
        <v>827</v>
      </c>
      <c r="D253" s="174" t="s">
        <v>190</v>
      </c>
      <c r="E253" s="175" t="s">
        <v>1151</v>
      </c>
      <c r="F253" s="255" t="s">
        <v>1152</v>
      </c>
      <c r="G253" s="255"/>
      <c r="H253" s="255"/>
      <c r="I253" s="255"/>
      <c r="J253" s="176" t="s">
        <v>193</v>
      </c>
      <c r="K253" s="177">
        <v>102.2</v>
      </c>
      <c r="L253" s="256">
        <v>0</v>
      </c>
      <c r="M253" s="257"/>
      <c r="N253" s="258">
        <f t="shared" si="55"/>
        <v>0</v>
      </c>
      <c r="O253" s="258"/>
      <c r="P253" s="258"/>
      <c r="Q253" s="258"/>
      <c r="R253" s="37"/>
      <c r="T253" s="178" t="s">
        <v>22</v>
      </c>
      <c r="U253" s="44" t="s">
        <v>51</v>
      </c>
      <c r="V253" s="36"/>
      <c r="W253" s="179">
        <f t="shared" si="56"/>
        <v>0</v>
      </c>
      <c r="X253" s="179">
        <v>4E-05</v>
      </c>
      <c r="Y253" s="179">
        <f t="shared" si="57"/>
        <v>0.0040880000000000005</v>
      </c>
      <c r="Z253" s="179">
        <v>0</v>
      </c>
      <c r="AA253" s="180">
        <f t="shared" si="58"/>
        <v>0</v>
      </c>
      <c r="AR253" s="19" t="s">
        <v>251</v>
      </c>
      <c r="AT253" s="19" t="s">
        <v>190</v>
      </c>
      <c r="AU253" s="19" t="s">
        <v>97</v>
      </c>
      <c r="AY253" s="19" t="s">
        <v>189</v>
      </c>
      <c r="BE253" s="118">
        <f t="shared" si="59"/>
        <v>0</v>
      </c>
      <c r="BF253" s="118">
        <f t="shared" si="60"/>
        <v>0</v>
      </c>
      <c r="BG253" s="118">
        <f t="shared" si="61"/>
        <v>0</v>
      </c>
      <c r="BH253" s="118">
        <f t="shared" si="62"/>
        <v>0</v>
      </c>
      <c r="BI253" s="118">
        <f t="shared" si="63"/>
        <v>0</v>
      </c>
      <c r="BJ253" s="19" t="s">
        <v>41</v>
      </c>
      <c r="BK253" s="118">
        <f t="shared" si="64"/>
        <v>0</v>
      </c>
      <c r="BL253" s="19" t="s">
        <v>251</v>
      </c>
      <c r="BM253" s="19" t="s">
        <v>1153</v>
      </c>
    </row>
    <row r="254" spans="2:65" s="1" customFormat="1" ht="25.5" customHeight="1">
      <c r="B254" s="35"/>
      <c r="C254" s="174" t="s">
        <v>829</v>
      </c>
      <c r="D254" s="174" t="s">
        <v>190</v>
      </c>
      <c r="E254" s="175" t="s">
        <v>1154</v>
      </c>
      <c r="F254" s="255" t="s">
        <v>1155</v>
      </c>
      <c r="G254" s="255"/>
      <c r="H254" s="255"/>
      <c r="I254" s="255"/>
      <c r="J254" s="176" t="s">
        <v>193</v>
      </c>
      <c r="K254" s="177">
        <v>38.4</v>
      </c>
      <c r="L254" s="256">
        <v>0</v>
      </c>
      <c r="M254" s="257"/>
      <c r="N254" s="258">
        <f t="shared" si="55"/>
        <v>0</v>
      </c>
      <c r="O254" s="258"/>
      <c r="P254" s="258"/>
      <c r="Q254" s="258"/>
      <c r="R254" s="37"/>
      <c r="T254" s="178" t="s">
        <v>22</v>
      </c>
      <c r="U254" s="44" t="s">
        <v>51</v>
      </c>
      <c r="V254" s="36"/>
      <c r="W254" s="179">
        <f t="shared" si="56"/>
        <v>0</v>
      </c>
      <c r="X254" s="179">
        <v>0.00015</v>
      </c>
      <c r="Y254" s="179">
        <f t="shared" si="57"/>
        <v>0.0057599999999999995</v>
      </c>
      <c r="Z254" s="179">
        <v>0</v>
      </c>
      <c r="AA254" s="180">
        <f t="shared" si="58"/>
        <v>0</v>
      </c>
      <c r="AR254" s="19" t="s">
        <v>251</v>
      </c>
      <c r="AT254" s="19" t="s">
        <v>190</v>
      </c>
      <c r="AU254" s="19" t="s">
        <v>97</v>
      </c>
      <c r="AY254" s="19" t="s">
        <v>189</v>
      </c>
      <c r="BE254" s="118">
        <f t="shared" si="59"/>
        <v>0</v>
      </c>
      <c r="BF254" s="118">
        <f t="shared" si="60"/>
        <v>0</v>
      </c>
      <c r="BG254" s="118">
        <f t="shared" si="61"/>
        <v>0</v>
      </c>
      <c r="BH254" s="118">
        <f t="shared" si="62"/>
        <v>0</v>
      </c>
      <c r="BI254" s="118">
        <f t="shared" si="63"/>
        <v>0</v>
      </c>
      <c r="BJ254" s="19" t="s">
        <v>41</v>
      </c>
      <c r="BK254" s="118">
        <f t="shared" si="64"/>
        <v>0</v>
      </c>
      <c r="BL254" s="19" t="s">
        <v>251</v>
      </c>
      <c r="BM254" s="19" t="s">
        <v>1156</v>
      </c>
    </row>
    <row r="255" spans="2:65" s="1" customFormat="1" ht="38.25" customHeight="1">
      <c r="B255" s="35"/>
      <c r="C255" s="174" t="s">
        <v>832</v>
      </c>
      <c r="D255" s="174" t="s">
        <v>190</v>
      </c>
      <c r="E255" s="175" t="s">
        <v>1157</v>
      </c>
      <c r="F255" s="255" t="s">
        <v>1158</v>
      </c>
      <c r="G255" s="255"/>
      <c r="H255" s="255"/>
      <c r="I255" s="255"/>
      <c r="J255" s="176" t="s">
        <v>193</v>
      </c>
      <c r="K255" s="177">
        <v>102.2</v>
      </c>
      <c r="L255" s="256">
        <v>0</v>
      </c>
      <c r="M255" s="257"/>
      <c r="N255" s="258">
        <f t="shared" si="55"/>
        <v>0</v>
      </c>
      <c r="O255" s="258"/>
      <c r="P255" s="258"/>
      <c r="Q255" s="258"/>
      <c r="R255" s="37"/>
      <c r="T255" s="178" t="s">
        <v>22</v>
      </c>
      <c r="U255" s="44" t="s">
        <v>51</v>
      </c>
      <c r="V255" s="36"/>
      <c r="W255" s="179">
        <f t="shared" si="56"/>
        <v>0</v>
      </c>
      <c r="X255" s="179">
        <v>0.00139</v>
      </c>
      <c r="Y255" s="179">
        <f t="shared" si="57"/>
        <v>0.142058</v>
      </c>
      <c r="Z255" s="179">
        <v>0</v>
      </c>
      <c r="AA255" s="180">
        <f t="shared" si="58"/>
        <v>0</v>
      </c>
      <c r="AR255" s="19" t="s">
        <v>251</v>
      </c>
      <c r="AT255" s="19" t="s">
        <v>190</v>
      </c>
      <c r="AU255" s="19" t="s">
        <v>97</v>
      </c>
      <c r="AY255" s="19" t="s">
        <v>189</v>
      </c>
      <c r="BE255" s="118">
        <f t="shared" si="59"/>
        <v>0</v>
      </c>
      <c r="BF255" s="118">
        <f t="shared" si="60"/>
        <v>0</v>
      </c>
      <c r="BG255" s="118">
        <f t="shared" si="61"/>
        <v>0</v>
      </c>
      <c r="BH255" s="118">
        <f t="shared" si="62"/>
        <v>0</v>
      </c>
      <c r="BI255" s="118">
        <f t="shared" si="63"/>
        <v>0</v>
      </c>
      <c r="BJ255" s="19" t="s">
        <v>41</v>
      </c>
      <c r="BK255" s="118">
        <f t="shared" si="64"/>
        <v>0</v>
      </c>
      <c r="BL255" s="19" t="s">
        <v>251</v>
      </c>
      <c r="BM255" s="19" t="s">
        <v>1159</v>
      </c>
    </row>
    <row r="256" spans="2:65" s="1" customFormat="1" ht="25.5" customHeight="1">
      <c r="B256" s="35"/>
      <c r="C256" s="181" t="s">
        <v>835</v>
      </c>
      <c r="D256" s="181" t="s">
        <v>201</v>
      </c>
      <c r="E256" s="182" t="s">
        <v>1160</v>
      </c>
      <c r="F256" s="259" t="s">
        <v>1161</v>
      </c>
      <c r="G256" s="259"/>
      <c r="H256" s="259"/>
      <c r="I256" s="259"/>
      <c r="J256" s="183" t="s">
        <v>193</v>
      </c>
      <c r="K256" s="184">
        <v>107.31</v>
      </c>
      <c r="L256" s="260">
        <v>0</v>
      </c>
      <c r="M256" s="261"/>
      <c r="N256" s="262">
        <f t="shared" si="55"/>
        <v>0</v>
      </c>
      <c r="O256" s="258"/>
      <c r="P256" s="258"/>
      <c r="Q256" s="258"/>
      <c r="R256" s="37"/>
      <c r="T256" s="178" t="s">
        <v>22</v>
      </c>
      <c r="U256" s="44" t="s">
        <v>51</v>
      </c>
      <c r="V256" s="36"/>
      <c r="W256" s="179">
        <f t="shared" si="56"/>
        <v>0</v>
      </c>
      <c r="X256" s="179">
        <v>0.008</v>
      </c>
      <c r="Y256" s="179">
        <f t="shared" si="57"/>
        <v>0.85848</v>
      </c>
      <c r="Z256" s="179">
        <v>0</v>
      </c>
      <c r="AA256" s="180">
        <f t="shared" si="58"/>
        <v>0</v>
      </c>
      <c r="AR256" s="19" t="s">
        <v>314</v>
      </c>
      <c r="AT256" s="19" t="s">
        <v>201</v>
      </c>
      <c r="AU256" s="19" t="s">
        <v>97</v>
      </c>
      <c r="AY256" s="19" t="s">
        <v>189</v>
      </c>
      <c r="BE256" s="118">
        <f t="shared" si="59"/>
        <v>0</v>
      </c>
      <c r="BF256" s="118">
        <f t="shared" si="60"/>
        <v>0</v>
      </c>
      <c r="BG256" s="118">
        <f t="shared" si="61"/>
        <v>0</v>
      </c>
      <c r="BH256" s="118">
        <f t="shared" si="62"/>
        <v>0</v>
      </c>
      <c r="BI256" s="118">
        <f t="shared" si="63"/>
        <v>0</v>
      </c>
      <c r="BJ256" s="19" t="s">
        <v>41</v>
      </c>
      <c r="BK256" s="118">
        <f t="shared" si="64"/>
        <v>0</v>
      </c>
      <c r="BL256" s="19" t="s">
        <v>251</v>
      </c>
      <c r="BM256" s="19" t="s">
        <v>1162</v>
      </c>
    </row>
    <row r="257" spans="2:65" s="1" customFormat="1" ht="25.5" customHeight="1">
      <c r="B257" s="35"/>
      <c r="C257" s="174" t="s">
        <v>838</v>
      </c>
      <c r="D257" s="174" t="s">
        <v>190</v>
      </c>
      <c r="E257" s="175" t="s">
        <v>704</v>
      </c>
      <c r="F257" s="255" t="s">
        <v>705</v>
      </c>
      <c r="G257" s="255"/>
      <c r="H257" s="255"/>
      <c r="I257" s="255"/>
      <c r="J257" s="176" t="s">
        <v>321</v>
      </c>
      <c r="K257" s="177">
        <v>3.758</v>
      </c>
      <c r="L257" s="256">
        <v>0</v>
      </c>
      <c r="M257" s="257"/>
      <c r="N257" s="258">
        <f t="shared" si="55"/>
        <v>0</v>
      </c>
      <c r="O257" s="258"/>
      <c r="P257" s="258"/>
      <c r="Q257" s="258"/>
      <c r="R257" s="37"/>
      <c r="T257" s="178" t="s">
        <v>22</v>
      </c>
      <c r="U257" s="44" t="s">
        <v>51</v>
      </c>
      <c r="V257" s="36"/>
      <c r="W257" s="179">
        <f t="shared" si="56"/>
        <v>0</v>
      </c>
      <c r="X257" s="179">
        <v>0</v>
      </c>
      <c r="Y257" s="179">
        <f t="shared" si="57"/>
        <v>0</v>
      </c>
      <c r="Z257" s="179">
        <v>0</v>
      </c>
      <c r="AA257" s="180">
        <f t="shared" si="58"/>
        <v>0</v>
      </c>
      <c r="AR257" s="19" t="s">
        <v>251</v>
      </c>
      <c r="AT257" s="19" t="s">
        <v>190</v>
      </c>
      <c r="AU257" s="19" t="s">
        <v>97</v>
      </c>
      <c r="AY257" s="19" t="s">
        <v>189</v>
      </c>
      <c r="BE257" s="118">
        <f t="shared" si="59"/>
        <v>0</v>
      </c>
      <c r="BF257" s="118">
        <f t="shared" si="60"/>
        <v>0</v>
      </c>
      <c r="BG257" s="118">
        <f t="shared" si="61"/>
        <v>0</v>
      </c>
      <c r="BH257" s="118">
        <f t="shared" si="62"/>
        <v>0</v>
      </c>
      <c r="BI257" s="118">
        <f t="shared" si="63"/>
        <v>0</v>
      </c>
      <c r="BJ257" s="19" t="s">
        <v>41</v>
      </c>
      <c r="BK257" s="118">
        <f t="shared" si="64"/>
        <v>0</v>
      </c>
      <c r="BL257" s="19" t="s">
        <v>251</v>
      </c>
      <c r="BM257" s="19" t="s">
        <v>1163</v>
      </c>
    </row>
    <row r="258" spans="2:63" s="10" customFormat="1" ht="29.85" customHeight="1">
      <c r="B258" s="163"/>
      <c r="C258" s="164"/>
      <c r="D258" s="173" t="s">
        <v>162</v>
      </c>
      <c r="E258" s="173"/>
      <c r="F258" s="173"/>
      <c r="G258" s="173"/>
      <c r="H258" s="173"/>
      <c r="I258" s="173"/>
      <c r="J258" s="173"/>
      <c r="K258" s="173"/>
      <c r="L258" s="173"/>
      <c r="M258" s="173"/>
      <c r="N258" s="268">
        <f>BK258</f>
        <v>0</v>
      </c>
      <c r="O258" s="269"/>
      <c r="P258" s="269"/>
      <c r="Q258" s="269"/>
      <c r="R258" s="166"/>
      <c r="T258" s="167"/>
      <c r="U258" s="164"/>
      <c r="V258" s="164"/>
      <c r="W258" s="168">
        <f>SUM(W259:W290)</f>
        <v>0</v>
      </c>
      <c r="X258" s="164"/>
      <c r="Y258" s="168">
        <f>SUM(Y259:Y290)</f>
        <v>0.419687</v>
      </c>
      <c r="Z258" s="164"/>
      <c r="AA258" s="169">
        <f>SUM(AA259:AA290)</f>
        <v>0.288659</v>
      </c>
      <c r="AR258" s="170" t="s">
        <v>97</v>
      </c>
      <c r="AT258" s="171" t="s">
        <v>85</v>
      </c>
      <c r="AU258" s="171" t="s">
        <v>41</v>
      </c>
      <c r="AY258" s="170" t="s">
        <v>189</v>
      </c>
      <c r="BK258" s="172">
        <f>SUM(BK259:BK290)</f>
        <v>0</v>
      </c>
    </row>
    <row r="259" spans="2:65" s="1" customFormat="1" ht="16.5" customHeight="1">
      <c r="B259" s="35"/>
      <c r="C259" s="174" t="s">
        <v>840</v>
      </c>
      <c r="D259" s="174" t="s">
        <v>190</v>
      </c>
      <c r="E259" s="175" t="s">
        <v>707</v>
      </c>
      <c r="F259" s="255" t="s">
        <v>708</v>
      </c>
      <c r="G259" s="255"/>
      <c r="H259" s="255"/>
      <c r="I259" s="255"/>
      <c r="J259" s="176" t="s">
        <v>198</v>
      </c>
      <c r="K259" s="177">
        <v>21</v>
      </c>
      <c r="L259" s="256">
        <v>0</v>
      </c>
      <c r="M259" s="257"/>
      <c r="N259" s="258">
        <f aca="true" t="shared" si="65" ref="N259:N290">ROUND(L259*K259,2)</f>
        <v>0</v>
      </c>
      <c r="O259" s="258"/>
      <c r="P259" s="258"/>
      <c r="Q259" s="258"/>
      <c r="R259" s="37"/>
      <c r="T259" s="178" t="s">
        <v>22</v>
      </c>
      <c r="U259" s="44" t="s">
        <v>51</v>
      </c>
      <c r="V259" s="36"/>
      <c r="W259" s="179">
        <f aca="true" t="shared" si="66" ref="W259:W290">V259*K259</f>
        <v>0</v>
      </c>
      <c r="X259" s="179">
        <v>0</v>
      </c>
      <c r="Y259" s="179">
        <f aca="true" t="shared" si="67" ref="Y259:Y290">X259*K259</f>
        <v>0</v>
      </c>
      <c r="Z259" s="179">
        <v>0.0017</v>
      </c>
      <c r="AA259" s="180">
        <f aca="true" t="shared" si="68" ref="AA259:AA290">Z259*K259</f>
        <v>0.035699999999999996</v>
      </c>
      <c r="AR259" s="19" t="s">
        <v>251</v>
      </c>
      <c r="AT259" s="19" t="s">
        <v>190</v>
      </c>
      <c r="AU259" s="19" t="s">
        <v>97</v>
      </c>
      <c r="AY259" s="19" t="s">
        <v>189</v>
      </c>
      <c r="BE259" s="118">
        <f aca="true" t="shared" si="69" ref="BE259:BE290">IF(U259="základní",N259,0)</f>
        <v>0</v>
      </c>
      <c r="BF259" s="118">
        <f aca="true" t="shared" si="70" ref="BF259:BF290">IF(U259="snížená",N259,0)</f>
        <v>0</v>
      </c>
      <c r="BG259" s="118">
        <f aca="true" t="shared" si="71" ref="BG259:BG290">IF(U259="zákl. přenesená",N259,0)</f>
        <v>0</v>
      </c>
      <c r="BH259" s="118">
        <f aca="true" t="shared" si="72" ref="BH259:BH290">IF(U259="sníž. přenesená",N259,0)</f>
        <v>0</v>
      </c>
      <c r="BI259" s="118">
        <f aca="true" t="shared" si="73" ref="BI259:BI290">IF(U259="nulová",N259,0)</f>
        <v>0</v>
      </c>
      <c r="BJ259" s="19" t="s">
        <v>41</v>
      </c>
      <c r="BK259" s="118">
        <f aca="true" t="shared" si="74" ref="BK259:BK290">ROUND(L259*K259,2)</f>
        <v>0</v>
      </c>
      <c r="BL259" s="19" t="s">
        <v>251</v>
      </c>
      <c r="BM259" s="19" t="s">
        <v>1164</v>
      </c>
    </row>
    <row r="260" spans="2:65" s="1" customFormat="1" ht="25.5" customHeight="1">
      <c r="B260" s="35"/>
      <c r="C260" s="174" t="s">
        <v>844</v>
      </c>
      <c r="D260" s="174" t="s">
        <v>190</v>
      </c>
      <c r="E260" s="175" t="s">
        <v>415</v>
      </c>
      <c r="F260" s="255" t="s">
        <v>416</v>
      </c>
      <c r="G260" s="255"/>
      <c r="H260" s="255"/>
      <c r="I260" s="255"/>
      <c r="J260" s="176" t="s">
        <v>198</v>
      </c>
      <c r="K260" s="177">
        <v>14</v>
      </c>
      <c r="L260" s="256">
        <v>0</v>
      </c>
      <c r="M260" s="257"/>
      <c r="N260" s="258">
        <f t="shared" si="65"/>
        <v>0</v>
      </c>
      <c r="O260" s="258"/>
      <c r="P260" s="258"/>
      <c r="Q260" s="258"/>
      <c r="R260" s="37"/>
      <c r="T260" s="178" t="s">
        <v>22</v>
      </c>
      <c r="U260" s="44" t="s">
        <v>51</v>
      </c>
      <c r="V260" s="36"/>
      <c r="W260" s="179">
        <f t="shared" si="66"/>
        <v>0</v>
      </c>
      <c r="X260" s="179">
        <v>0</v>
      </c>
      <c r="Y260" s="179">
        <f t="shared" si="67"/>
        <v>0</v>
      </c>
      <c r="Z260" s="179">
        <v>0.00191</v>
      </c>
      <c r="AA260" s="180">
        <f t="shared" si="68"/>
        <v>0.02674</v>
      </c>
      <c r="AR260" s="19" t="s">
        <v>251</v>
      </c>
      <c r="AT260" s="19" t="s">
        <v>190</v>
      </c>
      <c r="AU260" s="19" t="s">
        <v>97</v>
      </c>
      <c r="AY260" s="19" t="s">
        <v>189</v>
      </c>
      <c r="BE260" s="118">
        <f t="shared" si="69"/>
        <v>0</v>
      </c>
      <c r="BF260" s="118">
        <f t="shared" si="70"/>
        <v>0</v>
      </c>
      <c r="BG260" s="118">
        <f t="shared" si="71"/>
        <v>0</v>
      </c>
      <c r="BH260" s="118">
        <f t="shared" si="72"/>
        <v>0</v>
      </c>
      <c r="BI260" s="118">
        <f t="shared" si="73"/>
        <v>0</v>
      </c>
      <c r="BJ260" s="19" t="s">
        <v>41</v>
      </c>
      <c r="BK260" s="118">
        <f t="shared" si="74"/>
        <v>0</v>
      </c>
      <c r="BL260" s="19" t="s">
        <v>251</v>
      </c>
      <c r="BM260" s="19" t="s">
        <v>1165</v>
      </c>
    </row>
    <row r="261" spans="2:65" s="1" customFormat="1" ht="16.5" customHeight="1">
      <c r="B261" s="35"/>
      <c r="C261" s="174" t="s">
        <v>846</v>
      </c>
      <c r="D261" s="174" t="s">
        <v>190</v>
      </c>
      <c r="E261" s="175" t="s">
        <v>419</v>
      </c>
      <c r="F261" s="255" t="s">
        <v>420</v>
      </c>
      <c r="G261" s="255"/>
      <c r="H261" s="255"/>
      <c r="I261" s="255"/>
      <c r="J261" s="176" t="s">
        <v>198</v>
      </c>
      <c r="K261" s="177">
        <v>13.7</v>
      </c>
      <c r="L261" s="256">
        <v>0</v>
      </c>
      <c r="M261" s="257"/>
      <c r="N261" s="258">
        <f t="shared" si="65"/>
        <v>0</v>
      </c>
      <c r="O261" s="258"/>
      <c r="P261" s="258"/>
      <c r="Q261" s="258"/>
      <c r="R261" s="37"/>
      <c r="T261" s="178" t="s">
        <v>22</v>
      </c>
      <c r="U261" s="44" t="s">
        <v>51</v>
      </c>
      <c r="V261" s="36"/>
      <c r="W261" s="179">
        <f t="shared" si="66"/>
        <v>0</v>
      </c>
      <c r="X261" s="179">
        <v>0</v>
      </c>
      <c r="Y261" s="179">
        <f t="shared" si="67"/>
        <v>0</v>
      </c>
      <c r="Z261" s="179">
        <v>0.00167</v>
      </c>
      <c r="AA261" s="180">
        <f t="shared" si="68"/>
        <v>0.022879</v>
      </c>
      <c r="AR261" s="19" t="s">
        <v>251</v>
      </c>
      <c r="AT261" s="19" t="s">
        <v>190</v>
      </c>
      <c r="AU261" s="19" t="s">
        <v>97</v>
      </c>
      <c r="AY261" s="19" t="s">
        <v>189</v>
      </c>
      <c r="BE261" s="118">
        <f t="shared" si="69"/>
        <v>0</v>
      </c>
      <c r="BF261" s="118">
        <f t="shared" si="70"/>
        <v>0</v>
      </c>
      <c r="BG261" s="118">
        <f t="shared" si="71"/>
        <v>0</v>
      </c>
      <c r="BH261" s="118">
        <f t="shared" si="72"/>
        <v>0</v>
      </c>
      <c r="BI261" s="118">
        <f t="shared" si="73"/>
        <v>0</v>
      </c>
      <c r="BJ261" s="19" t="s">
        <v>41</v>
      </c>
      <c r="BK261" s="118">
        <f t="shared" si="74"/>
        <v>0</v>
      </c>
      <c r="BL261" s="19" t="s">
        <v>251</v>
      </c>
      <c r="BM261" s="19" t="s">
        <v>1166</v>
      </c>
    </row>
    <row r="262" spans="2:65" s="1" customFormat="1" ht="16.5" customHeight="1">
      <c r="B262" s="35"/>
      <c r="C262" s="174" t="s">
        <v>850</v>
      </c>
      <c r="D262" s="174" t="s">
        <v>190</v>
      </c>
      <c r="E262" s="175" t="s">
        <v>1167</v>
      </c>
      <c r="F262" s="255" t="s">
        <v>1168</v>
      </c>
      <c r="G262" s="255"/>
      <c r="H262" s="255"/>
      <c r="I262" s="255"/>
      <c r="J262" s="176" t="s">
        <v>198</v>
      </c>
      <c r="K262" s="177">
        <v>23</v>
      </c>
      <c r="L262" s="256">
        <v>0</v>
      </c>
      <c r="M262" s="257"/>
      <c r="N262" s="258">
        <f t="shared" si="65"/>
        <v>0</v>
      </c>
      <c r="O262" s="258"/>
      <c r="P262" s="258"/>
      <c r="Q262" s="258"/>
      <c r="R262" s="37"/>
      <c r="T262" s="178" t="s">
        <v>22</v>
      </c>
      <c r="U262" s="44" t="s">
        <v>51</v>
      </c>
      <c r="V262" s="36"/>
      <c r="W262" s="179">
        <f t="shared" si="66"/>
        <v>0</v>
      </c>
      <c r="X262" s="179">
        <v>0</v>
      </c>
      <c r="Y262" s="179">
        <f t="shared" si="67"/>
        <v>0</v>
      </c>
      <c r="Z262" s="179">
        <v>0.00175</v>
      </c>
      <c r="AA262" s="180">
        <f t="shared" si="68"/>
        <v>0.04025</v>
      </c>
      <c r="AR262" s="19" t="s">
        <v>251</v>
      </c>
      <c r="AT262" s="19" t="s">
        <v>190</v>
      </c>
      <c r="AU262" s="19" t="s">
        <v>97</v>
      </c>
      <c r="AY262" s="19" t="s">
        <v>189</v>
      </c>
      <c r="BE262" s="118">
        <f t="shared" si="69"/>
        <v>0</v>
      </c>
      <c r="BF262" s="118">
        <f t="shared" si="70"/>
        <v>0</v>
      </c>
      <c r="BG262" s="118">
        <f t="shared" si="71"/>
        <v>0</v>
      </c>
      <c r="BH262" s="118">
        <f t="shared" si="72"/>
        <v>0</v>
      </c>
      <c r="BI262" s="118">
        <f t="shared" si="73"/>
        <v>0</v>
      </c>
      <c r="BJ262" s="19" t="s">
        <v>41</v>
      </c>
      <c r="BK262" s="118">
        <f t="shared" si="74"/>
        <v>0</v>
      </c>
      <c r="BL262" s="19" t="s">
        <v>251</v>
      </c>
      <c r="BM262" s="19" t="s">
        <v>1169</v>
      </c>
    </row>
    <row r="263" spans="2:65" s="1" customFormat="1" ht="16.5" customHeight="1">
      <c r="B263" s="35"/>
      <c r="C263" s="174" t="s">
        <v>1170</v>
      </c>
      <c r="D263" s="174" t="s">
        <v>190</v>
      </c>
      <c r="E263" s="175" t="s">
        <v>423</v>
      </c>
      <c r="F263" s="255" t="s">
        <v>424</v>
      </c>
      <c r="G263" s="255"/>
      <c r="H263" s="255"/>
      <c r="I263" s="255"/>
      <c r="J263" s="176" t="s">
        <v>198</v>
      </c>
      <c r="K263" s="177">
        <v>45.3</v>
      </c>
      <c r="L263" s="256">
        <v>0</v>
      </c>
      <c r="M263" s="257"/>
      <c r="N263" s="258">
        <f t="shared" si="65"/>
        <v>0</v>
      </c>
      <c r="O263" s="258"/>
      <c r="P263" s="258"/>
      <c r="Q263" s="258"/>
      <c r="R263" s="37"/>
      <c r="T263" s="178" t="s">
        <v>22</v>
      </c>
      <c r="U263" s="44" t="s">
        <v>51</v>
      </c>
      <c r="V263" s="36"/>
      <c r="W263" s="179">
        <f t="shared" si="66"/>
        <v>0</v>
      </c>
      <c r="X263" s="179">
        <v>0</v>
      </c>
      <c r="Y263" s="179">
        <f t="shared" si="67"/>
        <v>0</v>
      </c>
      <c r="Z263" s="179">
        <v>0.0026</v>
      </c>
      <c r="AA263" s="180">
        <f t="shared" si="68"/>
        <v>0.11777999999999998</v>
      </c>
      <c r="AR263" s="19" t="s">
        <v>251</v>
      </c>
      <c r="AT263" s="19" t="s">
        <v>190</v>
      </c>
      <c r="AU263" s="19" t="s">
        <v>97</v>
      </c>
      <c r="AY263" s="19" t="s">
        <v>189</v>
      </c>
      <c r="BE263" s="118">
        <f t="shared" si="69"/>
        <v>0</v>
      </c>
      <c r="BF263" s="118">
        <f t="shared" si="70"/>
        <v>0</v>
      </c>
      <c r="BG263" s="118">
        <f t="shared" si="71"/>
        <v>0</v>
      </c>
      <c r="BH263" s="118">
        <f t="shared" si="72"/>
        <v>0</v>
      </c>
      <c r="BI263" s="118">
        <f t="shared" si="73"/>
        <v>0</v>
      </c>
      <c r="BJ263" s="19" t="s">
        <v>41</v>
      </c>
      <c r="BK263" s="118">
        <f t="shared" si="74"/>
        <v>0</v>
      </c>
      <c r="BL263" s="19" t="s">
        <v>251</v>
      </c>
      <c r="BM263" s="19" t="s">
        <v>1171</v>
      </c>
    </row>
    <row r="264" spans="2:65" s="1" customFormat="1" ht="16.5" customHeight="1">
      <c r="B264" s="35"/>
      <c r="C264" s="174" t="s">
        <v>1172</v>
      </c>
      <c r="D264" s="174" t="s">
        <v>190</v>
      </c>
      <c r="E264" s="175" t="s">
        <v>427</v>
      </c>
      <c r="F264" s="255" t="s">
        <v>428</v>
      </c>
      <c r="G264" s="255"/>
      <c r="H264" s="255"/>
      <c r="I264" s="255"/>
      <c r="J264" s="176" t="s">
        <v>198</v>
      </c>
      <c r="K264" s="177">
        <v>11.5</v>
      </c>
      <c r="L264" s="256">
        <v>0</v>
      </c>
      <c r="M264" s="257"/>
      <c r="N264" s="258">
        <f t="shared" si="65"/>
        <v>0</v>
      </c>
      <c r="O264" s="258"/>
      <c r="P264" s="258"/>
      <c r="Q264" s="258"/>
      <c r="R264" s="37"/>
      <c r="T264" s="178" t="s">
        <v>22</v>
      </c>
      <c r="U264" s="44" t="s">
        <v>51</v>
      </c>
      <c r="V264" s="36"/>
      <c r="W264" s="179">
        <f t="shared" si="66"/>
        <v>0</v>
      </c>
      <c r="X264" s="179">
        <v>0</v>
      </c>
      <c r="Y264" s="179">
        <f t="shared" si="67"/>
        <v>0</v>
      </c>
      <c r="Z264" s="179">
        <v>0.00394</v>
      </c>
      <c r="AA264" s="180">
        <f t="shared" si="68"/>
        <v>0.045309999999999996</v>
      </c>
      <c r="AR264" s="19" t="s">
        <v>251</v>
      </c>
      <c r="AT264" s="19" t="s">
        <v>190</v>
      </c>
      <c r="AU264" s="19" t="s">
        <v>97</v>
      </c>
      <c r="AY264" s="19" t="s">
        <v>189</v>
      </c>
      <c r="BE264" s="118">
        <f t="shared" si="69"/>
        <v>0</v>
      </c>
      <c r="BF264" s="118">
        <f t="shared" si="70"/>
        <v>0</v>
      </c>
      <c r="BG264" s="118">
        <f t="shared" si="71"/>
        <v>0</v>
      </c>
      <c r="BH264" s="118">
        <f t="shared" si="72"/>
        <v>0</v>
      </c>
      <c r="BI264" s="118">
        <f t="shared" si="73"/>
        <v>0</v>
      </c>
      <c r="BJ264" s="19" t="s">
        <v>41</v>
      </c>
      <c r="BK264" s="118">
        <f t="shared" si="74"/>
        <v>0</v>
      </c>
      <c r="BL264" s="19" t="s">
        <v>251</v>
      </c>
      <c r="BM264" s="19" t="s">
        <v>1173</v>
      </c>
    </row>
    <row r="265" spans="2:65" s="1" customFormat="1" ht="25.5" customHeight="1">
      <c r="B265" s="35"/>
      <c r="C265" s="174" t="s">
        <v>1174</v>
      </c>
      <c r="D265" s="174" t="s">
        <v>190</v>
      </c>
      <c r="E265" s="175" t="s">
        <v>1175</v>
      </c>
      <c r="F265" s="255" t="s">
        <v>1176</v>
      </c>
      <c r="G265" s="255"/>
      <c r="H265" s="255"/>
      <c r="I265" s="255"/>
      <c r="J265" s="176" t="s">
        <v>198</v>
      </c>
      <c r="K265" s="177">
        <v>22</v>
      </c>
      <c r="L265" s="256">
        <v>0</v>
      </c>
      <c r="M265" s="257"/>
      <c r="N265" s="258">
        <f t="shared" si="65"/>
        <v>0</v>
      </c>
      <c r="O265" s="258"/>
      <c r="P265" s="258"/>
      <c r="Q265" s="258"/>
      <c r="R265" s="37"/>
      <c r="T265" s="178" t="s">
        <v>22</v>
      </c>
      <c r="U265" s="44" t="s">
        <v>51</v>
      </c>
      <c r="V265" s="36"/>
      <c r="W265" s="179">
        <f t="shared" si="66"/>
        <v>0</v>
      </c>
      <c r="X265" s="179">
        <v>0.00287</v>
      </c>
      <c r="Y265" s="179">
        <f t="shared" si="67"/>
        <v>0.06314</v>
      </c>
      <c r="Z265" s="179">
        <v>0</v>
      </c>
      <c r="AA265" s="180">
        <f t="shared" si="68"/>
        <v>0</v>
      </c>
      <c r="AR265" s="19" t="s">
        <v>251</v>
      </c>
      <c r="AT265" s="19" t="s">
        <v>190</v>
      </c>
      <c r="AU265" s="19" t="s">
        <v>97</v>
      </c>
      <c r="AY265" s="19" t="s">
        <v>189</v>
      </c>
      <c r="BE265" s="118">
        <f t="shared" si="69"/>
        <v>0</v>
      </c>
      <c r="BF265" s="118">
        <f t="shared" si="70"/>
        <v>0</v>
      </c>
      <c r="BG265" s="118">
        <f t="shared" si="71"/>
        <v>0</v>
      </c>
      <c r="BH265" s="118">
        <f t="shared" si="72"/>
        <v>0</v>
      </c>
      <c r="BI265" s="118">
        <f t="shared" si="73"/>
        <v>0</v>
      </c>
      <c r="BJ265" s="19" t="s">
        <v>41</v>
      </c>
      <c r="BK265" s="118">
        <f t="shared" si="74"/>
        <v>0</v>
      </c>
      <c r="BL265" s="19" t="s">
        <v>251</v>
      </c>
      <c r="BM265" s="19" t="s">
        <v>1177</v>
      </c>
    </row>
    <row r="266" spans="2:65" s="1" customFormat="1" ht="25.5" customHeight="1">
      <c r="B266" s="35"/>
      <c r="C266" s="174" t="s">
        <v>1178</v>
      </c>
      <c r="D266" s="174" t="s">
        <v>190</v>
      </c>
      <c r="E266" s="175" t="s">
        <v>439</v>
      </c>
      <c r="F266" s="255" t="s">
        <v>440</v>
      </c>
      <c r="G266" s="255"/>
      <c r="H266" s="255"/>
      <c r="I266" s="255"/>
      <c r="J266" s="176" t="s">
        <v>198</v>
      </c>
      <c r="K266" s="177">
        <v>45.1</v>
      </c>
      <c r="L266" s="256">
        <v>0</v>
      </c>
      <c r="M266" s="257"/>
      <c r="N266" s="258">
        <f t="shared" si="65"/>
        <v>0</v>
      </c>
      <c r="O266" s="258"/>
      <c r="P266" s="258"/>
      <c r="Q266" s="258"/>
      <c r="R266" s="37"/>
      <c r="T266" s="178" t="s">
        <v>22</v>
      </c>
      <c r="U266" s="44" t="s">
        <v>51</v>
      </c>
      <c r="V266" s="36"/>
      <c r="W266" s="179">
        <f t="shared" si="66"/>
        <v>0</v>
      </c>
      <c r="X266" s="179">
        <v>0.00184</v>
      </c>
      <c r="Y266" s="179">
        <f t="shared" si="67"/>
        <v>0.082984</v>
      </c>
      <c r="Z266" s="179">
        <v>0</v>
      </c>
      <c r="AA266" s="180">
        <f t="shared" si="68"/>
        <v>0</v>
      </c>
      <c r="AR266" s="19" t="s">
        <v>251</v>
      </c>
      <c r="AT266" s="19" t="s">
        <v>190</v>
      </c>
      <c r="AU266" s="19" t="s">
        <v>97</v>
      </c>
      <c r="AY266" s="19" t="s">
        <v>189</v>
      </c>
      <c r="BE266" s="118">
        <f t="shared" si="69"/>
        <v>0</v>
      </c>
      <c r="BF266" s="118">
        <f t="shared" si="70"/>
        <v>0</v>
      </c>
      <c r="BG266" s="118">
        <f t="shared" si="71"/>
        <v>0</v>
      </c>
      <c r="BH266" s="118">
        <f t="shared" si="72"/>
        <v>0</v>
      </c>
      <c r="BI266" s="118">
        <f t="shared" si="73"/>
        <v>0</v>
      </c>
      <c r="BJ266" s="19" t="s">
        <v>41</v>
      </c>
      <c r="BK266" s="118">
        <f t="shared" si="74"/>
        <v>0</v>
      </c>
      <c r="BL266" s="19" t="s">
        <v>251</v>
      </c>
      <c r="BM266" s="19" t="s">
        <v>1179</v>
      </c>
    </row>
    <row r="267" spans="2:65" s="1" customFormat="1" ht="38.25" customHeight="1">
      <c r="B267" s="35"/>
      <c r="C267" s="174" t="s">
        <v>1180</v>
      </c>
      <c r="D267" s="174" t="s">
        <v>190</v>
      </c>
      <c r="E267" s="175" t="s">
        <v>1181</v>
      </c>
      <c r="F267" s="255" t="s">
        <v>1182</v>
      </c>
      <c r="G267" s="255"/>
      <c r="H267" s="255"/>
      <c r="I267" s="255"/>
      <c r="J267" s="176" t="s">
        <v>198</v>
      </c>
      <c r="K267" s="177">
        <v>14</v>
      </c>
      <c r="L267" s="256">
        <v>0</v>
      </c>
      <c r="M267" s="257"/>
      <c r="N267" s="258">
        <f t="shared" si="65"/>
        <v>0</v>
      </c>
      <c r="O267" s="258"/>
      <c r="P267" s="258"/>
      <c r="Q267" s="258"/>
      <c r="R267" s="37"/>
      <c r="T267" s="178" t="s">
        <v>22</v>
      </c>
      <c r="U267" s="44" t="s">
        <v>51</v>
      </c>
      <c r="V267" s="36"/>
      <c r="W267" s="179">
        <f t="shared" si="66"/>
        <v>0</v>
      </c>
      <c r="X267" s="179">
        <v>0.00437</v>
      </c>
      <c r="Y267" s="179">
        <f t="shared" si="67"/>
        <v>0.06118</v>
      </c>
      <c r="Z267" s="179">
        <v>0</v>
      </c>
      <c r="AA267" s="180">
        <f t="shared" si="68"/>
        <v>0</v>
      </c>
      <c r="AR267" s="19" t="s">
        <v>251</v>
      </c>
      <c r="AT267" s="19" t="s">
        <v>190</v>
      </c>
      <c r="AU267" s="19" t="s">
        <v>97</v>
      </c>
      <c r="AY267" s="19" t="s">
        <v>189</v>
      </c>
      <c r="BE267" s="118">
        <f t="shared" si="69"/>
        <v>0</v>
      </c>
      <c r="BF267" s="118">
        <f t="shared" si="70"/>
        <v>0</v>
      </c>
      <c r="BG267" s="118">
        <f t="shared" si="71"/>
        <v>0</v>
      </c>
      <c r="BH267" s="118">
        <f t="shared" si="72"/>
        <v>0</v>
      </c>
      <c r="BI267" s="118">
        <f t="shared" si="73"/>
        <v>0</v>
      </c>
      <c r="BJ267" s="19" t="s">
        <v>41</v>
      </c>
      <c r="BK267" s="118">
        <f t="shared" si="74"/>
        <v>0</v>
      </c>
      <c r="BL267" s="19" t="s">
        <v>251</v>
      </c>
      <c r="BM267" s="19" t="s">
        <v>1183</v>
      </c>
    </row>
    <row r="268" spans="2:65" s="1" customFormat="1" ht="38.25" customHeight="1">
      <c r="B268" s="35"/>
      <c r="C268" s="174" t="s">
        <v>1184</v>
      </c>
      <c r="D268" s="174" t="s">
        <v>190</v>
      </c>
      <c r="E268" s="175" t="s">
        <v>727</v>
      </c>
      <c r="F268" s="255" t="s">
        <v>728</v>
      </c>
      <c r="G268" s="255"/>
      <c r="H268" s="255"/>
      <c r="I268" s="255"/>
      <c r="J268" s="176" t="s">
        <v>198</v>
      </c>
      <c r="K268" s="177">
        <v>11.35</v>
      </c>
      <c r="L268" s="256">
        <v>0</v>
      </c>
      <c r="M268" s="257"/>
      <c r="N268" s="258">
        <f t="shared" si="65"/>
        <v>0</v>
      </c>
      <c r="O268" s="258"/>
      <c r="P268" s="258"/>
      <c r="Q268" s="258"/>
      <c r="R268" s="37"/>
      <c r="T268" s="178" t="s">
        <v>22</v>
      </c>
      <c r="U268" s="44" t="s">
        <v>51</v>
      </c>
      <c r="V268" s="36"/>
      <c r="W268" s="179">
        <f t="shared" si="66"/>
        <v>0</v>
      </c>
      <c r="X268" s="179">
        <v>0.00352</v>
      </c>
      <c r="Y268" s="179">
        <f t="shared" si="67"/>
        <v>0.039952</v>
      </c>
      <c r="Z268" s="179">
        <v>0</v>
      </c>
      <c r="AA268" s="180">
        <f t="shared" si="68"/>
        <v>0</v>
      </c>
      <c r="AR268" s="19" t="s">
        <v>251</v>
      </c>
      <c r="AT268" s="19" t="s">
        <v>190</v>
      </c>
      <c r="AU268" s="19" t="s">
        <v>97</v>
      </c>
      <c r="AY268" s="19" t="s">
        <v>189</v>
      </c>
      <c r="BE268" s="118">
        <f t="shared" si="69"/>
        <v>0</v>
      </c>
      <c r="BF268" s="118">
        <f t="shared" si="70"/>
        <v>0</v>
      </c>
      <c r="BG268" s="118">
        <f t="shared" si="71"/>
        <v>0</v>
      </c>
      <c r="BH268" s="118">
        <f t="shared" si="72"/>
        <v>0</v>
      </c>
      <c r="BI268" s="118">
        <f t="shared" si="73"/>
        <v>0</v>
      </c>
      <c r="BJ268" s="19" t="s">
        <v>41</v>
      </c>
      <c r="BK268" s="118">
        <f t="shared" si="74"/>
        <v>0</v>
      </c>
      <c r="BL268" s="19" t="s">
        <v>251</v>
      </c>
      <c r="BM268" s="19" t="s">
        <v>1185</v>
      </c>
    </row>
    <row r="269" spans="2:65" s="1" customFormat="1" ht="38.25" customHeight="1">
      <c r="B269" s="35"/>
      <c r="C269" s="174" t="s">
        <v>1186</v>
      </c>
      <c r="D269" s="174" t="s">
        <v>190</v>
      </c>
      <c r="E269" s="175" t="s">
        <v>447</v>
      </c>
      <c r="F269" s="255" t="s">
        <v>448</v>
      </c>
      <c r="G269" s="255"/>
      <c r="H269" s="255"/>
      <c r="I269" s="255"/>
      <c r="J269" s="176" t="s">
        <v>198</v>
      </c>
      <c r="K269" s="177">
        <v>1.25</v>
      </c>
      <c r="L269" s="256">
        <v>0</v>
      </c>
      <c r="M269" s="257"/>
      <c r="N269" s="258">
        <f t="shared" si="65"/>
        <v>0</v>
      </c>
      <c r="O269" s="258"/>
      <c r="P269" s="258"/>
      <c r="Q269" s="258"/>
      <c r="R269" s="37"/>
      <c r="T269" s="178" t="s">
        <v>22</v>
      </c>
      <c r="U269" s="44" t="s">
        <v>51</v>
      </c>
      <c r="V269" s="36"/>
      <c r="W269" s="179">
        <f t="shared" si="66"/>
        <v>0</v>
      </c>
      <c r="X269" s="179">
        <v>0.00438</v>
      </c>
      <c r="Y269" s="179">
        <f t="shared" si="67"/>
        <v>0.005475000000000001</v>
      </c>
      <c r="Z269" s="179">
        <v>0</v>
      </c>
      <c r="AA269" s="180">
        <f t="shared" si="68"/>
        <v>0</v>
      </c>
      <c r="AR269" s="19" t="s">
        <v>251</v>
      </c>
      <c r="AT269" s="19" t="s">
        <v>190</v>
      </c>
      <c r="AU269" s="19" t="s">
        <v>97</v>
      </c>
      <c r="AY269" s="19" t="s">
        <v>189</v>
      </c>
      <c r="BE269" s="118">
        <f t="shared" si="69"/>
        <v>0</v>
      </c>
      <c r="BF269" s="118">
        <f t="shared" si="70"/>
        <v>0</v>
      </c>
      <c r="BG269" s="118">
        <f t="shared" si="71"/>
        <v>0</v>
      </c>
      <c r="BH269" s="118">
        <f t="shared" si="72"/>
        <v>0</v>
      </c>
      <c r="BI269" s="118">
        <f t="shared" si="73"/>
        <v>0</v>
      </c>
      <c r="BJ269" s="19" t="s">
        <v>41</v>
      </c>
      <c r="BK269" s="118">
        <f t="shared" si="74"/>
        <v>0</v>
      </c>
      <c r="BL269" s="19" t="s">
        <v>251</v>
      </c>
      <c r="BM269" s="19" t="s">
        <v>1187</v>
      </c>
    </row>
    <row r="270" spans="2:65" s="1" customFormat="1" ht="38.25" customHeight="1">
      <c r="B270" s="35"/>
      <c r="C270" s="174" t="s">
        <v>1188</v>
      </c>
      <c r="D270" s="174" t="s">
        <v>190</v>
      </c>
      <c r="E270" s="175" t="s">
        <v>1189</v>
      </c>
      <c r="F270" s="255" t="s">
        <v>1190</v>
      </c>
      <c r="G270" s="255"/>
      <c r="H270" s="255"/>
      <c r="I270" s="255"/>
      <c r="J270" s="176" t="s">
        <v>198</v>
      </c>
      <c r="K270" s="177">
        <v>23</v>
      </c>
      <c r="L270" s="256">
        <v>0</v>
      </c>
      <c r="M270" s="257"/>
      <c r="N270" s="258">
        <f t="shared" si="65"/>
        <v>0</v>
      </c>
      <c r="O270" s="258"/>
      <c r="P270" s="258"/>
      <c r="Q270" s="258"/>
      <c r="R270" s="37"/>
      <c r="T270" s="178" t="s">
        <v>22</v>
      </c>
      <c r="U270" s="44" t="s">
        <v>51</v>
      </c>
      <c r="V270" s="36"/>
      <c r="W270" s="179">
        <f t="shared" si="66"/>
        <v>0</v>
      </c>
      <c r="X270" s="179">
        <v>0.0035</v>
      </c>
      <c r="Y270" s="179">
        <f t="shared" si="67"/>
        <v>0.0805</v>
      </c>
      <c r="Z270" s="179">
        <v>0</v>
      </c>
      <c r="AA270" s="180">
        <f t="shared" si="68"/>
        <v>0</v>
      </c>
      <c r="AR270" s="19" t="s">
        <v>251</v>
      </c>
      <c r="AT270" s="19" t="s">
        <v>190</v>
      </c>
      <c r="AU270" s="19" t="s">
        <v>97</v>
      </c>
      <c r="AY270" s="19" t="s">
        <v>189</v>
      </c>
      <c r="BE270" s="118">
        <f t="shared" si="69"/>
        <v>0</v>
      </c>
      <c r="BF270" s="118">
        <f t="shared" si="70"/>
        <v>0</v>
      </c>
      <c r="BG270" s="118">
        <f t="shared" si="71"/>
        <v>0</v>
      </c>
      <c r="BH270" s="118">
        <f t="shared" si="72"/>
        <v>0</v>
      </c>
      <c r="BI270" s="118">
        <f t="shared" si="73"/>
        <v>0</v>
      </c>
      <c r="BJ270" s="19" t="s">
        <v>41</v>
      </c>
      <c r="BK270" s="118">
        <f t="shared" si="74"/>
        <v>0</v>
      </c>
      <c r="BL270" s="19" t="s">
        <v>251</v>
      </c>
      <c r="BM270" s="19" t="s">
        <v>1191</v>
      </c>
    </row>
    <row r="271" spans="2:65" s="1" customFormat="1" ht="25.5" customHeight="1">
      <c r="B271" s="35"/>
      <c r="C271" s="174" t="s">
        <v>1192</v>
      </c>
      <c r="D271" s="174" t="s">
        <v>190</v>
      </c>
      <c r="E271" s="175" t="s">
        <v>755</v>
      </c>
      <c r="F271" s="255" t="s">
        <v>756</v>
      </c>
      <c r="G271" s="255"/>
      <c r="H271" s="255"/>
      <c r="I271" s="255"/>
      <c r="J271" s="176" t="s">
        <v>198</v>
      </c>
      <c r="K271" s="177">
        <v>3.5</v>
      </c>
      <c r="L271" s="256">
        <v>0</v>
      </c>
      <c r="M271" s="257"/>
      <c r="N271" s="258">
        <f t="shared" si="65"/>
        <v>0</v>
      </c>
      <c r="O271" s="258"/>
      <c r="P271" s="258"/>
      <c r="Q271" s="258"/>
      <c r="R271" s="37"/>
      <c r="T271" s="178" t="s">
        <v>22</v>
      </c>
      <c r="U271" s="44" t="s">
        <v>51</v>
      </c>
      <c r="V271" s="36"/>
      <c r="W271" s="179">
        <f t="shared" si="66"/>
        <v>0</v>
      </c>
      <c r="X271" s="179">
        <v>0.00148</v>
      </c>
      <c r="Y271" s="179">
        <f t="shared" si="67"/>
        <v>0.00518</v>
      </c>
      <c r="Z271" s="179">
        <v>0</v>
      </c>
      <c r="AA271" s="180">
        <f t="shared" si="68"/>
        <v>0</v>
      </c>
      <c r="AR271" s="19" t="s">
        <v>251</v>
      </c>
      <c r="AT271" s="19" t="s">
        <v>190</v>
      </c>
      <c r="AU271" s="19" t="s">
        <v>97</v>
      </c>
      <c r="AY271" s="19" t="s">
        <v>189</v>
      </c>
      <c r="BE271" s="118">
        <f t="shared" si="69"/>
        <v>0</v>
      </c>
      <c r="BF271" s="118">
        <f t="shared" si="70"/>
        <v>0</v>
      </c>
      <c r="BG271" s="118">
        <f t="shared" si="71"/>
        <v>0</v>
      </c>
      <c r="BH271" s="118">
        <f t="shared" si="72"/>
        <v>0</v>
      </c>
      <c r="BI271" s="118">
        <f t="shared" si="73"/>
        <v>0</v>
      </c>
      <c r="BJ271" s="19" t="s">
        <v>41</v>
      </c>
      <c r="BK271" s="118">
        <f t="shared" si="74"/>
        <v>0</v>
      </c>
      <c r="BL271" s="19" t="s">
        <v>251</v>
      </c>
      <c r="BM271" s="19" t="s">
        <v>1193</v>
      </c>
    </row>
    <row r="272" spans="2:65" s="1" customFormat="1" ht="25.5" customHeight="1">
      <c r="B272" s="35"/>
      <c r="C272" s="174" t="s">
        <v>1194</v>
      </c>
      <c r="D272" s="174" t="s">
        <v>190</v>
      </c>
      <c r="E272" s="175" t="s">
        <v>451</v>
      </c>
      <c r="F272" s="255" t="s">
        <v>452</v>
      </c>
      <c r="G272" s="255"/>
      <c r="H272" s="255"/>
      <c r="I272" s="255"/>
      <c r="J272" s="176" t="s">
        <v>198</v>
      </c>
      <c r="K272" s="177">
        <v>8</v>
      </c>
      <c r="L272" s="256">
        <v>0</v>
      </c>
      <c r="M272" s="257"/>
      <c r="N272" s="258">
        <f t="shared" si="65"/>
        <v>0</v>
      </c>
      <c r="O272" s="258"/>
      <c r="P272" s="258"/>
      <c r="Q272" s="258"/>
      <c r="R272" s="37"/>
      <c r="T272" s="178" t="s">
        <v>22</v>
      </c>
      <c r="U272" s="44" t="s">
        <v>51</v>
      </c>
      <c r="V272" s="36"/>
      <c r="W272" s="179">
        <f t="shared" si="66"/>
        <v>0</v>
      </c>
      <c r="X272" s="179">
        <v>0.00172</v>
      </c>
      <c r="Y272" s="179">
        <f t="shared" si="67"/>
        <v>0.01376</v>
      </c>
      <c r="Z272" s="179">
        <v>0</v>
      </c>
      <c r="AA272" s="180">
        <f t="shared" si="68"/>
        <v>0</v>
      </c>
      <c r="AR272" s="19" t="s">
        <v>251</v>
      </c>
      <c r="AT272" s="19" t="s">
        <v>190</v>
      </c>
      <c r="AU272" s="19" t="s">
        <v>97</v>
      </c>
      <c r="AY272" s="19" t="s">
        <v>189</v>
      </c>
      <c r="BE272" s="118">
        <f t="shared" si="69"/>
        <v>0</v>
      </c>
      <c r="BF272" s="118">
        <f t="shared" si="70"/>
        <v>0</v>
      </c>
      <c r="BG272" s="118">
        <f t="shared" si="71"/>
        <v>0</v>
      </c>
      <c r="BH272" s="118">
        <f t="shared" si="72"/>
        <v>0</v>
      </c>
      <c r="BI272" s="118">
        <f t="shared" si="73"/>
        <v>0</v>
      </c>
      <c r="BJ272" s="19" t="s">
        <v>41</v>
      </c>
      <c r="BK272" s="118">
        <f t="shared" si="74"/>
        <v>0</v>
      </c>
      <c r="BL272" s="19" t="s">
        <v>251</v>
      </c>
      <c r="BM272" s="19" t="s">
        <v>1195</v>
      </c>
    </row>
    <row r="273" spans="2:65" s="1" customFormat="1" ht="25.5" customHeight="1">
      <c r="B273" s="35"/>
      <c r="C273" s="174" t="s">
        <v>1196</v>
      </c>
      <c r="D273" s="174" t="s">
        <v>190</v>
      </c>
      <c r="E273" s="175" t="s">
        <v>761</v>
      </c>
      <c r="F273" s="255" t="s">
        <v>762</v>
      </c>
      <c r="G273" s="255"/>
      <c r="H273" s="255"/>
      <c r="I273" s="255"/>
      <c r="J273" s="176" t="s">
        <v>358</v>
      </c>
      <c r="K273" s="177">
        <v>1</v>
      </c>
      <c r="L273" s="256">
        <v>0</v>
      </c>
      <c r="M273" s="257"/>
      <c r="N273" s="258">
        <f t="shared" si="65"/>
        <v>0</v>
      </c>
      <c r="O273" s="258"/>
      <c r="P273" s="258"/>
      <c r="Q273" s="258"/>
      <c r="R273" s="37"/>
      <c r="T273" s="178" t="s">
        <v>22</v>
      </c>
      <c r="U273" s="44" t="s">
        <v>51</v>
      </c>
      <c r="V273" s="36"/>
      <c r="W273" s="179">
        <f t="shared" si="66"/>
        <v>0</v>
      </c>
      <c r="X273" s="179">
        <v>0.0003</v>
      </c>
      <c r="Y273" s="179">
        <f t="shared" si="67"/>
        <v>0.0003</v>
      </c>
      <c r="Z273" s="179">
        <v>0</v>
      </c>
      <c r="AA273" s="180">
        <f t="shared" si="68"/>
        <v>0</v>
      </c>
      <c r="AR273" s="19" t="s">
        <v>251</v>
      </c>
      <c r="AT273" s="19" t="s">
        <v>190</v>
      </c>
      <c r="AU273" s="19" t="s">
        <v>97</v>
      </c>
      <c r="AY273" s="19" t="s">
        <v>189</v>
      </c>
      <c r="BE273" s="118">
        <f t="shared" si="69"/>
        <v>0</v>
      </c>
      <c r="BF273" s="118">
        <f t="shared" si="70"/>
        <v>0</v>
      </c>
      <c r="BG273" s="118">
        <f t="shared" si="71"/>
        <v>0</v>
      </c>
      <c r="BH273" s="118">
        <f t="shared" si="72"/>
        <v>0</v>
      </c>
      <c r="BI273" s="118">
        <f t="shared" si="73"/>
        <v>0</v>
      </c>
      <c r="BJ273" s="19" t="s">
        <v>41</v>
      </c>
      <c r="BK273" s="118">
        <f t="shared" si="74"/>
        <v>0</v>
      </c>
      <c r="BL273" s="19" t="s">
        <v>251</v>
      </c>
      <c r="BM273" s="19" t="s">
        <v>1197</v>
      </c>
    </row>
    <row r="274" spans="2:65" s="1" customFormat="1" ht="25.5" customHeight="1">
      <c r="B274" s="35"/>
      <c r="C274" s="174" t="s">
        <v>1198</v>
      </c>
      <c r="D274" s="174" t="s">
        <v>190</v>
      </c>
      <c r="E274" s="175" t="s">
        <v>455</v>
      </c>
      <c r="F274" s="255" t="s">
        <v>456</v>
      </c>
      <c r="G274" s="255"/>
      <c r="H274" s="255"/>
      <c r="I274" s="255"/>
      <c r="J274" s="176" t="s">
        <v>358</v>
      </c>
      <c r="K274" s="177">
        <v>1</v>
      </c>
      <c r="L274" s="256">
        <v>0</v>
      </c>
      <c r="M274" s="257"/>
      <c r="N274" s="258">
        <f t="shared" si="65"/>
        <v>0</v>
      </c>
      <c r="O274" s="258"/>
      <c r="P274" s="258"/>
      <c r="Q274" s="258"/>
      <c r="R274" s="37"/>
      <c r="T274" s="178" t="s">
        <v>22</v>
      </c>
      <c r="U274" s="44" t="s">
        <v>51</v>
      </c>
      <c r="V274" s="36"/>
      <c r="W274" s="179">
        <f t="shared" si="66"/>
        <v>0</v>
      </c>
      <c r="X274" s="179">
        <v>0.00038</v>
      </c>
      <c r="Y274" s="179">
        <f t="shared" si="67"/>
        <v>0.00038</v>
      </c>
      <c r="Z274" s="179">
        <v>0</v>
      </c>
      <c r="AA274" s="180">
        <f t="shared" si="68"/>
        <v>0</v>
      </c>
      <c r="AR274" s="19" t="s">
        <v>251</v>
      </c>
      <c r="AT274" s="19" t="s">
        <v>190</v>
      </c>
      <c r="AU274" s="19" t="s">
        <v>97</v>
      </c>
      <c r="AY274" s="19" t="s">
        <v>189</v>
      </c>
      <c r="BE274" s="118">
        <f t="shared" si="69"/>
        <v>0</v>
      </c>
      <c r="BF274" s="118">
        <f t="shared" si="70"/>
        <v>0</v>
      </c>
      <c r="BG274" s="118">
        <f t="shared" si="71"/>
        <v>0</v>
      </c>
      <c r="BH274" s="118">
        <f t="shared" si="72"/>
        <v>0</v>
      </c>
      <c r="BI274" s="118">
        <f t="shared" si="73"/>
        <v>0</v>
      </c>
      <c r="BJ274" s="19" t="s">
        <v>41</v>
      </c>
      <c r="BK274" s="118">
        <f t="shared" si="74"/>
        <v>0</v>
      </c>
      <c r="BL274" s="19" t="s">
        <v>251</v>
      </c>
      <c r="BM274" s="19" t="s">
        <v>1199</v>
      </c>
    </row>
    <row r="275" spans="2:65" s="1" customFormat="1" ht="25.5" customHeight="1">
      <c r="B275" s="35"/>
      <c r="C275" s="174" t="s">
        <v>1200</v>
      </c>
      <c r="D275" s="174" t="s">
        <v>190</v>
      </c>
      <c r="E275" s="175" t="s">
        <v>764</v>
      </c>
      <c r="F275" s="255" t="s">
        <v>765</v>
      </c>
      <c r="G275" s="255"/>
      <c r="H275" s="255"/>
      <c r="I275" s="255"/>
      <c r="J275" s="176" t="s">
        <v>358</v>
      </c>
      <c r="K275" s="177">
        <v>2</v>
      </c>
      <c r="L275" s="256">
        <v>0</v>
      </c>
      <c r="M275" s="257"/>
      <c r="N275" s="258">
        <f t="shared" si="65"/>
        <v>0</v>
      </c>
      <c r="O275" s="258"/>
      <c r="P275" s="258"/>
      <c r="Q275" s="258"/>
      <c r="R275" s="37"/>
      <c r="T275" s="178" t="s">
        <v>22</v>
      </c>
      <c r="U275" s="44" t="s">
        <v>51</v>
      </c>
      <c r="V275" s="36"/>
      <c r="W275" s="179">
        <f t="shared" si="66"/>
        <v>0</v>
      </c>
      <c r="X275" s="179">
        <v>0.0003</v>
      </c>
      <c r="Y275" s="179">
        <f t="shared" si="67"/>
        <v>0.0006</v>
      </c>
      <c r="Z275" s="179">
        <v>0</v>
      </c>
      <c r="AA275" s="180">
        <f t="shared" si="68"/>
        <v>0</v>
      </c>
      <c r="AR275" s="19" t="s">
        <v>251</v>
      </c>
      <c r="AT275" s="19" t="s">
        <v>190</v>
      </c>
      <c r="AU275" s="19" t="s">
        <v>97</v>
      </c>
      <c r="AY275" s="19" t="s">
        <v>189</v>
      </c>
      <c r="BE275" s="118">
        <f t="shared" si="69"/>
        <v>0</v>
      </c>
      <c r="BF275" s="118">
        <f t="shared" si="70"/>
        <v>0</v>
      </c>
      <c r="BG275" s="118">
        <f t="shared" si="71"/>
        <v>0</v>
      </c>
      <c r="BH275" s="118">
        <f t="shared" si="72"/>
        <v>0</v>
      </c>
      <c r="BI275" s="118">
        <f t="shared" si="73"/>
        <v>0</v>
      </c>
      <c r="BJ275" s="19" t="s">
        <v>41</v>
      </c>
      <c r="BK275" s="118">
        <f t="shared" si="74"/>
        <v>0</v>
      </c>
      <c r="BL275" s="19" t="s">
        <v>251</v>
      </c>
      <c r="BM275" s="19" t="s">
        <v>1201</v>
      </c>
    </row>
    <row r="276" spans="2:65" s="1" customFormat="1" ht="25.5" customHeight="1">
      <c r="B276" s="35"/>
      <c r="C276" s="174" t="s">
        <v>1202</v>
      </c>
      <c r="D276" s="174" t="s">
        <v>190</v>
      </c>
      <c r="E276" s="175" t="s">
        <v>459</v>
      </c>
      <c r="F276" s="255" t="s">
        <v>460</v>
      </c>
      <c r="G276" s="255"/>
      <c r="H276" s="255"/>
      <c r="I276" s="255"/>
      <c r="J276" s="176" t="s">
        <v>358</v>
      </c>
      <c r="K276" s="177">
        <v>4</v>
      </c>
      <c r="L276" s="256">
        <v>0</v>
      </c>
      <c r="M276" s="257"/>
      <c r="N276" s="258">
        <f t="shared" si="65"/>
        <v>0</v>
      </c>
      <c r="O276" s="258"/>
      <c r="P276" s="258"/>
      <c r="Q276" s="258"/>
      <c r="R276" s="37"/>
      <c r="T276" s="178" t="s">
        <v>22</v>
      </c>
      <c r="U276" s="44" t="s">
        <v>51</v>
      </c>
      <c r="V276" s="36"/>
      <c r="W276" s="179">
        <f t="shared" si="66"/>
        <v>0</v>
      </c>
      <c r="X276" s="179">
        <v>0.00038</v>
      </c>
      <c r="Y276" s="179">
        <f t="shared" si="67"/>
        <v>0.00152</v>
      </c>
      <c r="Z276" s="179">
        <v>0</v>
      </c>
      <c r="AA276" s="180">
        <f t="shared" si="68"/>
        <v>0</v>
      </c>
      <c r="AR276" s="19" t="s">
        <v>251</v>
      </c>
      <c r="AT276" s="19" t="s">
        <v>190</v>
      </c>
      <c r="AU276" s="19" t="s">
        <v>97</v>
      </c>
      <c r="AY276" s="19" t="s">
        <v>189</v>
      </c>
      <c r="BE276" s="118">
        <f t="shared" si="69"/>
        <v>0</v>
      </c>
      <c r="BF276" s="118">
        <f t="shared" si="70"/>
        <v>0</v>
      </c>
      <c r="BG276" s="118">
        <f t="shared" si="71"/>
        <v>0</v>
      </c>
      <c r="BH276" s="118">
        <f t="shared" si="72"/>
        <v>0</v>
      </c>
      <c r="BI276" s="118">
        <f t="shared" si="73"/>
        <v>0</v>
      </c>
      <c r="BJ276" s="19" t="s">
        <v>41</v>
      </c>
      <c r="BK276" s="118">
        <f t="shared" si="74"/>
        <v>0</v>
      </c>
      <c r="BL276" s="19" t="s">
        <v>251</v>
      </c>
      <c r="BM276" s="19" t="s">
        <v>1203</v>
      </c>
    </row>
    <row r="277" spans="2:65" s="1" customFormat="1" ht="25.5" customHeight="1">
      <c r="B277" s="35"/>
      <c r="C277" s="174" t="s">
        <v>1204</v>
      </c>
      <c r="D277" s="174" t="s">
        <v>190</v>
      </c>
      <c r="E277" s="175" t="s">
        <v>770</v>
      </c>
      <c r="F277" s="255" t="s">
        <v>771</v>
      </c>
      <c r="G277" s="255"/>
      <c r="H277" s="255"/>
      <c r="I277" s="255"/>
      <c r="J277" s="176" t="s">
        <v>358</v>
      </c>
      <c r="K277" s="177">
        <v>1</v>
      </c>
      <c r="L277" s="256">
        <v>0</v>
      </c>
      <c r="M277" s="257"/>
      <c r="N277" s="258">
        <f t="shared" si="65"/>
        <v>0</v>
      </c>
      <c r="O277" s="258"/>
      <c r="P277" s="258"/>
      <c r="Q277" s="258"/>
      <c r="R277" s="37"/>
      <c r="T277" s="178" t="s">
        <v>22</v>
      </c>
      <c r="U277" s="44" t="s">
        <v>51</v>
      </c>
      <c r="V277" s="36"/>
      <c r="W277" s="179">
        <f t="shared" si="66"/>
        <v>0</v>
      </c>
      <c r="X277" s="179">
        <v>0.0003</v>
      </c>
      <c r="Y277" s="179">
        <f t="shared" si="67"/>
        <v>0.0003</v>
      </c>
      <c r="Z277" s="179">
        <v>0</v>
      </c>
      <c r="AA277" s="180">
        <f t="shared" si="68"/>
        <v>0</v>
      </c>
      <c r="AR277" s="19" t="s">
        <v>251</v>
      </c>
      <c r="AT277" s="19" t="s">
        <v>190</v>
      </c>
      <c r="AU277" s="19" t="s">
        <v>97</v>
      </c>
      <c r="AY277" s="19" t="s">
        <v>189</v>
      </c>
      <c r="BE277" s="118">
        <f t="shared" si="69"/>
        <v>0</v>
      </c>
      <c r="BF277" s="118">
        <f t="shared" si="70"/>
        <v>0</v>
      </c>
      <c r="BG277" s="118">
        <f t="shared" si="71"/>
        <v>0</v>
      </c>
      <c r="BH277" s="118">
        <f t="shared" si="72"/>
        <v>0</v>
      </c>
      <c r="BI277" s="118">
        <f t="shared" si="73"/>
        <v>0</v>
      </c>
      <c r="BJ277" s="19" t="s">
        <v>41</v>
      </c>
      <c r="BK277" s="118">
        <f t="shared" si="74"/>
        <v>0</v>
      </c>
      <c r="BL277" s="19" t="s">
        <v>251</v>
      </c>
      <c r="BM277" s="19" t="s">
        <v>1205</v>
      </c>
    </row>
    <row r="278" spans="2:65" s="1" customFormat="1" ht="25.5" customHeight="1">
      <c r="B278" s="35"/>
      <c r="C278" s="174" t="s">
        <v>1206</v>
      </c>
      <c r="D278" s="174" t="s">
        <v>190</v>
      </c>
      <c r="E278" s="175" t="s">
        <v>463</v>
      </c>
      <c r="F278" s="255" t="s">
        <v>464</v>
      </c>
      <c r="G278" s="255"/>
      <c r="H278" s="255"/>
      <c r="I278" s="255"/>
      <c r="J278" s="176" t="s">
        <v>358</v>
      </c>
      <c r="K278" s="177">
        <v>2</v>
      </c>
      <c r="L278" s="256">
        <v>0</v>
      </c>
      <c r="M278" s="257"/>
      <c r="N278" s="258">
        <f t="shared" si="65"/>
        <v>0</v>
      </c>
      <c r="O278" s="258"/>
      <c r="P278" s="258"/>
      <c r="Q278" s="258"/>
      <c r="R278" s="37"/>
      <c r="T278" s="178" t="s">
        <v>22</v>
      </c>
      <c r="U278" s="44" t="s">
        <v>51</v>
      </c>
      <c r="V278" s="36"/>
      <c r="W278" s="179">
        <f t="shared" si="66"/>
        <v>0</v>
      </c>
      <c r="X278" s="179">
        <v>0.00038</v>
      </c>
      <c r="Y278" s="179">
        <f t="shared" si="67"/>
        <v>0.00076</v>
      </c>
      <c r="Z278" s="179">
        <v>0</v>
      </c>
      <c r="AA278" s="180">
        <f t="shared" si="68"/>
        <v>0</v>
      </c>
      <c r="AR278" s="19" t="s">
        <v>251</v>
      </c>
      <c r="AT278" s="19" t="s">
        <v>190</v>
      </c>
      <c r="AU278" s="19" t="s">
        <v>97</v>
      </c>
      <c r="AY278" s="19" t="s">
        <v>189</v>
      </c>
      <c r="BE278" s="118">
        <f t="shared" si="69"/>
        <v>0</v>
      </c>
      <c r="BF278" s="118">
        <f t="shared" si="70"/>
        <v>0</v>
      </c>
      <c r="BG278" s="118">
        <f t="shared" si="71"/>
        <v>0</v>
      </c>
      <c r="BH278" s="118">
        <f t="shared" si="72"/>
        <v>0</v>
      </c>
      <c r="BI278" s="118">
        <f t="shared" si="73"/>
        <v>0</v>
      </c>
      <c r="BJ278" s="19" t="s">
        <v>41</v>
      </c>
      <c r="BK278" s="118">
        <f t="shared" si="74"/>
        <v>0</v>
      </c>
      <c r="BL278" s="19" t="s">
        <v>251</v>
      </c>
      <c r="BM278" s="19" t="s">
        <v>1207</v>
      </c>
    </row>
    <row r="279" spans="2:65" s="1" customFormat="1" ht="25.5" customHeight="1">
      <c r="B279" s="35"/>
      <c r="C279" s="174" t="s">
        <v>1208</v>
      </c>
      <c r="D279" s="174" t="s">
        <v>190</v>
      </c>
      <c r="E279" s="175" t="s">
        <v>773</v>
      </c>
      <c r="F279" s="255" t="s">
        <v>774</v>
      </c>
      <c r="G279" s="255"/>
      <c r="H279" s="255"/>
      <c r="I279" s="255"/>
      <c r="J279" s="176" t="s">
        <v>358</v>
      </c>
      <c r="K279" s="177">
        <v>1</v>
      </c>
      <c r="L279" s="256">
        <v>0</v>
      </c>
      <c r="M279" s="257"/>
      <c r="N279" s="258">
        <f t="shared" si="65"/>
        <v>0</v>
      </c>
      <c r="O279" s="258"/>
      <c r="P279" s="258"/>
      <c r="Q279" s="258"/>
      <c r="R279" s="37"/>
      <c r="T279" s="178" t="s">
        <v>22</v>
      </c>
      <c r="U279" s="44" t="s">
        <v>51</v>
      </c>
      <c r="V279" s="36"/>
      <c r="W279" s="179">
        <f t="shared" si="66"/>
        <v>0</v>
      </c>
      <c r="X279" s="179">
        <v>0.0002</v>
      </c>
      <c r="Y279" s="179">
        <f t="shared" si="67"/>
        <v>0.0002</v>
      </c>
      <c r="Z279" s="179">
        <v>0</v>
      </c>
      <c r="AA279" s="180">
        <f t="shared" si="68"/>
        <v>0</v>
      </c>
      <c r="AR279" s="19" t="s">
        <v>251</v>
      </c>
      <c r="AT279" s="19" t="s">
        <v>190</v>
      </c>
      <c r="AU279" s="19" t="s">
        <v>97</v>
      </c>
      <c r="AY279" s="19" t="s">
        <v>189</v>
      </c>
      <c r="BE279" s="118">
        <f t="shared" si="69"/>
        <v>0</v>
      </c>
      <c r="BF279" s="118">
        <f t="shared" si="70"/>
        <v>0</v>
      </c>
      <c r="BG279" s="118">
        <f t="shared" si="71"/>
        <v>0</v>
      </c>
      <c r="BH279" s="118">
        <f t="shared" si="72"/>
        <v>0</v>
      </c>
      <c r="BI279" s="118">
        <f t="shared" si="73"/>
        <v>0</v>
      </c>
      <c r="BJ279" s="19" t="s">
        <v>41</v>
      </c>
      <c r="BK279" s="118">
        <f t="shared" si="74"/>
        <v>0</v>
      </c>
      <c r="BL279" s="19" t="s">
        <v>251</v>
      </c>
      <c r="BM279" s="19" t="s">
        <v>1209</v>
      </c>
    </row>
    <row r="280" spans="2:65" s="1" customFormat="1" ht="25.5" customHeight="1">
      <c r="B280" s="35"/>
      <c r="C280" s="174" t="s">
        <v>863</v>
      </c>
      <c r="D280" s="174" t="s">
        <v>190</v>
      </c>
      <c r="E280" s="175" t="s">
        <v>467</v>
      </c>
      <c r="F280" s="255" t="s">
        <v>468</v>
      </c>
      <c r="G280" s="255"/>
      <c r="H280" s="255"/>
      <c r="I280" s="255"/>
      <c r="J280" s="176" t="s">
        <v>358</v>
      </c>
      <c r="K280" s="177">
        <v>2</v>
      </c>
      <c r="L280" s="256">
        <v>0</v>
      </c>
      <c r="M280" s="257"/>
      <c r="N280" s="258">
        <f t="shared" si="65"/>
        <v>0</v>
      </c>
      <c r="O280" s="258"/>
      <c r="P280" s="258"/>
      <c r="Q280" s="258"/>
      <c r="R280" s="37"/>
      <c r="T280" s="178" t="s">
        <v>22</v>
      </c>
      <c r="U280" s="44" t="s">
        <v>51</v>
      </c>
      <c r="V280" s="36"/>
      <c r="W280" s="179">
        <f t="shared" si="66"/>
        <v>0</v>
      </c>
      <c r="X280" s="179">
        <v>0.00025</v>
      </c>
      <c r="Y280" s="179">
        <f t="shared" si="67"/>
        <v>0.0005</v>
      </c>
      <c r="Z280" s="179">
        <v>0</v>
      </c>
      <c r="AA280" s="180">
        <f t="shared" si="68"/>
        <v>0</v>
      </c>
      <c r="AR280" s="19" t="s">
        <v>251</v>
      </c>
      <c r="AT280" s="19" t="s">
        <v>190</v>
      </c>
      <c r="AU280" s="19" t="s">
        <v>97</v>
      </c>
      <c r="AY280" s="19" t="s">
        <v>189</v>
      </c>
      <c r="BE280" s="118">
        <f t="shared" si="69"/>
        <v>0</v>
      </c>
      <c r="BF280" s="118">
        <f t="shared" si="70"/>
        <v>0</v>
      </c>
      <c r="BG280" s="118">
        <f t="shared" si="71"/>
        <v>0</v>
      </c>
      <c r="BH280" s="118">
        <f t="shared" si="72"/>
        <v>0</v>
      </c>
      <c r="BI280" s="118">
        <f t="shared" si="73"/>
        <v>0</v>
      </c>
      <c r="BJ280" s="19" t="s">
        <v>41</v>
      </c>
      <c r="BK280" s="118">
        <f t="shared" si="74"/>
        <v>0</v>
      </c>
      <c r="BL280" s="19" t="s">
        <v>251</v>
      </c>
      <c r="BM280" s="19" t="s">
        <v>1210</v>
      </c>
    </row>
    <row r="281" spans="2:65" s="1" customFormat="1" ht="25.5" customHeight="1">
      <c r="B281" s="35"/>
      <c r="C281" s="174" t="s">
        <v>1211</v>
      </c>
      <c r="D281" s="174" t="s">
        <v>190</v>
      </c>
      <c r="E281" s="175" t="s">
        <v>471</v>
      </c>
      <c r="F281" s="255" t="s">
        <v>472</v>
      </c>
      <c r="G281" s="255"/>
      <c r="H281" s="255"/>
      <c r="I281" s="255"/>
      <c r="J281" s="176" t="s">
        <v>358</v>
      </c>
      <c r="K281" s="177">
        <v>2</v>
      </c>
      <c r="L281" s="256">
        <v>0</v>
      </c>
      <c r="M281" s="257"/>
      <c r="N281" s="258">
        <f t="shared" si="65"/>
        <v>0</v>
      </c>
      <c r="O281" s="258"/>
      <c r="P281" s="258"/>
      <c r="Q281" s="258"/>
      <c r="R281" s="37"/>
      <c r="T281" s="178" t="s">
        <v>22</v>
      </c>
      <c r="U281" s="44" t="s">
        <v>51</v>
      </c>
      <c r="V281" s="36"/>
      <c r="W281" s="179">
        <f t="shared" si="66"/>
        <v>0</v>
      </c>
      <c r="X281" s="179">
        <v>0.0004</v>
      </c>
      <c r="Y281" s="179">
        <f t="shared" si="67"/>
        <v>0.0008</v>
      </c>
      <c r="Z281" s="179">
        <v>0</v>
      </c>
      <c r="AA281" s="180">
        <f t="shared" si="68"/>
        <v>0</v>
      </c>
      <c r="AR281" s="19" t="s">
        <v>251</v>
      </c>
      <c r="AT281" s="19" t="s">
        <v>190</v>
      </c>
      <c r="AU281" s="19" t="s">
        <v>97</v>
      </c>
      <c r="AY281" s="19" t="s">
        <v>189</v>
      </c>
      <c r="BE281" s="118">
        <f t="shared" si="69"/>
        <v>0</v>
      </c>
      <c r="BF281" s="118">
        <f t="shared" si="70"/>
        <v>0</v>
      </c>
      <c r="BG281" s="118">
        <f t="shared" si="71"/>
        <v>0</v>
      </c>
      <c r="BH281" s="118">
        <f t="shared" si="72"/>
        <v>0</v>
      </c>
      <c r="BI281" s="118">
        <f t="shared" si="73"/>
        <v>0</v>
      </c>
      <c r="BJ281" s="19" t="s">
        <v>41</v>
      </c>
      <c r="BK281" s="118">
        <f t="shared" si="74"/>
        <v>0</v>
      </c>
      <c r="BL281" s="19" t="s">
        <v>251</v>
      </c>
      <c r="BM281" s="19" t="s">
        <v>1212</v>
      </c>
    </row>
    <row r="282" spans="2:65" s="1" customFormat="1" ht="25.5" customHeight="1">
      <c r="B282" s="35"/>
      <c r="C282" s="174" t="s">
        <v>1213</v>
      </c>
      <c r="D282" s="174" t="s">
        <v>190</v>
      </c>
      <c r="E282" s="175" t="s">
        <v>777</v>
      </c>
      <c r="F282" s="255" t="s">
        <v>778</v>
      </c>
      <c r="G282" s="255"/>
      <c r="H282" s="255"/>
      <c r="I282" s="255"/>
      <c r="J282" s="176" t="s">
        <v>198</v>
      </c>
      <c r="K282" s="177">
        <v>3.5</v>
      </c>
      <c r="L282" s="256">
        <v>0</v>
      </c>
      <c r="M282" s="257"/>
      <c r="N282" s="258">
        <f t="shared" si="65"/>
        <v>0</v>
      </c>
      <c r="O282" s="258"/>
      <c r="P282" s="258"/>
      <c r="Q282" s="258"/>
      <c r="R282" s="37"/>
      <c r="T282" s="178" t="s">
        <v>22</v>
      </c>
      <c r="U282" s="44" t="s">
        <v>51</v>
      </c>
      <c r="V282" s="36"/>
      <c r="W282" s="179">
        <f t="shared" si="66"/>
        <v>0</v>
      </c>
      <c r="X282" s="179">
        <v>0.00106</v>
      </c>
      <c r="Y282" s="179">
        <f t="shared" si="67"/>
        <v>0.0037099999999999998</v>
      </c>
      <c r="Z282" s="179">
        <v>0</v>
      </c>
      <c r="AA282" s="180">
        <f t="shared" si="68"/>
        <v>0</v>
      </c>
      <c r="AR282" s="19" t="s">
        <v>251</v>
      </c>
      <c r="AT282" s="19" t="s">
        <v>190</v>
      </c>
      <c r="AU282" s="19" t="s">
        <v>97</v>
      </c>
      <c r="AY282" s="19" t="s">
        <v>189</v>
      </c>
      <c r="BE282" s="118">
        <f t="shared" si="69"/>
        <v>0</v>
      </c>
      <c r="BF282" s="118">
        <f t="shared" si="70"/>
        <v>0</v>
      </c>
      <c r="BG282" s="118">
        <f t="shared" si="71"/>
        <v>0</v>
      </c>
      <c r="BH282" s="118">
        <f t="shared" si="72"/>
        <v>0</v>
      </c>
      <c r="BI282" s="118">
        <f t="shared" si="73"/>
        <v>0</v>
      </c>
      <c r="BJ282" s="19" t="s">
        <v>41</v>
      </c>
      <c r="BK282" s="118">
        <f t="shared" si="74"/>
        <v>0</v>
      </c>
      <c r="BL282" s="19" t="s">
        <v>251</v>
      </c>
      <c r="BM282" s="19" t="s">
        <v>1214</v>
      </c>
    </row>
    <row r="283" spans="2:65" s="1" customFormat="1" ht="25.5" customHeight="1">
      <c r="B283" s="35"/>
      <c r="C283" s="174" t="s">
        <v>1215</v>
      </c>
      <c r="D283" s="174" t="s">
        <v>190</v>
      </c>
      <c r="E283" s="175" t="s">
        <v>475</v>
      </c>
      <c r="F283" s="255" t="s">
        <v>476</v>
      </c>
      <c r="G283" s="255"/>
      <c r="H283" s="255"/>
      <c r="I283" s="255"/>
      <c r="J283" s="176" t="s">
        <v>198</v>
      </c>
      <c r="K283" s="177">
        <v>41.6</v>
      </c>
      <c r="L283" s="256">
        <v>0</v>
      </c>
      <c r="M283" s="257"/>
      <c r="N283" s="258">
        <f t="shared" si="65"/>
        <v>0</v>
      </c>
      <c r="O283" s="258"/>
      <c r="P283" s="258"/>
      <c r="Q283" s="258"/>
      <c r="R283" s="37"/>
      <c r="T283" s="178" t="s">
        <v>22</v>
      </c>
      <c r="U283" s="44" t="s">
        <v>51</v>
      </c>
      <c r="V283" s="36"/>
      <c r="W283" s="179">
        <f t="shared" si="66"/>
        <v>0</v>
      </c>
      <c r="X283" s="179">
        <v>0.00136</v>
      </c>
      <c r="Y283" s="179">
        <f t="shared" si="67"/>
        <v>0.05657600000000001</v>
      </c>
      <c r="Z283" s="179">
        <v>0</v>
      </c>
      <c r="AA283" s="180">
        <f t="shared" si="68"/>
        <v>0</v>
      </c>
      <c r="AR283" s="19" t="s">
        <v>251</v>
      </c>
      <c r="AT283" s="19" t="s">
        <v>190</v>
      </c>
      <c r="AU283" s="19" t="s">
        <v>97</v>
      </c>
      <c r="AY283" s="19" t="s">
        <v>189</v>
      </c>
      <c r="BE283" s="118">
        <f t="shared" si="69"/>
        <v>0</v>
      </c>
      <c r="BF283" s="118">
        <f t="shared" si="70"/>
        <v>0</v>
      </c>
      <c r="BG283" s="118">
        <f t="shared" si="71"/>
        <v>0</v>
      </c>
      <c r="BH283" s="118">
        <f t="shared" si="72"/>
        <v>0</v>
      </c>
      <c r="BI283" s="118">
        <f t="shared" si="73"/>
        <v>0</v>
      </c>
      <c r="BJ283" s="19" t="s">
        <v>41</v>
      </c>
      <c r="BK283" s="118">
        <f t="shared" si="74"/>
        <v>0</v>
      </c>
      <c r="BL283" s="19" t="s">
        <v>251</v>
      </c>
      <c r="BM283" s="19" t="s">
        <v>1216</v>
      </c>
    </row>
    <row r="284" spans="2:65" s="1" customFormat="1" ht="25.5" customHeight="1">
      <c r="B284" s="35"/>
      <c r="C284" s="174" t="s">
        <v>1217</v>
      </c>
      <c r="D284" s="174" t="s">
        <v>190</v>
      </c>
      <c r="E284" s="175" t="s">
        <v>783</v>
      </c>
      <c r="F284" s="255" t="s">
        <v>784</v>
      </c>
      <c r="G284" s="255"/>
      <c r="H284" s="255"/>
      <c r="I284" s="255"/>
      <c r="J284" s="176" t="s">
        <v>358</v>
      </c>
      <c r="K284" s="177">
        <v>2</v>
      </c>
      <c r="L284" s="256">
        <v>0</v>
      </c>
      <c r="M284" s="257"/>
      <c r="N284" s="258">
        <f t="shared" si="65"/>
        <v>0</v>
      </c>
      <c r="O284" s="258"/>
      <c r="P284" s="258"/>
      <c r="Q284" s="258"/>
      <c r="R284" s="37"/>
      <c r="T284" s="178" t="s">
        <v>22</v>
      </c>
      <c r="U284" s="44" t="s">
        <v>51</v>
      </c>
      <c r="V284" s="36"/>
      <c r="W284" s="179">
        <f t="shared" si="66"/>
        <v>0</v>
      </c>
      <c r="X284" s="179">
        <v>5E-05</v>
      </c>
      <c r="Y284" s="179">
        <f t="shared" si="67"/>
        <v>0.0001</v>
      </c>
      <c r="Z284" s="179">
        <v>0</v>
      </c>
      <c r="AA284" s="180">
        <f t="shared" si="68"/>
        <v>0</v>
      </c>
      <c r="AR284" s="19" t="s">
        <v>251</v>
      </c>
      <c r="AT284" s="19" t="s">
        <v>190</v>
      </c>
      <c r="AU284" s="19" t="s">
        <v>97</v>
      </c>
      <c r="AY284" s="19" t="s">
        <v>189</v>
      </c>
      <c r="BE284" s="118">
        <f t="shared" si="69"/>
        <v>0</v>
      </c>
      <c r="BF284" s="118">
        <f t="shared" si="70"/>
        <v>0</v>
      </c>
      <c r="BG284" s="118">
        <f t="shared" si="71"/>
        <v>0</v>
      </c>
      <c r="BH284" s="118">
        <f t="shared" si="72"/>
        <v>0</v>
      </c>
      <c r="BI284" s="118">
        <f t="shared" si="73"/>
        <v>0</v>
      </c>
      <c r="BJ284" s="19" t="s">
        <v>41</v>
      </c>
      <c r="BK284" s="118">
        <f t="shared" si="74"/>
        <v>0</v>
      </c>
      <c r="BL284" s="19" t="s">
        <v>251</v>
      </c>
      <c r="BM284" s="19" t="s">
        <v>1218</v>
      </c>
    </row>
    <row r="285" spans="2:65" s="1" customFormat="1" ht="25.5" customHeight="1">
      <c r="B285" s="35"/>
      <c r="C285" s="174" t="s">
        <v>1219</v>
      </c>
      <c r="D285" s="174" t="s">
        <v>190</v>
      </c>
      <c r="E285" s="175" t="s">
        <v>479</v>
      </c>
      <c r="F285" s="255" t="s">
        <v>480</v>
      </c>
      <c r="G285" s="255"/>
      <c r="H285" s="255"/>
      <c r="I285" s="255"/>
      <c r="J285" s="176" t="s">
        <v>358</v>
      </c>
      <c r="K285" s="177">
        <v>4</v>
      </c>
      <c r="L285" s="256">
        <v>0</v>
      </c>
      <c r="M285" s="257"/>
      <c r="N285" s="258">
        <f t="shared" si="65"/>
        <v>0</v>
      </c>
      <c r="O285" s="258"/>
      <c r="P285" s="258"/>
      <c r="Q285" s="258"/>
      <c r="R285" s="37"/>
      <c r="T285" s="178" t="s">
        <v>22</v>
      </c>
      <c r="U285" s="44" t="s">
        <v>51</v>
      </c>
      <c r="V285" s="36"/>
      <c r="W285" s="179">
        <f t="shared" si="66"/>
        <v>0</v>
      </c>
      <c r="X285" s="179">
        <v>8E-05</v>
      </c>
      <c r="Y285" s="179">
        <f t="shared" si="67"/>
        <v>0.00032</v>
      </c>
      <c r="Z285" s="179">
        <v>0</v>
      </c>
      <c r="AA285" s="180">
        <f t="shared" si="68"/>
        <v>0</v>
      </c>
      <c r="AR285" s="19" t="s">
        <v>251</v>
      </c>
      <c r="AT285" s="19" t="s">
        <v>190</v>
      </c>
      <c r="AU285" s="19" t="s">
        <v>97</v>
      </c>
      <c r="AY285" s="19" t="s">
        <v>189</v>
      </c>
      <c r="BE285" s="118">
        <f t="shared" si="69"/>
        <v>0</v>
      </c>
      <c r="BF285" s="118">
        <f t="shared" si="70"/>
        <v>0</v>
      </c>
      <c r="BG285" s="118">
        <f t="shared" si="71"/>
        <v>0</v>
      </c>
      <c r="BH285" s="118">
        <f t="shared" si="72"/>
        <v>0</v>
      </c>
      <c r="BI285" s="118">
        <f t="shared" si="73"/>
        <v>0</v>
      </c>
      <c r="BJ285" s="19" t="s">
        <v>41</v>
      </c>
      <c r="BK285" s="118">
        <f t="shared" si="74"/>
        <v>0</v>
      </c>
      <c r="BL285" s="19" t="s">
        <v>251</v>
      </c>
      <c r="BM285" s="19" t="s">
        <v>1220</v>
      </c>
    </row>
    <row r="286" spans="2:65" s="1" customFormat="1" ht="25.5" customHeight="1">
      <c r="B286" s="35"/>
      <c r="C286" s="174" t="s">
        <v>1221</v>
      </c>
      <c r="D286" s="174" t="s">
        <v>190</v>
      </c>
      <c r="E286" s="175" t="s">
        <v>789</v>
      </c>
      <c r="F286" s="255" t="s">
        <v>790</v>
      </c>
      <c r="G286" s="255"/>
      <c r="H286" s="255"/>
      <c r="I286" s="255"/>
      <c r="J286" s="176" t="s">
        <v>358</v>
      </c>
      <c r="K286" s="177">
        <v>1</v>
      </c>
      <c r="L286" s="256">
        <v>0</v>
      </c>
      <c r="M286" s="257"/>
      <c r="N286" s="258">
        <f t="shared" si="65"/>
        <v>0</v>
      </c>
      <c r="O286" s="258"/>
      <c r="P286" s="258"/>
      <c r="Q286" s="258"/>
      <c r="R286" s="37"/>
      <c r="T286" s="178" t="s">
        <v>22</v>
      </c>
      <c r="U286" s="44" t="s">
        <v>51</v>
      </c>
      <c r="V286" s="36"/>
      <c r="W286" s="179">
        <f t="shared" si="66"/>
        <v>0</v>
      </c>
      <c r="X286" s="179">
        <v>0.0002</v>
      </c>
      <c r="Y286" s="179">
        <f t="shared" si="67"/>
        <v>0.0002</v>
      </c>
      <c r="Z286" s="179">
        <v>0</v>
      </c>
      <c r="AA286" s="180">
        <f t="shared" si="68"/>
        <v>0</v>
      </c>
      <c r="AR286" s="19" t="s">
        <v>251</v>
      </c>
      <c r="AT286" s="19" t="s">
        <v>190</v>
      </c>
      <c r="AU286" s="19" t="s">
        <v>97</v>
      </c>
      <c r="AY286" s="19" t="s">
        <v>189</v>
      </c>
      <c r="BE286" s="118">
        <f t="shared" si="69"/>
        <v>0</v>
      </c>
      <c r="BF286" s="118">
        <f t="shared" si="70"/>
        <v>0</v>
      </c>
      <c r="BG286" s="118">
        <f t="shared" si="71"/>
        <v>0</v>
      </c>
      <c r="BH286" s="118">
        <f t="shared" si="72"/>
        <v>0</v>
      </c>
      <c r="BI286" s="118">
        <f t="shared" si="73"/>
        <v>0</v>
      </c>
      <c r="BJ286" s="19" t="s">
        <v>41</v>
      </c>
      <c r="BK286" s="118">
        <f t="shared" si="74"/>
        <v>0</v>
      </c>
      <c r="BL286" s="19" t="s">
        <v>251</v>
      </c>
      <c r="BM286" s="19" t="s">
        <v>1222</v>
      </c>
    </row>
    <row r="287" spans="2:65" s="1" customFormat="1" ht="25.5" customHeight="1">
      <c r="B287" s="35"/>
      <c r="C287" s="174" t="s">
        <v>1223</v>
      </c>
      <c r="D287" s="174" t="s">
        <v>190</v>
      </c>
      <c r="E287" s="175" t="s">
        <v>483</v>
      </c>
      <c r="F287" s="255" t="s">
        <v>484</v>
      </c>
      <c r="G287" s="255"/>
      <c r="H287" s="255"/>
      <c r="I287" s="255"/>
      <c r="J287" s="176" t="s">
        <v>358</v>
      </c>
      <c r="K287" s="177">
        <v>2</v>
      </c>
      <c r="L287" s="256">
        <v>0</v>
      </c>
      <c r="M287" s="257"/>
      <c r="N287" s="258">
        <f t="shared" si="65"/>
        <v>0</v>
      </c>
      <c r="O287" s="258"/>
      <c r="P287" s="258"/>
      <c r="Q287" s="258"/>
      <c r="R287" s="37"/>
      <c r="T287" s="178" t="s">
        <v>22</v>
      </c>
      <c r="U287" s="44" t="s">
        <v>51</v>
      </c>
      <c r="V287" s="36"/>
      <c r="W287" s="179">
        <f t="shared" si="66"/>
        <v>0</v>
      </c>
      <c r="X287" s="179">
        <v>0.00025</v>
      </c>
      <c r="Y287" s="179">
        <f t="shared" si="67"/>
        <v>0.0005</v>
      </c>
      <c r="Z287" s="179">
        <v>0</v>
      </c>
      <c r="AA287" s="180">
        <f t="shared" si="68"/>
        <v>0</v>
      </c>
      <c r="AR287" s="19" t="s">
        <v>251</v>
      </c>
      <c r="AT287" s="19" t="s">
        <v>190</v>
      </c>
      <c r="AU287" s="19" t="s">
        <v>97</v>
      </c>
      <c r="AY287" s="19" t="s">
        <v>189</v>
      </c>
      <c r="BE287" s="118">
        <f t="shared" si="69"/>
        <v>0</v>
      </c>
      <c r="BF287" s="118">
        <f t="shared" si="70"/>
        <v>0</v>
      </c>
      <c r="BG287" s="118">
        <f t="shared" si="71"/>
        <v>0</v>
      </c>
      <c r="BH287" s="118">
        <f t="shared" si="72"/>
        <v>0</v>
      </c>
      <c r="BI287" s="118">
        <f t="shared" si="73"/>
        <v>0</v>
      </c>
      <c r="BJ287" s="19" t="s">
        <v>41</v>
      </c>
      <c r="BK287" s="118">
        <f t="shared" si="74"/>
        <v>0</v>
      </c>
      <c r="BL287" s="19" t="s">
        <v>251</v>
      </c>
      <c r="BM287" s="19" t="s">
        <v>1224</v>
      </c>
    </row>
    <row r="288" spans="2:65" s="1" customFormat="1" ht="25.5" customHeight="1">
      <c r="B288" s="35"/>
      <c r="C288" s="174" t="s">
        <v>1225</v>
      </c>
      <c r="D288" s="174" t="s">
        <v>190</v>
      </c>
      <c r="E288" s="175" t="s">
        <v>795</v>
      </c>
      <c r="F288" s="255" t="s">
        <v>796</v>
      </c>
      <c r="G288" s="255"/>
      <c r="H288" s="255"/>
      <c r="I288" s="255"/>
      <c r="J288" s="176" t="s">
        <v>358</v>
      </c>
      <c r="K288" s="177">
        <v>1</v>
      </c>
      <c r="L288" s="256">
        <v>0</v>
      </c>
      <c r="M288" s="257"/>
      <c r="N288" s="258">
        <f t="shared" si="65"/>
        <v>0</v>
      </c>
      <c r="O288" s="258"/>
      <c r="P288" s="258"/>
      <c r="Q288" s="258"/>
      <c r="R288" s="37"/>
      <c r="T288" s="178" t="s">
        <v>22</v>
      </c>
      <c r="U288" s="44" t="s">
        <v>51</v>
      </c>
      <c r="V288" s="36"/>
      <c r="W288" s="179">
        <f t="shared" si="66"/>
        <v>0</v>
      </c>
      <c r="X288" s="179">
        <v>0.00025</v>
      </c>
      <c r="Y288" s="179">
        <f t="shared" si="67"/>
        <v>0.00025</v>
      </c>
      <c r="Z288" s="179">
        <v>0</v>
      </c>
      <c r="AA288" s="180">
        <f t="shared" si="68"/>
        <v>0</v>
      </c>
      <c r="AR288" s="19" t="s">
        <v>251</v>
      </c>
      <c r="AT288" s="19" t="s">
        <v>190</v>
      </c>
      <c r="AU288" s="19" t="s">
        <v>97</v>
      </c>
      <c r="AY288" s="19" t="s">
        <v>189</v>
      </c>
      <c r="BE288" s="118">
        <f t="shared" si="69"/>
        <v>0</v>
      </c>
      <c r="BF288" s="118">
        <f t="shared" si="70"/>
        <v>0</v>
      </c>
      <c r="BG288" s="118">
        <f t="shared" si="71"/>
        <v>0</v>
      </c>
      <c r="BH288" s="118">
        <f t="shared" si="72"/>
        <v>0</v>
      </c>
      <c r="BI288" s="118">
        <f t="shared" si="73"/>
        <v>0</v>
      </c>
      <c r="BJ288" s="19" t="s">
        <v>41</v>
      </c>
      <c r="BK288" s="118">
        <f t="shared" si="74"/>
        <v>0</v>
      </c>
      <c r="BL288" s="19" t="s">
        <v>251</v>
      </c>
      <c r="BM288" s="19" t="s">
        <v>1226</v>
      </c>
    </row>
    <row r="289" spans="2:65" s="1" customFormat="1" ht="25.5" customHeight="1">
      <c r="B289" s="35"/>
      <c r="C289" s="174" t="s">
        <v>1227</v>
      </c>
      <c r="D289" s="174" t="s">
        <v>190</v>
      </c>
      <c r="E289" s="175" t="s">
        <v>487</v>
      </c>
      <c r="F289" s="255" t="s">
        <v>488</v>
      </c>
      <c r="G289" s="255"/>
      <c r="H289" s="255"/>
      <c r="I289" s="255"/>
      <c r="J289" s="176" t="s">
        <v>358</v>
      </c>
      <c r="K289" s="177">
        <v>2</v>
      </c>
      <c r="L289" s="256">
        <v>0</v>
      </c>
      <c r="M289" s="257"/>
      <c r="N289" s="258">
        <f t="shared" si="65"/>
        <v>0</v>
      </c>
      <c r="O289" s="258"/>
      <c r="P289" s="258"/>
      <c r="Q289" s="258"/>
      <c r="R289" s="37"/>
      <c r="T289" s="178" t="s">
        <v>22</v>
      </c>
      <c r="U289" s="44" t="s">
        <v>51</v>
      </c>
      <c r="V289" s="36"/>
      <c r="W289" s="179">
        <f t="shared" si="66"/>
        <v>0</v>
      </c>
      <c r="X289" s="179">
        <v>0.00025</v>
      </c>
      <c r="Y289" s="179">
        <f t="shared" si="67"/>
        <v>0.0005</v>
      </c>
      <c r="Z289" s="179">
        <v>0</v>
      </c>
      <c r="AA289" s="180">
        <f t="shared" si="68"/>
        <v>0</v>
      </c>
      <c r="AR289" s="19" t="s">
        <v>251</v>
      </c>
      <c r="AT289" s="19" t="s">
        <v>190</v>
      </c>
      <c r="AU289" s="19" t="s">
        <v>97</v>
      </c>
      <c r="AY289" s="19" t="s">
        <v>189</v>
      </c>
      <c r="BE289" s="118">
        <f t="shared" si="69"/>
        <v>0</v>
      </c>
      <c r="BF289" s="118">
        <f t="shared" si="70"/>
        <v>0</v>
      </c>
      <c r="BG289" s="118">
        <f t="shared" si="71"/>
        <v>0</v>
      </c>
      <c r="BH289" s="118">
        <f t="shared" si="72"/>
        <v>0</v>
      </c>
      <c r="BI289" s="118">
        <f t="shared" si="73"/>
        <v>0</v>
      </c>
      <c r="BJ289" s="19" t="s">
        <v>41</v>
      </c>
      <c r="BK289" s="118">
        <f t="shared" si="74"/>
        <v>0</v>
      </c>
      <c r="BL289" s="19" t="s">
        <v>251</v>
      </c>
      <c r="BM289" s="19" t="s">
        <v>1228</v>
      </c>
    </row>
    <row r="290" spans="2:65" s="1" customFormat="1" ht="25.5" customHeight="1">
      <c r="B290" s="35"/>
      <c r="C290" s="174" t="s">
        <v>1229</v>
      </c>
      <c r="D290" s="174" t="s">
        <v>190</v>
      </c>
      <c r="E290" s="175" t="s">
        <v>491</v>
      </c>
      <c r="F290" s="255" t="s">
        <v>492</v>
      </c>
      <c r="G290" s="255"/>
      <c r="H290" s="255"/>
      <c r="I290" s="255"/>
      <c r="J290" s="176" t="s">
        <v>321</v>
      </c>
      <c r="K290" s="177">
        <v>0.42</v>
      </c>
      <c r="L290" s="256">
        <v>0</v>
      </c>
      <c r="M290" s="257"/>
      <c r="N290" s="258">
        <f t="shared" si="65"/>
        <v>0</v>
      </c>
      <c r="O290" s="258"/>
      <c r="P290" s="258"/>
      <c r="Q290" s="258"/>
      <c r="R290" s="37"/>
      <c r="T290" s="178" t="s">
        <v>22</v>
      </c>
      <c r="U290" s="44" t="s">
        <v>51</v>
      </c>
      <c r="V290" s="36"/>
      <c r="W290" s="179">
        <f t="shared" si="66"/>
        <v>0</v>
      </c>
      <c r="X290" s="179">
        <v>0</v>
      </c>
      <c r="Y290" s="179">
        <f t="shared" si="67"/>
        <v>0</v>
      </c>
      <c r="Z290" s="179">
        <v>0</v>
      </c>
      <c r="AA290" s="180">
        <f t="shared" si="68"/>
        <v>0</v>
      </c>
      <c r="AR290" s="19" t="s">
        <v>251</v>
      </c>
      <c r="AT290" s="19" t="s">
        <v>190</v>
      </c>
      <c r="AU290" s="19" t="s">
        <v>97</v>
      </c>
      <c r="AY290" s="19" t="s">
        <v>189</v>
      </c>
      <c r="BE290" s="118">
        <f t="shared" si="69"/>
        <v>0</v>
      </c>
      <c r="BF290" s="118">
        <f t="shared" si="70"/>
        <v>0</v>
      </c>
      <c r="BG290" s="118">
        <f t="shared" si="71"/>
        <v>0</v>
      </c>
      <c r="BH290" s="118">
        <f t="shared" si="72"/>
        <v>0</v>
      </c>
      <c r="BI290" s="118">
        <f t="shared" si="73"/>
        <v>0</v>
      </c>
      <c r="BJ290" s="19" t="s">
        <v>41</v>
      </c>
      <c r="BK290" s="118">
        <f t="shared" si="74"/>
        <v>0</v>
      </c>
      <c r="BL290" s="19" t="s">
        <v>251</v>
      </c>
      <c r="BM290" s="19" t="s">
        <v>1230</v>
      </c>
    </row>
    <row r="291" spans="2:63" s="10" customFormat="1" ht="29.85" customHeight="1">
      <c r="B291" s="163"/>
      <c r="C291" s="164"/>
      <c r="D291" s="173" t="s">
        <v>611</v>
      </c>
      <c r="E291" s="173"/>
      <c r="F291" s="173"/>
      <c r="G291" s="173"/>
      <c r="H291" s="173"/>
      <c r="I291" s="173"/>
      <c r="J291" s="173"/>
      <c r="K291" s="173"/>
      <c r="L291" s="173"/>
      <c r="M291" s="173"/>
      <c r="N291" s="268">
        <f>BK291</f>
        <v>0</v>
      </c>
      <c r="O291" s="269"/>
      <c r="P291" s="269"/>
      <c r="Q291" s="269"/>
      <c r="R291" s="166"/>
      <c r="T291" s="167"/>
      <c r="U291" s="164"/>
      <c r="V291" s="164"/>
      <c r="W291" s="168">
        <f>SUM(W292:W294)</f>
        <v>0</v>
      </c>
      <c r="X291" s="164"/>
      <c r="Y291" s="168">
        <f>SUM(Y292:Y294)</f>
        <v>0.02602632</v>
      </c>
      <c r="Z291" s="164"/>
      <c r="AA291" s="169">
        <f>SUM(AA292:AA294)</f>
        <v>0</v>
      </c>
      <c r="AR291" s="170" t="s">
        <v>97</v>
      </c>
      <c r="AT291" s="171" t="s">
        <v>85</v>
      </c>
      <c r="AU291" s="171" t="s">
        <v>41</v>
      </c>
      <c r="AY291" s="170" t="s">
        <v>189</v>
      </c>
      <c r="BK291" s="172">
        <f>SUM(BK292:BK294)</f>
        <v>0</v>
      </c>
    </row>
    <row r="292" spans="2:65" s="1" customFormat="1" ht="38.25" customHeight="1">
      <c r="B292" s="35"/>
      <c r="C292" s="174" t="s">
        <v>1231</v>
      </c>
      <c r="D292" s="174" t="s">
        <v>190</v>
      </c>
      <c r="E292" s="175" t="s">
        <v>801</v>
      </c>
      <c r="F292" s="255" t="s">
        <v>802</v>
      </c>
      <c r="G292" s="255"/>
      <c r="H292" s="255"/>
      <c r="I292" s="255"/>
      <c r="J292" s="176" t="s">
        <v>193</v>
      </c>
      <c r="K292" s="177">
        <v>197.169</v>
      </c>
      <c r="L292" s="256">
        <v>0</v>
      </c>
      <c r="M292" s="257"/>
      <c r="N292" s="258">
        <f>ROUND(L292*K292,2)</f>
        <v>0</v>
      </c>
      <c r="O292" s="258"/>
      <c r="P292" s="258"/>
      <c r="Q292" s="258"/>
      <c r="R292" s="37"/>
      <c r="T292" s="178" t="s">
        <v>22</v>
      </c>
      <c r="U292" s="44" t="s">
        <v>51</v>
      </c>
      <c r="V292" s="36"/>
      <c r="W292" s="179">
        <f>V292*K292</f>
        <v>0</v>
      </c>
      <c r="X292" s="179">
        <v>0</v>
      </c>
      <c r="Y292" s="179">
        <f>X292*K292</f>
        <v>0</v>
      </c>
      <c r="Z292" s="179">
        <v>0</v>
      </c>
      <c r="AA292" s="180">
        <f>Z292*K292</f>
        <v>0</v>
      </c>
      <c r="AR292" s="19" t="s">
        <v>251</v>
      </c>
      <c r="AT292" s="19" t="s">
        <v>190</v>
      </c>
      <c r="AU292" s="19" t="s">
        <v>97</v>
      </c>
      <c r="AY292" s="19" t="s">
        <v>189</v>
      </c>
      <c r="BE292" s="118">
        <f>IF(U292="základní",N292,0)</f>
        <v>0</v>
      </c>
      <c r="BF292" s="118">
        <f>IF(U292="snížená",N292,0)</f>
        <v>0</v>
      </c>
      <c r="BG292" s="118">
        <f>IF(U292="zákl. přenesená",N292,0)</f>
        <v>0</v>
      </c>
      <c r="BH292" s="118">
        <f>IF(U292="sníž. přenesená",N292,0)</f>
        <v>0</v>
      </c>
      <c r="BI292" s="118">
        <f>IF(U292="nulová",N292,0)</f>
        <v>0</v>
      </c>
      <c r="BJ292" s="19" t="s">
        <v>41</v>
      </c>
      <c r="BK292" s="118">
        <f>ROUND(L292*K292,2)</f>
        <v>0</v>
      </c>
      <c r="BL292" s="19" t="s">
        <v>251</v>
      </c>
      <c r="BM292" s="19" t="s">
        <v>1232</v>
      </c>
    </row>
    <row r="293" spans="2:65" s="1" customFormat="1" ht="25.5" customHeight="1">
      <c r="B293" s="35"/>
      <c r="C293" s="181" t="s">
        <v>1233</v>
      </c>
      <c r="D293" s="181" t="s">
        <v>201</v>
      </c>
      <c r="E293" s="182" t="s">
        <v>805</v>
      </c>
      <c r="F293" s="259" t="s">
        <v>806</v>
      </c>
      <c r="G293" s="259"/>
      <c r="H293" s="259"/>
      <c r="I293" s="259"/>
      <c r="J293" s="183" t="s">
        <v>193</v>
      </c>
      <c r="K293" s="184">
        <v>216.886</v>
      </c>
      <c r="L293" s="260">
        <v>0</v>
      </c>
      <c r="M293" s="261"/>
      <c r="N293" s="262">
        <f>ROUND(L293*K293,2)</f>
        <v>0</v>
      </c>
      <c r="O293" s="258"/>
      <c r="P293" s="258"/>
      <c r="Q293" s="258"/>
      <c r="R293" s="37"/>
      <c r="T293" s="178" t="s">
        <v>22</v>
      </c>
      <c r="U293" s="44" t="s">
        <v>51</v>
      </c>
      <c r="V293" s="36"/>
      <c r="W293" s="179">
        <f>V293*K293</f>
        <v>0</v>
      </c>
      <c r="X293" s="179">
        <v>0.00012</v>
      </c>
      <c r="Y293" s="179">
        <f>X293*K293</f>
        <v>0.02602632</v>
      </c>
      <c r="Z293" s="179">
        <v>0</v>
      </c>
      <c r="AA293" s="180">
        <f>Z293*K293</f>
        <v>0</v>
      </c>
      <c r="AR293" s="19" t="s">
        <v>314</v>
      </c>
      <c r="AT293" s="19" t="s">
        <v>201</v>
      </c>
      <c r="AU293" s="19" t="s">
        <v>97</v>
      </c>
      <c r="AY293" s="19" t="s">
        <v>189</v>
      </c>
      <c r="BE293" s="118">
        <f>IF(U293="základní",N293,0)</f>
        <v>0</v>
      </c>
      <c r="BF293" s="118">
        <f>IF(U293="snížená",N293,0)</f>
        <v>0</v>
      </c>
      <c r="BG293" s="118">
        <f>IF(U293="zákl. přenesená",N293,0)</f>
        <v>0</v>
      </c>
      <c r="BH293" s="118">
        <f>IF(U293="sníž. přenesená",N293,0)</f>
        <v>0</v>
      </c>
      <c r="BI293" s="118">
        <f>IF(U293="nulová",N293,0)</f>
        <v>0</v>
      </c>
      <c r="BJ293" s="19" t="s">
        <v>41</v>
      </c>
      <c r="BK293" s="118">
        <f>ROUND(L293*K293,2)</f>
        <v>0</v>
      </c>
      <c r="BL293" s="19" t="s">
        <v>251</v>
      </c>
      <c r="BM293" s="19" t="s">
        <v>1234</v>
      </c>
    </row>
    <row r="294" spans="2:65" s="1" customFormat="1" ht="25.5" customHeight="1">
      <c r="B294" s="35"/>
      <c r="C294" s="174" t="s">
        <v>1235</v>
      </c>
      <c r="D294" s="174" t="s">
        <v>190</v>
      </c>
      <c r="E294" s="175" t="s">
        <v>813</v>
      </c>
      <c r="F294" s="255" t="s">
        <v>814</v>
      </c>
      <c r="G294" s="255"/>
      <c r="H294" s="255"/>
      <c r="I294" s="255"/>
      <c r="J294" s="176" t="s">
        <v>321</v>
      </c>
      <c r="K294" s="177">
        <v>0.026</v>
      </c>
      <c r="L294" s="256">
        <v>0</v>
      </c>
      <c r="M294" s="257"/>
      <c r="N294" s="258">
        <f>ROUND(L294*K294,2)</f>
        <v>0</v>
      </c>
      <c r="O294" s="258"/>
      <c r="P294" s="258"/>
      <c r="Q294" s="258"/>
      <c r="R294" s="37"/>
      <c r="T294" s="178" t="s">
        <v>22</v>
      </c>
      <c r="U294" s="44" t="s">
        <v>51</v>
      </c>
      <c r="V294" s="36"/>
      <c r="W294" s="179">
        <f>V294*K294</f>
        <v>0</v>
      </c>
      <c r="X294" s="179">
        <v>0</v>
      </c>
      <c r="Y294" s="179">
        <f>X294*K294</f>
        <v>0</v>
      </c>
      <c r="Z294" s="179">
        <v>0</v>
      </c>
      <c r="AA294" s="180">
        <f>Z294*K294</f>
        <v>0</v>
      </c>
      <c r="AR294" s="19" t="s">
        <v>251</v>
      </c>
      <c r="AT294" s="19" t="s">
        <v>190</v>
      </c>
      <c r="AU294" s="19" t="s">
        <v>97</v>
      </c>
      <c r="AY294" s="19" t="s">
        <v>189</v>
      </c>
      <c r="BE294" s="118">
        <f>IF(U294="základní",N294,0)</f>
        <v>0</v>
      </c>
      <c r="BF294" s="118">
        <f>IF(U294="snížená",N294,0)</f>
        <v>0</v>
      </c>
      <c r="BG294" s="118">
        <f>IF(U294="zákl. přenesená",N294,0)</f>
        <v>0</v>
      </c>
      <c r="BH294" s="118">
        <f>IF(U294="sníž. přenesená",N294,0)</f>
        <v>0</v>
      </c>
      <c r="BI294" s="118">
        <f>IF(U294="nulová",N294,0)</f>
        <v>0</v>
      </c>
      <c r="BJ294" s="19" t="s">
        <v>41</v>
      </c>
      <c r="BK294" s="118">
        <f>ROUND(L294*K294,2)</f>
        <v>0</v>
      </c>
      <c r="BL294" s="19" t="s">
        <v>251</v>
      </c>
      <c r="BM294" s="19" t="s">
        <v>1236</v>
      </c>
    </row>
    <row r="295" spans="2:63" s="10" customFormat="1" ht="29.85" customHeight="1">
      <c r="B295" s="163"/>
      <c r="C295" s="164"/>
      <c r="D295" s="173" t="s">
        <v>163</v>
      </c>
      <c r="E295" s="173"/>
      <c r="F295" s="173"/>
      <c r="G295" s="173"/>
      <c r="H295" s="173"/>
      <c r="I295" s="173"/>
      <c r="J295" s="173"/>
      <c r="K295" s="173"/>
      <c r="L295" s="173"/>
      <c r="M295" s="173"/>
      <c r="N295" s="268">
        <f>BK295</f>
        <v>0</v>
      </c>
      <c r="O295" s="269"/>
      <c r="P295" s="269"/>
      <c r="Q295" s="269"/>
      <c r="R295" s="166"/>
      <c r="T295" s="167"/>
      <c r="U295" s="164"/>
      <c r="V295" s="164"/>
      <c r="W295" s="168">
        <f>SUM(W296:W307)</f>
        <v>0</v>
      </c>
      <c r="X295" s="164"/>
      <c r="Y295" s="168">
        <f>SUM(Y296:Y307)</f>
        <v>0.37215000000000004</v>
      </c>
      <c r="Z295" s="164"/>
      <c r="AA295" s="169">
        <f>SUM(AA296:AA307)</f>
        <v>0.028</v>
      </c>
      <c r="AR295" s="170" t="s">
        <v>97</v>
      </c>
      <c r="AT295" s="171" t="s">
        <v>85</v>
      </c>
      <c r="AU295" s="171" t="s">
        <v>41</v>
      </c>
      <c r="AY295" s="170" t="s">
        <v>189</v>
      </c>
      <c r="BK295" s="172">
        <f>SUM(BK296:BK307)</f>
        <v>0</v>
      </c>
    </row>
    <row r="296" spans="2:65" s="1" customFormat="1" ht="25.5" customHeight="1">
      <c r="B296" s="35"/>
      <c r="C296" s="174" t="s">
        <v>1237</v>
      </c>
      <c r="D296" s="174" t="s">
        <v>190</v>
      </c>
      <c r="E296" s="175" t="s">
        <v>499</v>
      </c>
      <c r="F296" s="255" t="s">
        <v>1238</v>
      </c>
      <c r="G296" s="255"/>
      <c r="H296" s="255"/>
      <c r="I296" s="255"/>
      <c r="J296" s="176" t="s">
        <v>358</v>
      </c>
      <c r="K296" s="177">
        <v>15</v>
      </c>
      <c r="L296" s="256">
        <v>0</v>
      </c>
      <c r="M296" s="257"/>
      <c r="N296" s="258">
        <f aca="true" t="shared" si="75" ref="N296:N307">ROUND(L296*K296,2)</f>
        <v>0</v>
      </c>
      <c r="O296" s="258"/>
      <c r="P296" s="258"/>
      <c r="Q296" s="258"/>
      <c r="R296" s="37"/>
      <c r="T296" s="178" t="s">
        <v>22</v>
      </c>
      <c r="U296" s="44" t="s">
        <v>51</v>
      </c>
      <c r="V296" s="36"/>
      <c r="W296" s="179">
        <f aca="true" t="shared" si="76" ref="W296:W307">V296*K296</f>
        <v>0</v>
      </c>
      <c r="X296" s="179">
        <v>0.00025</v>
      </c>
      <c r="Y296" s="179">
        <f aca="true" t="shared" si="77" ref="Y296:Y307">X296*K296</f>
        <v>0.00375</v>
      </c>
      <c r="Z296" s="179">
        <v>0</v>
      </c>
      <c r="AA296" s="180">
        <f aca="true" t="shared" si="78" ref="AA296:AA307">Z296*K296</f>
        <v>0</v>
      </c>
      <c r="AR296" s="19" t="s">
        <v>251</v>
      </c>
      <c r="AT296" s="19" t="s">
        <v>190</v>
      </c>
      <c r="AU296" s="19" t="s">
        <v>97</v>
      </c>
      <c r="AY296" s="19" t="s">
        <v>189</v>
      </c>
      <c r="BE296" s="118">
        <f aca="true" t="shared" si="79" ref="BE296:BE307">IF(U296="základní",N296,0)</f>
        <v>0</v>
      </c>
      <c r="BF296" s="118">
        <f aca="true" t="shared" si="80" ref="BF296:BF307">IF(U296="snížená",N296,0)</f>
        <v>0</v>
      </c>
      <c r="BG296" s="118">
        <f aca="true" t="shared" si="81" ref="BG296:BG307">IF(U296="zákl. přenesená",N296,0)</f>
        <v>0</v>
      </c>
      <c r="BH296" s="118">
        <f aca="true" t="shared" si="82" ref="BH296:BH307">IF(U296="sníž. přenesená",N296,0)</f>
        <v>0</v>
      </c>
      <c r="BI296" s="118">
        <f aca="true" t="shared" si="83" ref="BI296:BI307">IF(U296="nulová",N296,0)</f>
        <v>0</v>
      </c>
      <c r="BJ296" s="19" t="s">
        <v>41</v>
      </c>
      <c r="BK296" s="118">
        <f aca="true" t="shared" si="84" ref="BK296:BK307">ROUND(L296*K296,2)</f>
        <v>0</v>
      </c>
      <c r="BL296" s="19" t="s">
        <v>251</v>
      </c>
      <c r="BM296" s="19" t="s">
        <v>1239</v>
      </c>
    </row>
    <row r="297" spans="2:65" s="1" customFormat="1" ht="25.5" customHeight="1">
      <c r="B297" s="35"/>
      <c r="C297" s="181" t="s">
        <v>1240</v>
      </c>
      <c r="D297" s="181" t="s">
        <v>201</v>
      </c>
      <c r="E297" s="182" t="s">
        <v>503</v>
      </c>
      <c r="F297" s="259" t="s">
        <v>1241</v>
      </c>
      <c r="G297" s="259"/>
      <c r="H297" s="259"/>
      <c r="I297" s="259"/>
      <c r="J297" s="183" t="s">
        <v>358</v>
      </c>
      <c r="K297" s="184">
        <v>1</v>
      </c>
      <c r="L297" s="260">
        <v>0</v>
      </c>
      <c r="M297" s="261"/>
      <c r="N297" s="262">
        <f t="shared" si="75"/>
        <v>0</v>
      </c>
      <c r="O297" s="258"/>
      <c r="P297" s="258"/>
      <c r="Q297" s="258"/>
      <c r="R297" s="37"/>
      <c r="T297" s="178" t="s">
        <v>22</v>
      </c>
      <c r="U297" s="44" t="s">
        <v>51</v>
      </c>
      <c r="V297" s="36"/>
      <c r="W297" s="179">
        <f t="shared" si="76"/>
        <v>0</v>
      </c>
      <c r="X297" s="179">
        <v>0.0093</v>
      </c>
      <c r="Y297" s="179">
        <f t="shared" si="77"/>
        <v>0.0093</v>
      </c>
      <c r="Z297" s="179">
        <v>0</v>
      </c>
      <c r="AA297" s="180">
        <f t="shared" si="78"/>
        <v>0</v>
      </c>
      <c r="AR297" s="19" t="s">
        <v>314</v>
      </c>
      <c r="AT297" s="19" t="s">
        <v>201</v>
      </c>
      <c r="AU297" s="19" t="s">
        <v>97</v>
      </c>
      <c r="AY297" s="19" t="s">
        <v>189</v>
      </c>
      <c r="BE297" s="118">
        <f t="shared" si="79"/>
        <v>0</v>
      </c>
      <c r="BF297" s="118">
        <f t="shared" si="80"/>
        <v>0</v>
      </c>
      <c r="BG297" s="118">
        <f t="shared" si="81"/>
        <v>0</v>
      </c>
      <c r="BH297" s="118">
        <f t="shared" si="82"/>
        <v>0</v>
      </c>
      <c r="BI297" s="118">
        <f t="shared" si="83"/>
        <v>0</v>
      </c>
      <c r="BJ297" s="19" t="s">
        <v>41</v>
      </c>
      <c r="BK297" s="118">
        <f t="shared" si="84"/>
        <v>0</v>
      </c>
      <c r="BL297" s="19" t="s">
        <v>251</v>
      </c>
      <c r="BM297" s="19" t="s">
        <v>1242</v>
      </c>
    </row>
    <row r="298" spans="2:65" s="1" customFormat="1" ht="25.5" customHeight="1">
      <c r="B298" s="35"/>
      <c r="C298" s="181" t="s">
        <v>1243</v>
      </c>
      <c r="D298" s="181" t="s">
        <v>201</v>
      </c>
      <c r="E298" s="182" t="s">
        <v>507</v>
      </c>
      <c r="F298" s="259" t="s">
        <v>1244</v>
      </c>
      <c r="G298" s="259"/>
      <c r="H298" s="259"/>
      <c r="I298" s="259"/>
      <c r="J298" s="183" t="s">
        <v>358</v>
      </c>
      <c r="K298" s="184">
        <v>1</v>
      </c>
      <c r="L298" s="260">
        <v>0</v>
      </c>
      <c r="M298" s="261"/>
      <c r="N298" s="262">
        <f t="shared" si="75"/>
        <v>0</v>
      </c>
      <c r="O298" s="258"/>
      <c r="P298" s="258"/>
      <c r="Q298" s="258"/>
      <c r="R298" s="37"/>
      <c r="T298" s="178" t="s">
        <v>22</v>
      </c>
      <c r="U298" s="44" t="s">
        <v>51</v>
      </c>
      <c r="V298" s="36"/>
      <c r="W298" s="179">
        <f t="shared" si="76"/>
        <v>0</v>
      </c>
      <c r="X298" s="179">
        <v>0.0093</v>
      </c>
      <c r="Y298" s="179">
        <f t="shared" si="77"/>
        <v>0.0093</v>
      </c>
      <c r="Z298" s="179">
        <v>0</v>
      </c>
      <c r="AA298" s="180">
        <f t="shared" si="78"/>
        <v>0</v>
      </c>
      <c r="AR298" s="19" t="s">
        <v>314</v>
      </c>
      <c r="AT298" s="19" t="s">
        <v>201</v>
      </c>
      <c r="AU298" s="19" t="s">
        <v>97</v>
      </c>
      <c r="AY298" s="19" t="s">
        <v>189</v>
      </c>
      <c r="BE298" s="118">
        <f t="shared" si="79"/>
        <v>0</v>
      </c>
      <c r="BF298" s="118">
        <f t="shared" si="80"/>
        <v>0</v>
      </c>
      <c r="BG298" s="118">
        <f t="shared" si="81"/>
        <v>0</v>
      </c>
      <c r="BH298" s="118">
        <f t="shared" si="82"/>
        <v>0</v>
      </c>
      <c r="BI298" s="118">
        <f t="shared" si="83"/>
        <v>0</v>
      </c>
      <c r="BJ298" s="19" t="s">
        <v>41</v>
      </c>
      <c r="BK298" s="118">
        <f t="shared" si="84"/>
        <v>0</v>
      </c>
      <c r="BL298" s="19" t="s">
        <v>251</v>
      </c>
      <c r="BM298" s="19" t="s">
        <v>1245</v>
      </c>
    </row>
    <row r="299" spans="2:65" s="1" customFormat="1" ht="25.5" customHeight="1">
      <c r="B299" s="35"/>
      <c r="C299" s="181" t="s">
        <v>1246</v>
      </c>
      <c r="D299" s="181" t="s">
        <v>201</v>
      </c>
      <c r="E299" s="182" t="s">
        <v>510</v>
      </c>
      <c r="F299" s="259" t="s">
        <v>1244</v>
      </c>
      <c r="G299" s="259"/>
      <c r="H299" s="259"/>
      <c r="I299" s="259"/>
      <c r="J299" s="183" t="s">
        <v>358</v>
      </c>
      <c r="K299" s="184">
        <v>3</v>
      </c>
      <c r="L299" s="260">
        <v>0</v>
      </c>
      <c r="M299" s="261"/>
      <c r="N299" s="262">
        <f t="shared" si="75"/>
        <v>0</v>
      </c>
      <c r="O299" s="258"/>
      <c r="P299" s="258"/>
      <c r="Q299" s="258"/>
      <c r="R299" s="37"/>
      <c r="T299" s="178" t="s">
        <v>22</v>
      </c>
      <c r="U299" s="44" t="s">
        <v>51</v>
      </c>
      <c r="V299" s="36"/>
      <c r="W299" s="179">
        <f t="shared" si="76"/>
        <v>0</v>
      </c>
      <c r="X299" s="179">
        <v>0.0093</v>
      </c>
      <c r="Y299" s="179">
        <f t="shared" si="77"/>
        <v>0.027899999999999998</v>
      </c>
      <c r="Z299" s="179">
        <v>0</v>
      </c>
      <c r="AA299" s="180">
        <f t="shared" si="78"/>
        <v>0</v>
      </c>
      <c r="AR299" s="19" t="s">
        <v>314</v>
      </c>
      <c r="AT299" s="19" t="s">
        <v>201</v>
      </c>
      <c r="AU299" s="19" t="s">
        <v>97</v>
      </c>
      <c r="AY299" s="19" t="s">
        <v>189</v>
      </c>
      <c r="BE299" s="118">
        <f t="shared" si="79"/>
        <v>0</v>
      </c>
      <c r="BF299" s="118">
        <f t="shared" si="80"/>
        <v>0</v>
      </c>
      <c r="BG299" s="118">
        <f t="shared" si="81"/>
        <v>0</v>
      </c>
      <c r="BH299" s="118">
        <f t="shared" si="82"/>
        <v>0</v>
      </c>
      <c r="BI299" s="118">
        <f t="shared" si="83"/>
        <v>0</v>
      </c>
      <c r="BJ299" s="19" t="s">
        <v>41</v>
      </c>
      <c r="BK299" s="118">
        <f t="shared" si="84"/>
        <v>0</v>
      </c>
      <c r="BL299" s="19" t="s">
        <v>251</v>
      </c>
      <c r="BM299" s="19" t="s">
        <v>1247</v>
      </c>
    </row>
    <row r="300" spans="2:65" s="1" customFormat="1" ht="25.5" customHeight="1">
      <c r="B300" s="35"/>
      <c r="C300" s="181" t="s">
        <v>1248</v>
      </c>
      <c r="D300" s="181" t="s">
        <v>201</v>
      </c>
      <c r="E300" s="182" t="s">
        <v>825</v>
      </c>
      <c r="F300" s="259" t="s">
        <v>1249</v>
      </c>
      <c r="G300" s="259"/>
      <c r="H300" s="259"/>
      <c r="I300" s="259"/>
      <c r="J300" s="183" t="s">
        <v>358</v>
      </c>
      <c r="K300" s="184">
        <v>1</v>
      </c>
      <c r="L300" s="260">
        <v>0</v>
      </c>
      <c r="M300" s="261"/>
      <c r="N300" s="262">
        <f t="shared" si="75"/>
        <v>0</v>
      </c>
      <c r="O300" s="258"/>
      <c r="P300" s="258"/>
      <c r="Q300" s="258"/>
      <c r="R300" s="37"/>
      <c r="T300" s="178" t="s">
        <v>22</v>
      </c>
      <c r="U300" s="44" t="s">
        <v>51</v>
      </c>
      <c r="V300" s="36"/>
      <c r="W300" s="179">
        <f t="shared" si="76"/>
        <v>0</v>
      </c>
      <c r="X300" s="179">
        <v>0.0093</v>
      </c>
      <c r="Y300" s="179">
        <f t="shared" si="77"/>
        <v>0.0093</v>
      </c>
      <c r="Z300" s="179">
        <v>0</v>
      </c>
      <c r="AA300" s="180">
        <f t="shared" si="78"/>
        <v>0</v>
      </c>
      <c r="AR300" s="19" t="s">
        <v>314</v>
      </c>
      <c r="AT300" s="19" t="s">
        <v>201</v>
      </c>
      <c r="AU300" s="19" t="s">
        <v>97</v>
      </c>
      <c r="AY300" s="19" t="s">
        <v>189</v>
      </c>
      <c r="BE300" s="118">
        <f t="shared" si="79"/>
        <v>0</v>
      </c>
      <c r="BF300" s="118">
        <f t="shared" si="80"/>
        <v>0</v>
      </c>
      <c r="BG300" s="118">
        <f t="shared" si="81"/>
        <v>0</v>
      </c>
      <c r="BH300" s="118">
        <f t="shared" si="82"/>
        <v>0</v>
      </c>
      <c r="BI300" s="118">
        <f t="shared" si="83"/>
        <v>0</v>
      </c>
      <c r="BJ300" s="19" t="s">
        <v>41</v>
      </c>
      <c r="BK300" s="118">
        <f t="shared" si="84"/>
        <v>0</v>
      </c>
      <c r="BL300" s="19" t="s">
        <v>251</v>
      </c>
      <c r="BM300" s="19" t="s">
        <v>1250</v>
      </c>
    </row>
    <row r="301" spans="2:65" s="1" customFormat="1" ht="25.5" customHeight="1">
      <c r="B301" s="35"/>
      <c r="C301" s="181" t="s">
        <v>1251</v>
      </c>
      <c r="D301" s="181" t="s">
        <v>201</v>
      </c>
      <c r="E301" s="182" t="s">
        <v>513</v>
      </c>
      <c r="F301" s="259" t="s">
        <v>1249</v>
      </c>
      <c r="G301" s="259"/>
      <c r="H301" s="259"/>
      <c r="I301" s="259"/>
      <c r="J301" s="183" t="s">
        <v>358</v>
      </c>
      <c r="K301" s="184">
        <v>2</v>
      </c>
      <c r="L301" s="260">
        <v>0</v>
      </c>
      <c r="M301" s="261"/>
      <c r="N301" s="262">
        <f t="shared" si="75"/>
        <v>0</v>
      </c>
      <c r="O301" s="258"/>
      <c r="P301" s="258"/>
      <c r="Q301" s="258"/>
      <c r="R301" s="37"/>
      <c r="T301" s="178" t="s">
        <v>22</v>
      </c>
      <c r="U301" s="44" t="s">
        <v>51</v>
      </c>
      <c r="V301" s="36"/>
      <c r="W301" s="179">
        <f t="shared" si="76"/>
        <v>0</v>
      </c>
      <c r="X301" s="179">
        <v>0.0093</v>
      </c>
      <c r="Y301" s="179">
        <f t="shared" si="77"/>
        <v>0.0186</v>
      </c>
      <c r="Z301" s="179">
        <v>0</v>
      </c>
      <c r="AA301" s="180">
        <f t="shared" si="78"/>
        <v>0</v>
      </c>
      <c r="AR301" s="19" t="s">
        <v>314</v>
      </c>
      <c r="AT301" s="19" t="s">
        <v>201</v>
      </c>
      <c r="AU301" s="19" t="s">
        <v>97</v>
      </c>
      <c r="AY301" s="19" t="s">
        <v>189</v>
      </c>
      <c r="BE301" s="118">
        <f t="shared" si="79"/>
        <v>0</v>
      </c>
      <c r="BF301" s="118">
        <f t="shared" si="80"/>
        <v>0</v>
      </c>
      <c r="BG301" s="118">
        <f t="shared" si="81"/>
        <v>0</v>
      </c>
      <c r="BH301" s="118">
        <f t="shared" si="82"/>
        <v>0</v>
      </c>
      <c r="BI301" s="118">
        <f t="shared" si="83"/>
        <v>0</v>
      </c>
      <c r="BJ301" s="19" t="s">
        <v>41</v>
      </c>
      <c r="BK301" s="118">
        <f t="shared" si="84"/>
        <v>0</v>
      </c>
      <c r="BL301" s="19" t="s">
        <v>251</v>
      </c>
      <c r="BM301" s="19" t="s">
        <v>1252</v>
      </c>
    </row>
    <row r="302" spans="2:65" s="1" customFormat="1" ht="25.5" customHeight="1">
      <c r="B302" s="35"/>
      <c r="C302" s="181" t="s">
        <v>1253</v>
      </c>
      <c r="D302" s="181" t="s">
        <v>201</v>
      </c>
      <c r="E302" s="182" t="s">
        <v>516</v>
      </c>
      <c r="F302" s="259" t="s">
        <v>1254</v>
      </c>
      <c r="G302" s="259"/>
      <c r="H302" s="259"/>
      <c r="I302" s="259"/>
      <c r="J302" s="183" t="s">
        <v>358</v>
      </c>
      <c r="K302" s="184">
        <v>1</v>
      </c>
      <c r="L302" s="260">
        <v>0</v>
      </c>
      <c r="M302" s="261"/>
      <c r="N302" s="262">
        <f t="shared" si="75"/>
        <v>0</v>
      </c>
      <c r="O302" s="258"/>
      <c r="P302" s="258"/>
      <c r="Q302" s="258"/>
      <c r="R302" s="37"/>
      <c r="T302" s="178" t="s">
        <v>22</v>
      </c>
      <c r="U302" s="44" t="s">
        <v>51</v>
      </c>
      <c r="V302" s="36"/>
      <c r="W302" s="179">
        <f t="shared" si="76"/>
        <v>0</v>
      </c>
      <c r="X302" s="179">
        <v>0.042</v>
      </c>
      <c r="Y302" s="179">
        <f t="shared" si="77"/>
        <v>0.042</v>
      </c>
      <c r="Z302" s="179">
        <v>0</v>
      </c>
      <c r="AA302" s="180">
        <f t="shared" si="78"/>
        <v>0</v>
      </c>
      <c r="AR302" s="19" t="s">
        <v>314</v>
      </c>
      <c r="AT302" s="19" t="s">
        <v>201</v>
      </c>
      <c r="AU302" s="19" t="s">
        <v>97</v>
      </c>
      <c r="AY302" s="19" t="s">
        <v>189</v>
      </c>
      <c r="BE302" s="118">
        <f t="shared" si="79"/>
        <v>0</v>
      </c>
      <c r="BF302" s="118">
        <f t="shared" si="80"/>
        <v>0</v>
      </c>
      <c r="BG302" s="118">
        <f t="shared" si="81"/>
        <v>0</v>
      </c>
      <c r="BH302" s="118">
        <f t="shared" si="82"/>
        <v>0</v>
      </c>
      <c r="BI302" s="118">
        <f t="shared" si="83"/>
        <v>0</v>
      </c>
      <c r="BJ302" s="19" t="s">
        <v>41</v>
      </c>
      <c r="BK302" s="118">
        <f t="shared" si="84"/>
        <v>0</v>
      </c>
      <c r="BL302" s="19" t="s">
        <v>251</v>
      </c>
      <c r="BM302" s="19" t="s">
        <v>1255</v>
      </c>
    </row>
    <row r="303" spans="2:65" s="1" customFormat="1" ht="25.5" customHeight="1">
      <c r="B303" s="35"/>
      <c r="C303" s="181" t="s">
        <v>1256</v>
      </c>
      <c r="D303" s="181" t="s">
        <v>201</v>
      </c>
      <c r="E303" s="182" t="s">
        <v>520</v>
      </c>
      <c r="F303" s="259" t="s">
        <v>1254</v>
      </c>
      <c r="G303" s="259"/>
      <c r="H303" s="259"/>
      <c r="I303" s="259"/>
      <c r="J303" s="183" t="s">
        <v>358</v>
      </c>
      <c r="K303" s="184">
        <v>1</v>
      </c>
      <c r="L303" s="260">
        <v>0</v>
      </c>
      <c r="M303" s="261"/>
      <c r="N303" s="262">
        <f t="shared" si="75"/>
        <v>0</v>
      </c>
      <c r="O303" s="258"/>
      <c r="P303" s="258"/>
      <c r="Q303" s="258"/>
      <c r="R303" s="37"/>
      <c r="T303" s="178" t="s">
        <v>22</v>
      </c>
      <c r="U303" s="44" t="s">
        <v>51</v>
      </c>
      <c r="V303" s="36"/>
      <c r="W303" s="179">
        <f t="shared" si="76"/>
        <v>0</v>
      </c>
      <c r="X303" s="179">
        <v>0.042</v>
      </c>
      <c r="Y303" s="179">
        <f t="shared" si="77"/>
        <v>0.042</v>
      </c>
      <c r="Z303" s="179">
        <v>0</v>
      </c>
      <c r="AA303" s="180">
        <f t="shared" si="78"/>
        <v>0</v>
      </c>
      <c r="AR303" s="19" t="s">
        <v>314</v>
      </c>
      <c r="AT303" s="19" t="s">
        <v>201</v>
      </c>
      <c r="AU303" s="19" t="s">
        <v>97</v>
      </c>
      <c r="AY303" s="19" t="s">
        <v>189</v>
      </c>
      <c r="BE303" s="118">
        <f t="shared" si="79"/>
        <v>0</v>
      </c>
      <c r="BF303" s="118">
        <f t="shared" si="80"/>
        <v>0</v>
      </c>
      <c r="BG303" s="118">
        <f t="shared" si="81"/>
        <v>0</v>
      </c>
      <c r="BH303" s="118">
        <f t="shared" si="82"/>
        <v>0</v>
      </c>
      <c r="BI303" s="118">
        <f t="shared" si="83"/>
        <v>0</v>
      </c>
      <c r="BJ303" s="19" t="s">
        <v>41</v>
      </c>
      <c r="BK303" s="118">
        <f t="shared" si="84"/>
        <v>0</v>
      </c>
      <c r="BL303" s="19" t="s">
        <v>251</v>
      </c>
      <c r="BM303" s="19" t="s">
        <v>1257</v>
      </c>
    </row>
    <row r="304" spans="2:65" s="1" customFormat="1" ht="25.5" customHeight="1">
      <c r="B304" s="35"/>
      <c r="C304" s="181" t="s">
        <v>1258</v>
      </c>
      <c r="D304" s="181" t="s">
        <v>201</v>
      </c>
      <c r="E304" s="182" t="s">
        <v>1259</v>
      </c>
      <c r="F304" s="259" t="s">
        <v>1254</v>
      </c>
      <c r="G304" s="259"/>
      <c r="H304" s="259"/>
      <c r="I304" s="259"/>
      <c r="J304" s="183" t="s">
        <v>358</v>
      </c>
      <c r="K304" s="184">
        <v>3</v>
      </c>
      <c r="L304" s="260">
        <v>0</v>
      </c>
      <c r="M304" s="261"/>
      <c r="N304" s="262">
        <f t="shared" si="75"/>
        <v>0</v>
      </c>
      <c r="O304" s="258"/>
      <c r="P304" s="258"/>
      <c r="Q304" s="258"/>
      <c r="R304" s="37"/>
      <c r="T304" s="178" t="s">
        <v>22</v>
      </c>
      <c r="U304" s="44" t="s">
        <v>51</v>
      </c>
      <c r="V304" s="36"/>
      <c r="W304" s="179">
        <f t="shared" si="76"/>
        <v>0</v>
      </c>
      <c r="X304" s="179">
        <v>0.042</v>
      </c>
      <c r="Y304" s="179">
        <f t="shared" si="77"/>
        <v>0.126</v>
      </c>
      <c r="Z304" s="179">
        <v>0</v>
      </c>
      <c r="AA304" s="180">
        <f t="shared" si="78"/>
        <v>0</v>
      </c>
      <c r="AR304" s="19" t="s">
        <v>314</v>
      </c>
      <c r="AT304" s="19" t="s">
        <v>201</v>
      </c>
      <c r="AU304" s="19" t="s">
        <v>97</v>
      </c>
      <c r="AY304" s="19" t="s">
        <v>189</v>
      </c>
      <c r="BE304" s="118">
        <f t="shared" si="79"/>
        <v>0</v>
      </c>
      <c r="BF304" s="118">
        <f t="shared" si="80"/>
        <v>0</v>
      </c>
      <c r="BG304" s="118">
        <f t="shared" si="81"/>
        <v>0</v>
      </c>
      <c r="BH304" s="118">
        <f t="shared" si="82"/>
        <v>0</v>
      </c>
      <c r="BI304" s="118">
        <f t="shared" si="83"/>
        <v>0</v>
      </c>
      <c r="BJ304" s="19" t="s">
        <v>41</v>
      </c>
      <c r="BK304" s="118">
        <f t="shared" si="84"/>
        <v>0</v>
      </c>
      <c r="BL304" s="19" t="s">
        <v>251</v>
      </c>
      <c r="BM304" s="19" t="s">
        <v>1260</v>
      </c>
    </row>
    <row r="305" spans="2:65" s="1" customFormat="1" ht="25.5" customHeight="1">
      <c r="B305" s="35"/>
      <c r="C305" s="181" t="s">
        <v>1261</v>
      </c>
      <c r="D305" s="181" t="s">
        <v>201</v>
      </c>
      <c r="E305" s="182" t="s">
        <v>1262</v>
      </c>
      <c r="F305" s="259" t="s">
        <v>1254</v>
      </c>
      <c r="G305" s="259"/>
      <c r="H305" s="259"/>
      <c r="I305" s="259"/>
      <c r="J305" s="183" t="s">
        <v>358</v>
      </c>
      <c r="K305" s="184">
        <v>2</v>
      </c>
      <c r="L305" s="260">
        <v>0</v>
      </c>
      <c r="M305" s="261"/>
      <c r="N305" s="262">
        <f t="shared" si="75"/>
        <v>0</v>
      </c>
      <c r="O305" s="258"/>
      <c r="P305" s="258"/>
      <c r="Q305" s="258"/>
      <c r="R305" s="37"/>
      <c r="T305" s="178" t="s">
        <v>22</v>
      </c>
      <c r="U305" s="44" t="s">
        <v>51</v>
      </c>
      <c r="V305" s="36"/>
      <c r="W305" s="179">
        <f t="shared" si="76"/>
        <v>0</v>
      </c>
      <c r="X305" s="179">
        <v>0.042</v>
      </c>
      <c r="Y305" s="179">
        <f t="shared" si="77"/>
        <v>0.084</v>
      </c>
      <c r="Z305" s="179">
        <v>0</v>
      </c>
      <c r="AA305" s="180">
        <f t="shared" si="78"/>
        <v>0</v>
      </c>
      <c r="AR305" s="19" t="s">
        <v>314</v>
      </c>
      <c r="AT305" s="19" t="s">
        <v>201</v>
      </c>
      <c r="AU305" s="19" t="s">
        <v>97</v>
      </c>
      <c r="AY305" s="19" t="s">
        <v>189</v>
      </c>
      <c r="BE305" s="118">
        <f t="shared" si="79"/>
        <v>0</v>
      </c>
      <c r="BF305" s="118">
        <f t="shared" si="80"/>
        <v>0</v>
      </c>
      <c r="BG305" s="118">
        <f t="shared" si="81"/>
        <v>0</v>
      </c>
      <c r="BH305" s="118">
        <f t="shared" si="82"/>
        <v>0</v>
      </c>
      <c r="BI305" s="118">
        <f t="shared" si="83"/>
        <v>0</v>
      </c>
      <c r="BJ305" s="19" t="s">
        <v>41</v>
      </c>
      <c r="BK305" s="118">
        <f t="shared" si="84"/>
        <v>0</v>
      </c>
      <c r="BL305" s="19" t="s">
        <v>251</v>
      </c>
      <c r="BM305" s="19" t="s">
        <v>1263</v>
      </c>
    </row>
    <row r="306" spans="2:65" s="1" customFormat="1" ht="25.5" customHeight="1">
      <c r="B306" s="35"/>
      <c r="C306" s="174" t="s">
        <v>1264</v>
      </c>
      <c r="D306" s="174" t="s">
        <v>190</v>
      </c>
      <c r="E306" s="175" t="s">
        <v>1265</v>
      </c>
      <c r="F306" s="255" t="s">
        <v>1266</v>
      </c>
      <c r="G306" s="255"/>
      <c r="H306" s="255"/>
      <c r="I306" s="255"/>
      <c r="J306" s="176" t="s">
        <v>358</v>
      </c>
      <c r="K306" s="177">
        <v>1</v>
      </c>
      <c r="L306" s="256">
        <v>0</v>
      </c>
      <c r="M306" s="257"/>
      <c r="N306" s="258">
        <f t="shared" si="75"/>
        <v>0</v>
      </c>
      <c r="O306" s="258"/>
      <c r="P306" s="258"/>
      <c r="Q306" s="258"/>
      <c r="R306" s="37"/>
      <c r="T306" s="178" t="s">
        <v>22</v>
      </c>
      <c r="U306" s="44" t="s">
        <v>51</v>
      </c>
      <c r="V306" s="36"/>
      <c r="W306" s="179">
        <f t="shared" si="76"/>
        <v>0</v>
      </c>
      <c r="X306" s="179">
        <v>0</v>
      </c>
      <c r="Y306" s="179">
        <f t="shared" si="77"/>
        <v>0</v>
      </c>
      <c r="Z306" s="179">
        <v>0.028</v>
      </c>
      <c r="AA306" s="180">
        <f t="shared" si="78"/>
        <v>0.028</v>
      </c>
      <c r="AR306" s="19" t="s">
        <v>251</v>
      </c>
      <c r="AT306" s="19" t="s">
        <v>190</v>
      </c>
      <c r="AU306" s="19" t="s">
        <v>97</v>
      </c>
      <c r="AY306" s="19" t="s">
        <v>189</v>
      </c>
      <c r="BE306" s="118">
        <f t="shared" si="79"/>
        <v>0</v>
      </c>
      <c r="BF306" s="118">
        <f t="shared" si="80"/>
        <v>0</v>
      </c>
      <c r="BG306" s="118">
        <f t="shared" si="81"/>
        <v>0</v>
      </c>
      <c r="BH306" s="118">
        <f t="shared" si="82"/>
        <v>0</v>
      </c>
      <c r="BI306" s="118">
        <f t="shared" si="83"/>
        <v>0</v>
      </c>
      <c r="BJ306" s="19" t="s">
        <v>41</v>
      </c>
      <c r="BK306" s="118">
        <f t="shared" si="84"/>
        <v>0</v>
      </c>
      <c r="BL306" s="19" t="s">
        <v>251</v>
      </c>
      <c r="BM306" s="19" t="s">
        <v>1267</v>
      </c>
    </row>
    <row r="307" spans="2:65" s="1" customFormat="1" ht="25.5" customHeight="1">
      <c r="B307" s="35"/>
      <c r="C307" s="174" t="s">
        <v>1268</v>
      </c>
      <c r="D307" s="174" t="s">
        <v>190</v>
      </c>
      <c r="E307" s="175" t="s">
        <v>523</v>
      </c>
      <c r="F307" s="255" t="s">
        <v>524</v>
      </c>
      <c r="G307" s="255"/>
      <c r="H307" s="255"/>
      <c r="I307" s="255"/>
      <c r="J307" s="176" t="s">
        <v>321</v>
      </c>
      <c r="K307" s="177">
        <v>0.372</v>
      </c>
      <c r="L307" s="256">
        <v>0</v>
      </c>
      <c r="M307" s="257"/>
      <c r="N307" s="258">
        <f t="shared" si="75"/>
        <v>0</v>
      </c>
      <c r="O307" s="258"/>
      <c r="P307" s="258"/>
      <c r="Q307" s="258"/>
      <c r="R307" s="37"/>
      <c r="T307" s="178" t="s">
        <v>22</v>
      </c>
      <c r="U307" s="44" t="s">
        <v>51</v>
      </c>
      <c r="V307" s="36"/>
      <c r="W307" s="179">
        <f t="shared" si="76"/>
        <v>0</v>
      </c>
      <c r="X307" s="179">
        <v>0</v>
      </c>
      <c r="Y307" s="179">
        <f t="shared" si="77"/>
        <v>0</v>
      </c>
      <c r="Z307" s="179">
        <v>0</v>
      </c>
      <c r="AA307" s="180">
        <f t="shared" si="78"/>
        <v>0</v>
      </c>
      <c r="AR307" s="19" t="s">
        <v>251</v>
      </c>
      <c r="AT307" s="19" t="s">
        <v>190</v>
      </c>
      <c r="AU307" s="19" t="s">
        <v>97</v>
      </c>
      <c r="AY307" s="19" t="s">
        <v>189</v>
      </c>
      <c r="BE307" s="118">
        <f t="shared" si="79"/>
        <v>0</v>
      </c>
      <c r="BF307" s="118">
        <f t="shared" si="80"/>
        <v>0</v>
      </c>
      <c r="BG307" s="118">
        <f t="shared" si="81"/>
        <v>0</v>
      </c>
      <c r="BH307" s="118">
        <f t="shared" si="82"/>
        <v>0</v>
      </c>
      <c r="BI307" s="118">
        <f t="shared" si="83"/>
        <v>0</v>
      </c>
      <c r="BJ307" s="19" t="s">
        <v>41</v>
      </c>
      <c r="BK307" s="118">
        <f t="shared" si="84"/>
        <v>0</v>
      </c>
      <c r="BL307" s="19" t="s">
        <v>251</v>
      </c>
      <c r="BM307" s="19" t="s">
        <v>1269</v>
      </c>
    </row>
    <row r="308" spans="2:63" s="10" customFormat="1" ht="29.85" customHeight="1">
      <c r="B308" s="163"/>
      <c r="C308" s="164"/>
      <c r="D308" s="173" t="s">
        <v>164</v>
      </c>
      <c r="E308" s="173"/>
      <c r="F308" s="173"/>
      <c r="G308" s="173"/>
      <c r="H308" s="173"/>
      <c r="I308" s="173"/>
      <c r="J308" s="173"/>
      <c r="K308" s="173"/>
      <c r="L308" s="173"/>
      <c r="M308" s="173"/>
      <c r="N308" s="268">
        <f>BK308</f>
        <v>0</v>
      </c>
      <c r="O308" s="269"/>
      <c r="P308" s="269"/>
      <c r="Q308" s="269"/>
      <c r="R308" s="166"/>
      <c r="T308" s="167"/>
      <c r="U308" s="164"/>
      <c r="V308" s="164"/>
      <c r="W308" s="168">
        <f>SUM(W309:W314)</f>
        <v>0</v>
      </c>
      <c r="X308" s="164"/>
      <c r="Y308" s="168">
        <f>SUM(Y309:Y314)</f>
        <v>882.13481315</v>
      </c>
      <c r="Z308" s="164"/>
      <c r="AA308" s="169">
        <f>SUM(AA309:AA314)</f>
        <v>0</v>
      </c>
      <c r="AR308" s="170" t="s">
        <v>97</v>
      </c>
      <c r="AT308" s="171" t="s">
        <v>85</v>
      </c>
      <c r="AU308" s="171" t="s">
        <v>41</v>
      </c>
      <c r="AY308" s="170" t="s">
        <v>189</v>
      </c>
      <c r="BK308" s="172">
        <f>SUM(BK309:BK314)</f>
        <v>0</v>
      </c>
    </row>
    <row r="309" spans="2:65" s="1" customFormat="1" ht="38.25" customHeight="1">
      <c r="B309" s="35"/>
      <c r="C309" s="174" t="s">
        <v>1270</v>
      </c>
      <c r="D309" s="174" t="s">
        <v>190</v>
      </c>
      <c r="E309" s="175" t="s">
        <v>841</v>
      </c>
      <c r="F309" s="255" t="s">
        <v>842</v>
      </c>
      <c r="G309" s="255"/>
      <c r="H309" s="255"/>
      <c r="I309" s="255"/>
      <c r="J309" s="176" t="s">
        <v>358</v>
      </c>
      <c r="K309" s="177">
        <v>1</v>
      </c>
      <c r="L309" s="256">
        <v>0</v>
      </c>
      <c r="M309" s="257"/>
      <c r="N309" s="258">
        <f aca="true" t="shared" si="85" ref="N309:N314">ROUND(L309*K309,2)</f>
        <v>0</v>
      </c>
      <c r="O309" s="258"/>
      <c r="P309" s="258"/>
      <c r="Q309" s="258"/>
      <c r="R309" s="37"/>
      <c r="T309" s="178" t="s">
        <v>22</v>
      </c>
      <c r="U309" s="44" t="s">
        <v>51</v>
      </c>
      <c r="V309" s="36"/>
      <c r="W309" s="179">
        <f aca="true" t="shared" si="86" ref="W309:W314">V309*K309</f>
        <v>0</v>
      </c>
      <c r="X309" s="179">
        <v>0</v>
      </c>
      <c r="Y309" s="179">
        <f aca="true" t="shared" si="87" ref="Y309:Y314">X309*K309</f>
        <v>0</v>
      </c>
      <c r="Z309" s="179">
        <v>0</v>
      </c>
      <c r="AA309" s="180">
        <f aca="true" t="shared" si="88" ref="AA309:AA314">Z309*K309</f>
        <v>0</v>
      </c>
      <c r="AR309" s="19" t="s">
        <v>251</v>
      </c>
      <c r="AT309" s="19" t="s">
        <v>190</v>
      </c>
      <c r="AU309" s="19" t="s">
        <v>97</v>
      </c>
      <c r="AY309" s="19" t="s">
        <v>189</v>
      </c>
      <c r="BE309" s="118">
        <f aca="true" t="shared" si="89" ref="BE309:BE314">IF(U309="základní",N309,0)</f>
        <v>0</v>
      </c>
      <c r="BF309" s="118">
        <f aca="true" t="shared" si="90" ref="BF309:BF314">IF(U309="snížená",N309,0)</f>
        <v>0</v>
      </c>
      <c r="BG309" s="118">
        <f aca="true" t="shared" si="91" ref="BG309:BG314">IF(U309="zákl. přenesená",N309,0)</f>
        <v>0</v>
      </c>
      <c r="BH309" s="118">
        <f aca="true" t="shared" si="92" ref="BH309:BH314">IF(U309="sníž. přenesená",N309,0)</f>
        <v>0</v>
      </c>
      <c r="BI309" s="118">
        <f aca="true" t="shared" si="93" ref="BI309:BI314">IF(U309="nulová",N309,0)</f>
        <v>0</v>
      </c>
      <c r="BJ309" s="19" t="s">
        <v>41</v>
      </c>
      <c r="BK309" s="118">
        <f aca="true" t="shared" si="94" ref="BK309:BK314">ROUND(L309*K309,2)</f>
        <v>0</v>
      </c>
      <c r="BL309" s="19" t="s">
        <v>251</v>
      </c>
      <c r="BM309" s="19" t="s">
        <v>1271</v>
      </c>
    </row>
    <row r="310" spans="2:65" s="1" customFormat="1" ht="25.5" customHeight="1">
      <c r="B310" s="35"/>
      <c r="C310" s="174" t="s">
        <v>1272</v>
      </c>
      <c r="D310" s="174" t="s">
        <v>190</v>
      </c>
      <c r="E310" s="175" t="s">
        <v>1273</v>
      </c>
      <c r="F310" s="255" t="s">
        <v>1274</v>
      </c>
      <c r="G310" s="255"/>
      <c r="H310" s="255"/>
      <c r="I310" s="255"/>
      <c r="J310" s="176" t="s">
        <v>529</v>
      </c>
      <c r="K310" s="177">
        <v>109.263</v>
      </c>
      <c r="L310" s="256">
        <v>0</v>
      </c>
      <c r="M310" s="257"/>
      <c r="N310" s="258">
        <f t="shared" si="85"/>
        <v>0</v>
      </c>
      <c r="O310" s="258"/>
      <c r="P310" s="258"/>
      <c r="Q310" s="258"/>
      <c r="R310" s="37"/>
      <c r="T310" s="178" t="s">
        <v>22</v>
      </c>
      <c r="U310" s="44" t="s">
        <v>51</v>
      </c>
      <c r="V310" s="36"/>
      <c r="W310" s="179">
        <f t="shared" si="86"/>
        <v>0</v>
      </c>
      <c r="X310" s="179">
        <v>5E-05</v>
      </c>
      <c r="Y310" s="179">
        <f t="shared" si="87"/>
        <v>0.005463150000000001</v>
      </c>
      <c r="Z310" s="179">
        <v>0</v>
      </c>
      <c r="AA310" s="180">
        <f t="shared" si="88"/>
        <v>0</v>
      </c>
      <c r="AR310" s="19" t="s">
        <v>251</v>
      </c>
      <c r="AT310" s="19" t="s">
        <v>190</v>
      </c>
      <c r="AU310" s="19" t="s">
        <v>97</v>
      </c>
      <c r="AY310" s="19" t="s">
        <v>189</v>
      </c>
      <c r="BE310" s="118">
        <f t="shared" si="89"/>
        <v>0</v>
      </c>
      <c r="BF310" s="118">
        <f t="shared" si="90"/>
        <v>0</v>
      </c>
      <c r="BG310" s="118">
        <f t="shared" si="91"/>
        <v>0</v>
      </c>
      <c r="BH310" s="118">
        <f t="shared" si="92"/>
        <v>0</v>
      </c>
      <c r="BI310" s="118">
        <f t="shared" si="93"/>
        <v>0</v>
      </c>
      <c r="BJ310" s="19" t="s">
        <v>41</v>
      </c>
      <c r="BK310" s="118">
        <f t="shared" si="94"/>
        <v>0</v>
      </c>
      <c r="BL310" s="19" t="s">
        <v>251</v>
      </c>
      <c r="BM310" s="19" t="s">
        <v>1275</v>
      </c>
    </row>
    <row r="311" spans="2:65" s="1" customFormat="1" ht="16.5" customHeight="1">
      <c r="B311" s="35"/>
      <c r="C311" s="174" t="s">
        <v>1276</v>
      </c>
      <c r="D311" s="174" t="s">
        <v>190</v>
      </c>
      <c r="E311" s="175" t="s">
        <v>1277</v>
      </c>
      <c r="F311" s="255" t="s">
        <v>1278</v>
      </c>
      <c r="G311" s="255"/>
      <c r="H311" s="255"/>
      <c r="I311" s="255"/>
      <c r="J311" s="176" t="s">
        <v>529</v>
      </c>
      <c r="K311" s="177">
        <v>882</v>
      </c>
      <c r="L311" s="256">
        <v>0</v>
      </c>
      <c r="M311" s="257"/>
      <c r="N311" s="258">
        <f t="shared" si="85"/>
        <v>0</v>
      </c>
      <c r="O311" s="258"/>
      <c r="P311" s="258"/>
      <c r="Q311" s="258"/>
      <c r="R311" s="37"/>
      <c r="T311" s="178" t="s">
        <v>22</v>
      </c>
      <c r="U311" s="44" t="s">
        <v>51</v>
      </c>
      <c r="V311" s="36"/>
      <c r="W311" s="179">
        <f t="shared" si="86"/>
        <v>0</v>
      </c>
      <c r="X311" s="179">
        <v>5E-05</v>
      </c>
      <c r="Y311" s="179">
        <f t="shared" si="87"/>
        <v>0.0441</v>
      </c>
      <c r="Z311" s="179">
        <v>0</v>
      </c>
      <c r="AA311" s="180">
        <f t="shared" si="88"/>
        <v>0</v>
      </c>
      <c r="AR311" s="19" t="s">
        <v>251</v>
      </c>
      <c r="AT311" s="19" t="s">
        <v>190</v>
      </c>
      <c r="AU311" s="19" t="s">
        <v>97</v>
      </c>
      <c r="AY311" s="19" t="s">
        <v>189</v>
      </c>
      <c r="BE311" s="118">
        <f t="shared" si="89"/>
        <v>0</v>
      </c>
      <c r="BF311" s="118">
        <f t="shared" si="90"/>
        <v>0</v>
      </c>
      <c r="BG311" s="118">
        <f t="shared" si="91"/>
        <v>0</v>
      </c>
      <c r="BH311" s="118">
        <f t="shared" si="92"/>
        <v>0</v>
      </c>
      <c r="BI311" s="118">
        <f t="shared" si="93"/>
        <v>0</v>
      </c>
      <c r="BJ311" s="19" t="s">
        <v>41</v>
      </c>
      <c r="BK311" s="118">
        <f t="shared" si="94"/>
        <v>0</v>
      </c>
      <c r="BL311" s="19" t="s">
        <v>251</v>
      </c>
      <c r="BM311" s="19" t="s">
        <v>1279</v>
      </c>
    </row>
    <row r="312" spans="2:65" s="1" customFormat="1" ht="25.5" customHeight="1">
      <c r="B312" s="35"/>
      <c r="C312" s="181" t="s">
        <v>1280</v>
      </c>
      <c r="D312" s="181" t="s">
        <v>201</v>
      </c>
      <c r="E312" s="182" t="s">
        <v>1281</v>
      </c>
      <c r="F312" s="259" t="s">
        <v>1282</v>
      </c>
      <c r="G312" s="259"/>
      <c r="H312" s="259"/>
      <c r="I312" s="259"/>
      <c r="J312" s="183" t="s">
        <v>529</v>
      </c>
      <c r="K312" s="184">
        <v>882</v>
      </c>
      <c r="L312" s="260">
        <v>0</v>
      </c>
      <c r="M312" s="261"/>
      <c r="N312" s="262">
        <f t="shared" si="85"/>
        <v>0</v>
      </c>
      <c r="O312" s="258"/>
      <c r="P312" s="258"/>
      <c r="Q312" s="258"/>
      <c r="R312" s="37"/>
      <c r="T312" s="178" t="s">
        <v>22</v>
      </c>
      <c r="U312" s="44" t="s">
        <v>51</v>
      </c>
      <c r="V312" s="36"/>
      <c r="W312" s="179">
        <f t="shared" si="86"/>
        <v>0</v>
      </c>
      <c r="X312" s="179">
        <v>1</v>
      </c>
      <c r="Y312" s="179">
        <f t="shared" si="87"/>
        <v>882</v>
      </c>
      <c r="Z312" s="179">
        <v>0</v>
      </c>
      <c r="AA312" s="180">
        <f t="shared" si="88"/>
        <v>0</v>
      </c>
      <c r="AR312" s="19" t="s">
        <v>204</v>
      </c>
      <c r="AT312" s="19" t="s">
        <v>201</v>
      </c>
      <c r="AU312" s="19" t="s">
        <v>97</v>
      </c>
      <c r="AY312" s="19" t="s">
        <v>189</v>
      </c>
      <c r="BE312" s="118">
        <f t="shared" si="89"/>
        <v>0</v>
      </c>
      <c r="BF312" s="118">
        <f t="shared" si="90"/>
        <v>0</v>
      </c>
      <c r="BG312" s="118">
        <f t="shared" si="91"/>
        <v>0</v>
      </c>
      <c r="BH312" s="118">
        <f t="shared" si="92"/>
        <v>0</v>
      </c>
      <c r="BI312" s="118">
        <f t="shared" si="93"/>
        <v>0</v>
      </c>
      <c r="BJ312" s="19" t="s">
        <v>41</v>
      </c>
      <c r="BK312" s="118">
        <f t="shared" si="94"/>
        <v>0</v>
      </c>
      <c r="BL312" s="19" t="s">
        <v>194</v>
      </c>
      <c r="BM312" s="19" t="s">
        <v>1283</v>
      </c>
    </row>
    <row r="313" spans="2:65" s="1" customFormat="1" ht="25.5" customHeight="1">
      <c r="B313" s="35"/>
      <c r="C313" s="174" t="s">
        <v>1284</v>
      </c>
      <c r="D313" s="174" t="s">
        <v>190</v>
      </c>
      <c r="E313" s="175" t="s">
        <v>1285</v>
      </c>
      <c r="F313" s="255" t="s">
        <v>1286</v>
      </c>
      <c r="G313" s="255"/>
      <c r="H313" s="255"/>
      <c r="I313" s="255"/>
      <c r="J313" s="176" t="s">
        <v>529</v>
      </c>
      <c r="K313" s="177">
        <v>1705</v>
      </c>
      <c r="L313" s="256">
        <v>0</v>
      </c>
      <c r="M313" s="257"/>
      <c r="N313" s="258">
        <f t="shared" si="85"/>
        <v>0</v>
      </c>
      <c r="O313" s="258"/>
      <c r="P313" s="258"/>
      <c r="Q313" s="258"/>
      <c r="R313" s="37"/>
      <c r="T313" s="178" t="s">
        <v>22</v>
      </c>
      <c r="U313" s="44" t="s">
        <v>51</v>
      </c>
      <c r="V313" s="36"/>
      <c r="W313" s="179">
        <f t="shared" si="86"/>
        <v>0</v>
      </c>
      <c r="X313" s="179">
        <v>5E-05</v>
      </c>
      <c r="Y313" s="179">
        <f t="shared" si="87"/>
        <v>0.08525</v>
      </c>
      <c r="Z313" s="179">
        <v>0</v>
      </c>
      <c r="AA313" s="180">
        <f t="shared" si="88"/>
        <v>0</v>
      </c>
      <c r="AR313" s="19" t="s">
        <v>251</v>
      </c>
      <c r="AT313" s="19" t="s">
        <v>190</v>
      </c>
      <c r="AU313" s="19" t="s">
        <v>97</v>
      </c>
      <c r="AY313" s="19" t="s">
        <v>189</v>
      </c>
      <c r="BE313" s="118">
        <f t="shared" si="89"/>
        <v>0</v>
      </c>
      <c r="BF313" s="118">
        <f t="shared" si="90"/>
        <v>0</v>
      </c>
      <c r="BG313" s="118">
        <f t="shared" si="91"/>
        <v>0</v>
      </c>
      <c r="BH313" s="118">
        <f t="shared" si="92"/>
        <v>0</v>
      </c>
      <c r="BI313" s="118">
        <f t="shared" si="93"/>
        <v>0</v>
      </c>
      <c r="BJ313" s="19" t="s">
        <v>41</v>
      </c>
      <c r="BK313" s="118">
        <f t="shared" si="94"/>
        <v>0</v>
      </c>
      <c r="BL313" s="19" t="s">
        <v>251</v>
      </c>
      <c r="BM313" s="19" t="s">
        <v>1287</v>
      </c>
    </row>
    <row r="314" spans="2:65" s="1" customFormat="1" ht="25.5" customHeight="1">
      <c r="B314" s="35"/>
      <c r="C314" s="174" t="s">
        <v>1288</v>
      </c>
      <c r="D314" s="174" t="s">
        <v>190</v>
      </c>
      <c r="E314" s="175" t="s">
        <v>1289</v>
      </c>
      <c r="F314" s="255" t="s">
        <v>1290</v>
      </c>
      <c r="G314" s="255"/>
      <c r="H314" s="255"/>
      <c r="I314" s="255"/>
      <c r="J314" s="176" t="s">
        <v>321</v>
      </c>
      <c r="K314" s="177">
        <v>0.135</v>
      </c>
      <c r="L314" s="256">
        <v>0</v>
      </c>
      <c r="M314" s="257"/>
      <c r="N314" s="258">
        <f t="shared" si="85"/>
        <v>0</v>
      </c>
      <c r="O314" s="258"/>
      <c r="P314" s="258"/>
      <c r="Q314" s="258"/>
      <c r="R314" s="37"/>
      <c r="T314" s="178" t="s">
        <v>22</v>
      </c>
      <c r="U314" s="44" t="s">
        <v>51</v>
      </c>
      <c r="V314" s="36"/>
      <c r="W314" s="179">
        <f t="shared" si="86"/>
        <v>0</v>
      </c>
      <c r="X314" s="179">
        <v>0</v>
      </c>
      <c r="Y314" s="179">
        <f t="shared" si="87"/>
        <v>0</v>
      </c>
      <c r="Z314" s="179">
        <v>0</v>
      </c>
      <c r="AA314" s="180">
        <f t="shared" si="88"/>
        <v>0</v>
      </c>
      <c r="AR314" s="19" t="s">
        <v>251</v>
      </c>
      <c r="AT314" s="19" t="s">
        <v>190</v>
      </c>
      <c r="AU314" s="19" t="s">
        <v>97</v>
      </c>
      <c r="AY314" s="19" t="s">
        <v>189</v>
      </c>
      <c r="BE314" s="118">
        <f t="shared" si="89"/>
        <v>0</v>
      </c>
      <c r="BF314" s="118">
        <f t="shared" si="90"/>
        <v>0</v>
      </c>
      <c r="BG314" s="118">
        <f t="shared" si="91"/>
        <v>0</v>
      </c>
      <c r="BH314" s="118">
        <f t="shared" si="92"/>
        <v>0</v>
      </c>
      <c r="BI314" s="118">
        <f t="shared" si="93"/>
        <v>0</v>
      </c>
      <c r="BJ314" s="19" t="s">
        <v>41</v>
      </c>
      <c r="BK314" s="118">
        <f t="shared" si="94"/>
        <v>0</v>
      </c>
      <c r="BL314" s="19" t="s">
        <v>251</v>
      </c>
      <c r="BM314" s="19" t="s">
        <v>1291</v>
      </c>
    </row>
    <row r="315" spans="2:63" s="10" customFormat="1" ht="29.85" customHeight="1">
      <c r="B315" s="163"/>
      <c r="C315" s="164"/>
      <c r="D315" s="173" t="s">
        <v>165</v>
      </c>
      <c r="E315" s="173"/>
      <c r="F315" s="173"/>
      <c r="G315" s="173"/>
      <c r="H315" s="173"/>
      <c r="I315" s="173"/>
      <c r="J315" s="173"/>
      <c r="K315" s="173"/>
      <c r="L315" s="173"/>
      <c r="M315" s="173"/>
      <c r="N315" s="268">
        <f>BK315</f>
        <v>0</v>
      </c>
      <c r="O315" s="269"/>
      <c r="P315" s="269"/>
      <c r="Q315" s="269"/>
      <c r="R315" s="166"/>
      <c r="T315" s="167"/>
      <c r="U315" s="164"/>
      <c r="V315" s="164"/>
      <c r="W315" s="168">
        <f>SUM(W316:W317)</f>
        <v>0</v>
      </c>
      <c r="X315" s="164"/>
      <c r="Y315" s="168">
        <f>SUM(Y316:Y317)</f>
        <v>0.011407</v>
      </c>
      <c r="Z315" s="164"/>
      <c r="AA315" s="169">
        <f>SUM(AA316:AA317)</f>
        <v>0</v>
      </c>
      <c r="AR315" s="170" t="s">
        <v>97</v>
      </c>
      <c r="AT315" s="171" t="s">
        <v>85</v>
      </c>
      <c r="AU315" s="171" t="s">
        <v>41</v>
      </c>
      <c r="AY315" s="170" t="s">
        <v>189</v>
      </c>
      <c r="BK315" s="172">
        <f>SUM(BK316:BK317)</f>
        <v>0</v>
      </c>
    </row>
    <row r="316" spans="2:65" s="1" customFormat="1" ht="25.5" customHeight="1">
      <c r="B316" s="35"/>
      <c r="C316" s="174" t="s">
        <v>1292</v>
      </c>
      <c r="D316" s="174" t="s">
        <v>190</v>
      </c>
      <c r="E316" s="175" t="s">
        <v>1293</v>
      </c>
      <c r="F316" s="255" t="s">
        <v>1294</v>
      </c>
      <c r="G316" s="255"/>
      <c r="H316" s="255"/>
      <c r="I316" s="255"/>
      <c r="J316" s="176" t="s">
        <v>193</v>
      </c>
      <c r="K316" s="177">
        <v>67.1</v>
      </c>
      <c r="L316" s="256">
        <v>0</v>
      </c>
      <c r="M316" s="257"/>
      <c r="N316" s="258">
        <f>ROUND(L316*K316,2)</f>
        <v>0</v>
      </c>
      <c r="O316" s="258"/>
      <c r="P316" s="258"/>
      <c r="Q316" s="258"/>
      <c r="R316" s="37"/>
      <c r="T316" s="178" t="s">
        <v>22</v>
      </c>
      <c r="U316" s="44" t="s">
        <v>51</v>
      </c>
      <c r="V316" s="36"/>
      <c r="W316" s="179">
        <f>V316*K316</f>
        <v>0</v>
      </c>
      <c r="X316" s="179">
        <v>0.00017</v>
      </c>
      <c r="Y316" s="179">
        <f>X316*K316</f>
        <v>0.011407</v>
      </c>
      <c r="Z316" s="179">
        <v>0</v>
      </c>
      <c r="AA316" s="180">
        <f>Z316*K316</f>
        <v>0</v>
      </c>
      <c r="AR316" s="19" t="s">
        <v>251</v>
      </c>
      <c r="AT316" s="19" t="s">
        <v>190</v>
      </c>
      <c r="AU316" s="19" t="s">
        <v>97</v>
      </c>
      <c r="AY316" s="19" t="s">
        <v>189</v>
      </c>
      <c r="BE316" s="118">
        <f>IF(U316="základní",N316,0)</f>
        <v>0</v>
      </c>
      <c r="BF316" s="118">
        <f>IF(U316="snížená",N316,0)</f>
        <v>0</v>
      </c>
      <c r="BG316" s="118">
        <f>IF(U316="zákl. přenesená",N316,0)</f>
        <v>0</v>
      </c>
      <c r="BH316" s="118">
        <f>IF(U316="sníž. přenesená",N316,0)</f>
        <v>0</v>
      </c>
      <c r="BI316" s="118">
        <f>IF(U316="nulová",N316,0)</f>
        <v>0</v>
      </c>
      <c r="BJ316" s="19" t="s">
        <v>41</v>
      </c>
      <c r="BK316" s="118">
        <f>ROUND(L316*K316,2)</f>
        <v>0</v>
      </c>
      <c r="BL316" s="19" t="s">
        <v>251</v>
      </c>
      <c r="BM316" s="19" t="s">
        <v>1295</v>
      </c>
    </row>
    <row r="317" spans="2:65" s="1" customFormat="1" ht="25.5" customHeight="1">
      <c r="B317" s="35"/>
      <c r="C317" s="174" t="s">
        <v>1296</v>
      </c>
      <c r="D317" s="174" t="s">
        <v>190</v>
      </c>
      <c r="E317" s="175" t="s">
        <v>552</v>
      </c>
      <c r="F317" s="255" t="s">
        <v>553</v>
      </c>
      <c r="G317" s="255"/>
      <c r="H317" s="255"/>
      <c r="I317" s="255"/>
      <c r="J317" s="176" t="s">
        <v>193</v>
      </c>
      <c r="K317" s="177">
        <v>291.304</v>
      </c>
      <c r="L317" s="256">
        <v>0</v>
      </c>
      <c r="M317" s="257"/>
      <c r="N317" s="258">
        <f>ROUND(L317*K317,2)</f>
        <v>0</v>
      </c>
      <c r="O317" s="258"/>
      <c r="P317" s="258"/>
      <c r="Q317" s="258"/>
      <c r="R317" s="37"/>
      <c r="T317" s="178" t="s">
        <v>22</v>
      </c>
      <c r="U317" s="44" t="s">
        <v>51</v>
      </c>
      <c r="V317" s="36"/>
      <c r="W317" s="179">
        <f>V317*K317</f>
        <v>0</v>
      </c>
      <c r="X317" s="179">
        <v>0</v>
      </c>
      <c r="Y317" s="179">
        <f>X317*K317</f>
        <v>0</v>
      </c>
      <c r="Z317" s="179">
        <v>0</v>
      </c>
      <c r="AA317" s="180">
        <f>Z317*K317</f>
        <v>0</v>
      </c>
      <c r="AR317" s="19" t="s">
        <v>251</v>
      </c>
      <c r="AT317" s="19" t="s">
        <v>190</v>
      </c>
      <c r="AU317" s="19" t="s">
        <v>97</v>
      </c>
      <c r="AY317" s="19" t="s">
        <v>189</v>
      </c>
      <c r="BE317" s="118">
        <f>IF(U317="základní",N317,0)</f>
        <v>0</v>
      </c>
      <c r="BF317" s="118">
        <f>IF(U317="snížená",N317,0)</f>
        <v>0</v>
      </c>
      <c r="BG317" s="118">
        <f>IF(U317="zákl. přenesená",N317,0)</f>
        <v>0</v>
      </c>
      <c r="BH317" s="118">
        <f>IF(U317="sníž. přenesená",N317,0)</f>
        <v>0</v>
      </c>
      <c r="BI317" s="118">
        <f>IF(U317="nulová",N317,0)</f>
        <v>0</v>
      </c>
      <c r="BJ317" s="19" t="s">
        <v>41</v>
      </c>
      <c r="BK317" s="118">
        <f>ROUND(L317*K317,2)</f>
        <v>0</v>
      </c>
      <c r="BL317" s="19" t="s">
        <v>251</v>
      </c>
      <c r="BM317" s="19" t="s">
        <v>1297</v>
      </c>
    </row>
    <row r="318" spans="2:63" s="10" customFormat="1" ht="29.85" customHeight="1">
      <c r="B318" s="163"/>
      <c r="C318" s="164"/>
      <c r="D318" s="173" t="s">
        <v>931</v>
      </c>
      <c r="E318" s="173"/>
      <c r="F318" s="173"/>
      <c r="G318" s="173"/>
      <c r="H318" s="173"/>
      <c r="I318" s="173"/>
      <c r="J318" s="173"/>
      <c r="K318" s="173"/>
      <c r="L318" s="173"/>
      <c r="M318" s="173"/>
      <c r="N318" s="268">
        <f>BK318</f>
        <v>0</v>
      </c>
      <c r="O318" s="269"/>
      <c r="P318" s="269"/>
      <c r="Q318" s="269"/>
      <c r="R318" s="166"/>
      <c r="T318" s="167"/>
      <c r="U318" s="164"/>
      <c r="V318" s="164"/>
      <c r="W318" s="168">
        <f>SUM(W319:W320)</f>
        <v>0</v>
      </c>
      <c r="X318" s="164"/>
      <c r="Y318" s="168">
        <f>SUM(Y319:Y320)</f>
        <v>0.03825773</v>
      </c>
      <c r="Z318" s="164"/>
      <c r="AA318" s="169">
        <f>SUM(AA319:AA320)</f>
        <v>0</v>
      </c>
      <c r="AR318" s="170" t="s">
        <v>97</v>
      </c>
      <c r="AT318" s="171" t="s">
        <v>85</v>
      </c>
      <c r="AU318" s="171" t="s">
        <v>41</v>
      </c>
      <c r="AY318" s="170" t="s">
        <v>189</v>
      </c>
      <c r="BK318" s="172">
        <f>SUM(BK319:BK320)</f>
        <v>0</v>
      </c>
    </row>
    <row r="319" spans="2:65" s="1" customFormat="1" ht="25.5" customHeight="1">
      <c r="B319" s="35"/>
      <c r="C319" s="174" t="s">
        <v>1298</v>
      </c>
      <c r="D319" s="174" t="s">
        <v>190</v>
      </c>
      <c r="E319" s="175" t="s">
        <v>1299</v>
      </c>
      <c r="F319" s="255" t="s">
        <v>1300</v>
      </c>
      <c r="G319" s="255"/>
      <c r="H319" s="255"/>
      <c r="I319" s="255"/>
      <c r="J319" s="176" t="s">
        <v>193</v>
      </c>
      <c r="K319" s="177">
        <v>78.077</v>
      </c>
      <c r="L319" s="256">
        <v>0</v>
      </c>
      <c r="M319" s="257"/>
      <c r="N319" s="258">
        <f>ROUND(L319*K319,2)</f>
        <v>0</v>
      </c>
      <c r="O319" s="258"/>
      <c r="P319" s="258"/>
      <c r="Q319" s="258"/>
      <c r="R319" s="37"/>
      <c r="T319" s="178" t="s">
        <v>22</v>
      </c>
      <c r="U319" s="44" t="s">
        <v>51</v>
      </c>
      <c r="V319" s="36"/>
      <c r="W319" s="179">
        <f>V319*K319</f>
        <v>0</v>
      </c>
      <c r="X319" s="179">
        <v>0.0002</v>
      </c>
      <c r="Y319" s="179">
        <f>X319*K319</f>
        <v>0.0156154</v>
      </c>
      <c r="Z319" s="179">
        <v>0</v>
      </c>
      <c r="AA319" s="180">
        <f>Z319*K319</f>
        <v>0</v>
      </c>
      <c r="AR319" s="19" t="s">
        <v>251</v>
      </c>
      <c r="AT319" s="19" t="s">
        <v>190</v>
      </c>
      <c r="AU319" s="19" t="s">
        <v>97</v>
      </c>
      <c r="AY319" s="19" t="s">
        <v>189</v>
      </c>
      <c r="BE319" s="118">
        <f>IF(U319="základní",N319,0)</f>
        <v>0</v>
      </c>
      <c r="BF319" s="118">
        <f>IF(U319="snížená",N319,0)</f>
        <v>0</v>
      </c>
      <c r="BG319" s="118">
        <f>IF(U319="zákl. přenesená",N319,0)</f>
        <v>0</v>
      </c>
      <c r="BH319" s="118">
        <f>IF(U319="sníž. přenesená",N319,0)</f>
        <v>0</v>
      </c>
      <c r="BI319" s="118">
        <f>IF(U319="nulová",N319,0)</f>
        <v>0</v>
      </c>
      <c r="BJ319" s="19" t="s">
        <v>41</v>
      </c>
      <c r="BK319" s="118">
        <f>ROUND(L319*K319,2)</f>
        <v>0</v>
      </c>
      <c r="BL319" s="19" t="s">
        <v>251</v>
      </c>
      <c r="BM319" s="19" t="s">
        <v>1301</v>
      </c>
    </row>
    <row r="320" spans="2:65" s="1" customFormat="1" ht="38.25" customHeight="1">
      <c r="B320" s="35"/>
      <c r="C320" s="174" t="s">
        <v>1302</v>
      </c>
      <c r="D320" s="174" t="s">
        <v>190</v>
      </c>
      <c r="E320" s="175" t="s">
        <v>1303</v>
      </c>
      <c r="F320" s="255" t="s">
        <v>1304</v>
      </c>
      <c r="G320" s="255"/>
      <c r="H320" s="255"/>
      <c r="I320" s="255"/>
      <c r="J320" s="176" t="s">
        <v>193</v>
      </c>
      <c r="K320" s="177">
        <v>78.077</v>
      </c>
      <c r="L320" s="256">
        <v>0</v>
      </c>
      <c r="M320" s="257"/>
      <c r="N320" s="258">
        <f>ROUND(L320*K320,2)</f>
        <v>0</v>
      </c>
      <c r="O320" s="258"/>
      <c r="P320" s="258"/>
      <c r="Q320" s="258"/>
      <c r="R320" s="37"/>
      <c r="T320" s="178" t="s">
        <v>22</v>
      </c>
      <c r="U320" s="44" t="s">
        <v>51</v>
      </c>
      <c r="V320" s="36"/>
      <c r="W320" s="179">
        <f>V320*K320</f>
        <v>0</v>
      </c>
      <c r="X320" s="179">
        <v>0.00029</v>
      </c>
      <c r="Y320" s="179">
        <f>X320*K320</f>
        <v>0.02264233</v>
      </c>
      <c r="Z320" s="179">
        <v>0</v>
      </c>
      <c r="AA320" s="180">
        <f>Z320*K320</f>
        <v>0</v>
      </c>
      <c r="AR320" s="19" t="s">
        <v>251</v>
      </c>
      <c r="AT320" s="19" t="s">
        <v>190</v>
      </c>
      <c r="AU320" s="19" t="s">
        <v>97</v>
      </c>
      <c r="AY320" s="19" t="s">
        <v>189</v>
      </c>
      <c r="BE320" s="118">
        <f>IF(U320="základní",N320,0)</f>
        <v>0</v>
      </c>
      <c r="BF320" s="118">
        <f>IF(U320="snížená",N320,0)</f>
        <v>0</v>
      </c>
      <c r="BG320" s="118">
        <f>IF(U320="zákl. přenesená",N320,0)</f>
        <v>0</v>
      </c>
      <c r="BH320" s="118">
        <f>IF(U320="sníž. přenesená",N320,0)</f>
        <v>0</v>
      </c>
      <c r="BI320" s="118">
        <f>IF(U320="nulová",N320,0)</f>
        <v>0</v>
      </c>
      <c r="BJ320" s="19" t="s">
        <v>41</v>
      </c>
      <c r="BK320" s="118">
        <f>ROUND(L320*K320,2)</f>
        <v>0</v>
      </c>
      <c r="BL320" s="19" t="s">
        <v>251</v>
      </c>
      <c r="BM320" s="19" t="s">
        <v>1305</v>
      </c>
    </row>
    <row r="321" spans="2:63" s="1" customFormat="1" ht="49.95" customHeight="1">
      <c r="B321" s="35"/>
      <c r="C321" s="36"/>
      <c r="D321" s="165" t="s">
        <v>555</v>
      </c>
      <c r="E321" s="36"/>
      <c r="F321" s="36"/>
      <c r="G321" s="36"/>
      <c r="H321" s="36"/>
      <c r="I321" s="36"/>
      <c r="J321" s="36"/>
      <c r="K321" s="36"/>
      <c r="L321" s="36"/>
      <c r="M321" s="36"/>
      <c r="N321" s="270">
        <f>BK321</f>
        <v>0</v>
      </c>
      <c r="O321" s="271"/>
      <c r="P321" s="271"/>
      <c r="Q321" s="271"/>
      <c r="R321" s="37"/>
      <c r="T321" s="154"/>
      <c r="U321" s="56"/>
      <c r="V321" s="56"/>
      <c r="W321" s="56"/>
      <c r="X321" s="56"/>
      <c r="Y321" s="56"/>
      <c r="Z321" s="56"/>
      <c r="AA321" s="58"/>
      <c r="AT321" s="19" t="s">
        <v>85</v>
      </c>
      <c r="AU321" s="19" t="s">
        <v>86</v>
      </c>
      <c r="AY321" s="19" t="s">
        <v>556</v>
      </c>
      <c r="BK321" s="118">
        <v>0</v>
      </c>
    </row>
    <row r="322" spans="2:18" s="1" customFormat="1" ht="6.9" customHeight="1">
      <c r="B322" s="59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1"/>
    </row>
  </sheetData>
  <sheetProtection algorithmName="SHA-512" hashValue="uKsntS5OVJkd0ytf9O43XHOD3vizivC8r9IxXhQvpiUp9XZaIkkDqBv/ML1sdw1CyUEI+Ooekdwu9UFOSO+FrQ==" saltValue="SFkXswKMLTlDRWyKa5ctjFF/uGuYbTYToP3KgFfh1ZfU/S4CHCWAOSN5/N9yM3O5cYG3ac6/HCFLmHe8vhcNzQ==" spinCount="10" sheet="1" objects="1" scenarios="1" formatColumns="0" formatRows="0"/>
  <mergeCells count="596">
    <mergeCell ref="N321:Q321"/>
    <mergeCell ref="H1:K1"/>
    <mergeCell ref="S2:AC2"/>
    <mergeCell ref="F320:I320"/>
    <mergeCell ref="L320:M320"/>
    <mergeCell ref="N320:Q320"/>
    <mergeCell ref="N137:Q137"/>
    <mergeCell ref="N138:Q138"/>
    <mergeCell ref="N139:Q139"/>
    <mergeCell ref="N149:Q149"/>
    <mergeCell ref="N155:Q155"/>
    <mergeCell ref="N165:Q165"/>
    <mergeCell ref="N169:Q169"/>
    <mergeCell ref="N196:Q196"/>
    <mergeCell ref="N225:Q225"/>
    <mergeCell ref="N232:Q232"/>
    <mergeCell ref="N234:Q234"/>
    <mergeCell ref="N235:Q235"/>
    <mergeCell ref="N238:Q238"/>
    <mergeCell ref="N241:Q241"/>
    <mergeCell ref="N246:Q246"/>
    <mergeCell ref="N258:Q258"/>
    <mergeCell ref="N291:Q291"/>
    <mergeCell ref="N295:Q295"/>
    <mergeCell ref="N308:Q308"/>
    <mergeCell ref="N315:Q315"/>
    <mergeCell ref="N318:Q318"/>
    <mergeCell ref="F316:I316"/>
    <mergeCell ref="L316:M316"/>
    <mergeCell ref="N316:Q316"/>
    <mergeCell ref="F317:I317"/>
    <mergeCell ref="L317:M317"/>
    <mergeCell ref="N317:Q317"/>
    <mergeCell ref="F319:I319"/>
    <mergeCell ref="L319:M319"/>
    <mergeCell ref="N319:Q319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5:I305"/>
    <mergeCell ref="L305:M305"/>
    <mergeCell ref="N305:Q305"/>
    <mergeCell ref="F306:I306"/>
    <mergeCell ref="L306:M306"/>
    <mergeCell ref="N306:Q306"/>
    <mergeCell ref="F307:I307"/>
    <mergeCell ref="L307:M307"/>
    <mergeCell ref="N307:Q307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9:I299"/>
    <mergeCell ref="L299:M299"/>
    <mergeCell ref="N299:Q299"/>
    <mergeCell ref="F300:I300"/>
    <mergeCell ref="L300:M300"/>
    <mergeCell ref="N300:Q300"/>
    <mergeCell ref="F301:I301"/>
    <mergeCell ref="L301:M301"/>
    <mergeCell ref="N301:Q301"/>
    <mergeCell ref="F296:I296"/>
    <mergeCell ref="L296:M296"/>
    <mergeCell ref="N296:Q296"/>
    <mergeCell ref="F297:I297"/>
    <mergeCell ref="L297:M297"/>
    <mergeCell ref="N297:Q297"/>
    <mergeCell ref="F298:I298"/>
    <mergeCell ref="L298:M298"/>
    <mergeCell ref="N298:Q298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8:I288"/>
    <mergeCell ref="L288:M288"/>
    <mergeCell ref="N288:Q288"/>
    <mergeCell ref="F289:I289"/>
    <mergeCell ref="L289:M289"/>
    <mergeCell ref="N289:Q289"/>
    <mergeCell ref="F290:I290"/>
    <mergeCell ref="L290:M290"/>
    <mergeCell ref="N290:Q290"/>
    <mergeCell ref="F285:I285"/>
    <mergeCell ref="L285:M285"/>
    <mergeCell ref="N285:Q285"/>
    <mergeCell ref="F286:I286"/>
    <mergeCell ref="L286:M286"/>
    <mergeCell ref="N286:Q286"/>
    <mergeCell ref="F287:I287"/>
    <mergeCell ref="L287:M287"/>
    <mergeCell ref="N287:Q287"/>
    <mergeCell ref="F282:I282"/>
    <mergeCell ref="L282:M282"/>
    <mergeCell ref="N282:Q282"/>
    <mergeCell ref="F283:I283"/>
    <mergeCell ref="L283:M283"/>
    <mergeCell ref="N283:Q283"/>
    <mergeCell ref="F284:I284"/>
    <mergeCell ref="L284:M284"/>
    <mergeCell ref="N284:Q284"/>
    <mergeCell ref="F279:I279"/>
    <mergeCell ref="L279:M279"/>
    <mergeCell ref="N279:Q279"/>
    <mergeCell ref="F280:I280"/>
    <mergeCell ref="L280:M280"/>
    <mergeCell ref="N280:Q280"/>
    <mergeCell ref="F281:I281"/>
    <mergeCell ref="L281:M281"/>
    <mergeCell ref="N281:Q281"/>
    <mergeCell ref="F276:I276"/>
    <mergeCell ref="L276:M276"/>
    <mergeCell ref="N276:Q276"/>
    <mergeCell ref="F277:I277"/>
    <mergeCell ref="L277:M277"/>
    <mergeCell ref="N277:Q277"/>
    <mergeCell ref="F278:I278"/>
    <mergeCell ref="L278:M278"/>
    <mergeCell ref="N278:Q278"/>
    <mergeCell ref="F273:I273"/>
    <mergeCell ref="L273:M273"/>
    <mergeCell ref="N273:Q273"/>
    <mergeCell ref="F274:I274"/>
    <mergeCell ref="L274:M274"/>
    <mergeCell ref="N274:Q274"/>
    <mergeCell ref="F275:I275"/>
    <mergeCell ref="L275:M275"/>
    <mergeCell ref="N275:Q275"/>
    <mergeCell ref="F270:I270"/>
    <mergeCell ref="L270:M270"/>
    <mergeCell ref="N270:Q270"/>
    <mergeCell ref="F271:I271"/>
    <mergeCell ref="L271:M271"/>
    <mergeCell ref="N271:Q271"/>
    <mergeCell ref="F272:I272"/>
    <mergeCell ref="L272:M272"/>
    <mergeCell ref="N272:Q272"/>
    <mergeCell ref="F267:I267"/>
    <mergeCell ref="L267:M267"/>
    <mergeCell ref="N267:Q267"/>
    <mergeCell ref="F268:I268"/>
    <mergeCell ref="L268:M268"/>
    <mergeCell ref="N268:Q268"/>
    <mergeCell ref="F269:I269"/>
    <mergeCell ref="L269:M269"/>
    <mergeCell ref="N269:Q269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1:I261"/>
    <mergeCell ref="L261:M261"/>
    <mergeCell ref="N261:Q261"/>
    <mergeCell ref="F262:I262"/>
    <mergeCell ref="L262:M262"/>
    <mergeCell ref="N262:Q262"/>
    <mergeCell ref="F263:I263"/>
    <mergeCell ref="L263:M263"/>
    <mergeCell ref="N263:Q263"/>
    <mergeCell ref="F257:I257"/>
    <mergeCell ref="L257:M257"/>
    <mergeCell ref="N257:Q257"/>
    <mergeCell ref="F259:I259"/>
    <mergeCell ref="L259:M259"/>
    <mergeCell ref="N259:Q259"/>
    <mergeCell ref="F260:I260"/>
    <mergeCell ref="L260:M260"/>
    <mergeCell ref="N260:Q260"/>
    <mergeCell ref="F254:I254"/>
    <mergeCell ref="L254:M254"/>
    <mergeCell ref="N254:Q254"/>
    <mergeCell ref="F255:I255"/>
    <mergeCell ref="L255:M255"/>
    <mergeCell ref="N255:Q255"/>
    <mergeCell ref="F256:I256"/>
    <mergeCell ref="L256:M256"/>
    <mergeCell ref="N256:Q256"/>
    <mergeCell ref="F251:I251"/>
    <mergeCell ref="L251:M251"/>
    <mergeCell ref="N251:Q251"/>
    <mergeCell ref="F252:I252"/>
    <mergeCell ref="L252:M252"/>
    <mergeCell ref="N252:Q252"/>
    <mergeCell ref="F253:I253"/>
    <mergeCell ref="L253:M253"/>
    <mergeCell ref="N253:Q253"/>
    <mergeCell ref="F248:I248"/>
    <mergeCell ref="L248:M248"/>
    <mergeCell ref="N248:Q248"/>
    <mergeCell ref="F249:I249"/>
    <mergeCell ref="L249:M249"/>
    <mergeCell ref="N249:Q249"/>
    <mergeCell ref="F250:I250"/>
    <mergeCell ref="L250:M250"/>
    <mergeCell ref="N250:Q250"/>
    <mergeCell ref="F244:I244"/>
    <mergeCell ref="L244:M244"/>
    <mergeCell ref="N244:Q244"/>
    <mergeCell ref="F245:I245"/>
    <mergeCell ref="L245:M245"/>
    <mergeCell ref="N245:Q245"/>
    <mergeCell ref="F247:I247"/>
    <mergeCell ref="L247:M247"/>
    <mergeCell ref="N247:Q247"/>
    <mergeCell ref="F240:I240"/>
    <mergeCell ref="L240:M240"/>
    <mergeCell ref="N240:Q240"/>
    <mergeCell ref="F242:I242"/>
    <mergeCell ref="L242:M242"/>
    <mergeCell ref="N242:Q242"/>
    <mergeCell ref="F243:I243"/>
    <mergeCell ref="L243:M243"/>
    <mergeCell ref="N243:Q243"/>
    <mergeCell ref="F236:I236"/>
    <mergeCell ref="L236:M236"/>
    <mergeCell ref="N236:Q236"/>
    <mergeCell ref="F237:I237"/>
    <mergeCell ref="L237:M237"/>
    <mergeCell ref="N237:Q237"/>
    <mergeCell ref="F239:I239"/>
    <mergeCell ref="L239:M239"/>
    <mergeCell ref="N239:Q239"/>
    <mergeCell ref="F230:I230"/>
    <mergeCell ref="L230:M230"/>
    <mergeCell ref="N230:Q230"/>
    <mergeCell ref="F231:I231"/>
    <mergeCell ref="L231:M231"/>
    <mergeCell ref="N231:Q231"/>
    <mergeCell ref="F233:I233"/>
    <mergeCell ref="L233:M233"/>
    <mergeCell ref="N233:Q233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3:I223"/>
    <mergeCell ref="L223:M223"/>
    <mergeCell ref="N223:Q223"/>
    <mergeCell ref="F224:I224"/>
    <mergeCell ref="L224:M224"/>
    <mergeCell ref="N224:Q224"/>
    <mergeCell ref="F226:I226"/>
    <mergeCell ref="L226:M226"/>
    <mergeCell ref="N226:Q226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67:I167"/>
    <mergeCell ref="L167:M167"/>
    <mergeCell ref="N167:Q167"/>
    <mergeCell ref="F168:I168"/>
    <mergeCell ref="L168:M168"/>
    <mergeCell ref="N168:Q168"/>
    <mergeCell ref="F170:I170"/>
    <mergeCell ref="L170:M170"/>
    <mergeCell ref="N170:Q170"/>
    <mergeCell ref="F163:I163"/>
    <mergeCell ref="L163:M163"/>
    <mergeCell ref="N163:Q163"/>
    <mergeCell ref="F164:I164"/>
    <mergeCell ref="L164:M164"/>
    <mergeCell ref="N164:Q164"/>
    <mergeCell ref="F166:I166"/>
    <mergeCell ref="L166:M166"/>
    <mergeCell ref="N166:Q166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L119:Q119"/>
    <mergeCell ref="C125:Q125"/>
    <mergeCell ref="F127:P127"/>
    <mergeCell ref="F128:P128"/>
    <mergeCell ref="F129:P129"/>
    <mergeCell ref="M131:P131"/>
    <mergeCell ref="M133:Q133"/>
    <mergeCell ref="M134:Q134"/>
    <mergeCell ref="F136:I136"/>
    <mergeCell ref="L136:M136"/>
    <mergeCell ref="N136:Q136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N117:Q117"/>
    <mergeCell ref="N104:Q104"/>
    <mergeCell ref="N105:Q105"/>
    <mergeCell ref="N106:Q106"/>
    <mergeCell ref="N107:Q107"/>
    <mergeCell ref="N108:Q108"/>
    <mergeCell ref="N109:Q109"/>
    <mergeCell ref="N111:Q111"/>
    <mergeCell ref="D112:H112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3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111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925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557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N94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(SUM(BE94:BE101)+SUM(BE120:BE152))</f>
        <v>0</v>
      </c>
      <c r="I33" s="238"/>
      <c r="J33" s="238"/>
      <c r="K33" s="36"/>
      <c r="L33" s="36"/>
      <c r="M33" s="244">
        <f>ROUND((SUM(BE94:BE101)+SUM(BE120:BE152)),0)*F33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(SUM(BF94:BF101)+SUM(BF120:BF152))</f>
        <v>0</v>
      </c>
      <c r="I34" s="238"/>
      <c r="J34" s="238"/>
      <c r="K34" s="36"/>
      <c r="L34" s="36"/>
      <c r="M34" s="244">
        <f>ROUND((SUM(BF94:BF101)+SUM(BF120:BF152)),0)*F34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(SUM(BG94:BG101)+SUM(BG120:BG152))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(SUM(BH94:BH101)+SUM(BH120:BH152))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(SUM(BI94:BI101)+SUM(BI120:BI152))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925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02 - Ochrana před bleskem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N120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159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N121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558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N122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559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N125</f>
        <v>0</v>
      </c>
      <c r="O92" s="226"/>
      <c r="P92" s="226"/>
      <c r="Q92" s="226"/>
      <c r="R92" s="145"/>
      <c r="T92" s="146"/>
      <c r="U92" s="146"/>
    </row>
    <row r="93" spans="2:21" s="1" customFormat="1" ht="21.75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7"/>
      <c r="T93" s="136"/>
      <c r="U93" s="136"/>
    </row>
    <row r="94" spans="2:21" s="1" customFormat="1" ht="29.25" customHeight="1">
      <c r="B94" s="35"/>
      <c r="C94" s="138" t="s">
        <v>166</v>
      </c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249">
        <f>ROUND(N95+N96+N97+N98+N99+N100,0)</f>
        <v>0</v>
      </c>
      <c r="O94" s="252"/>
      <c r="P94" s="252"/>
      <c r="Q94" s="252"/>
      <c r="R94" s="37"/>
      <c r="T94" s="147"/>
      <c r="U94" s="148" t="s">
        <v>50</v>
      </c>
    </row>
    <row r="95" spans="2:65" s="1" customFormat="1" ht="18" customHeight="1">
      <c r="B95" s="35"/>
      <c r="C95" s="36"/>
      <c r="D95" s="229" t="s">
        <v>167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aca="true" t="shared" si="0" ref="BE95:BE100">IF(U95="základní",N95,0)</f>
        <v>0</v>
      </c>
      <c r="BF95" s="153">
        <f aca="true" t="shared" si="1" ref="BF95:BF100">IF(U95="snížená",N95,0)</f>
        <v>0</v>
      </c>
      <c r="BG95" s="153">
        <f aca="true" t="shared" si="2" ref="BG95:BG100">IF(U95="zákl. přenesená",N95,0)</f>
        <v>0</v>
      </c>
      <c r="BH95" s="153">
        <f aca="true" t="shared" si="3" ref="BH95:BH100">IF(U95="sníž. přenesená",N95,0)</f>
        <v>0</v>
      </c>
      <c r="BI95" s="153">
        <f aca="true" t="shared" si="4" ref="BI95:BI100">IF(U95="nulová",N95,0)</f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169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170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229" t="s">
        <v>171</v>
      </c>
      <c r="E98" s="230"/>
      <c r="F98" s="230"/>
      <c r="G98" s="230"/>
      <c r="H98" s="230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0"/>
      <c r="U98" s="151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168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65" s="1" customFormat="1" ht="18" customHeight="1">
      <c r="B99" s="35"/>
      <c r="C99" s="36"/>
      <c r="D99" s="229" t="s">
        <v>172</v>
      </c>
      <c r="E99" s="230"/>
      <c r="F99" s="230"/>
      <c r="G99" s="230"/>
      <c r="H99" s="230"/>
      <c r="I99" s="36"/>
      <c r="J99" s="36"/>
      <c r="K99" s="36"/>
      <c r="L99" s="36"/>
      <c r="M99" s="36"/>
      <c r="N99" s="228">
        <f>ROUND(N89*T99,0)</f>
        <v>0</v>
      </c>
      <c r="O99" s="225"/>
      <c r="P99" s="225"/>
      <c r="Q99" s="225"/>
      <c r="R99" s="37"/>
      <c r="S99" s="149"/>
      <c r="T99" s="150"/>
      <c r="U99" s="151" t="s">
        <v>51</v>
      </c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52" t="s">
        <v>168</v>
      </c>
      <c r="AZ99" s="149"/>
      <c r="BA99" s="149"/>
      <c r="BB99" s="149"/>
      <c r="BC99" s="149"/>
      <c r="BD99" s="149"/>
      <c r="BE99" s="153">
        <f t="shared" si="0"/>
        <v>0</v>
      </c>
      <c r="BF99" s="153">
        <f t="shared" si="1"/>
        <v>0</v>
      </c>
      <c r="BG99" s="153">
        <f t="shared" si="2"/>
        <v>0</v>
      </c>
      <c r="BH99" s="153">
        <f t="shared" si="3"/>
        <v>0</v>
      </c>
      <c r="BI99" s="153">
        <f t="shared" si="4"/>
        <v>0</v>
      </c>
      <c r="BJ99" s="152" t="s">
        <v>41</v>
      </c>
      <c r="BK99" s="149"/>
      <c r="BL99" s="149"/>
      <c r="BM99" s="149"/>
    </row>
    <row r="100" spans="2:65" s="1" customFormat="1" ht="18" customHeight="1">
      <c r="B100" s="35"/>
      <c r="C100" s="36"/>
      <c r="D100" s="114" t="s">
        <v>173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228">
        <f>ROUND(N89*T100,0)</f>
        <v>0</v>
      </c>
      <c r="O100" s="225"/>
      <c r="P100" s="225"/>
      <c r="Q100" s="225"/>
      <c r="R100" s="37"/>
      <c r="S100" s="149"/>
      <c r="T100" s="154"/>
      <c r="U100" s="155" t="s">
        <v>51</v>
      </c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52" t="s">
        <v>174</v>
      </c>
      <c r="AZ100" s="149"/>
      <c r="BA100" s="149"/>
      <c r="BB100" s="149"/>
      <c r="BC100" s="149"/>
      <c r="BD100" s="149"/>
      <c r="BE100" s="153">
        <f t="shared" si="0"/>
        <v>0</v>
      </c>
      <c r="BF100" s="153">
        <f t="shared" si="1"/>
        <v>0</v>
      </c>
      <c r="BG100" s="153">
        <f t="shared" si="2"/>
        <v>0</v>
      </c>
      <c r="BH100" s="153">
        <f t="shared" si="3"/>
        <v>0</v>
      </c>
      <c r="BI100" s="153">
        <f t="shared" si="4"/>
        <v>0</v>
      </c>
      <c r="BJ100" s="152" t="s">
        <v>41</v>
      </c>
      <c r="BK100" s="149"/>
      <c r="BL100" s="149"/>
      <c r="BM100" s="149"/>
    </row>
    <row r="101" spans="2:21" s="1" customFormat="1" ht="12"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T101" s="136"/>
      <c r="U101" s="136"/>
    </row>
    <row r="102" spans="2:21" s="1" customFormat="1" ht="29.25" customHeight="1">
      <c r="B102" s="35"/>
      <c r="C102" s="124" t="s">
        <v>137</v>
      </c>
      <c r="D102" s="125"/>
      <c r="E102" s="125"/>
      <c r="F102" s="125"/>
      <c r="G102" s="125"/>
      <c r="H102" s="125"/>
      <c r="I102" s="125"/>
      <c r="J102" s="125"/>
      <c r="K102" s="125"/>
      <c r="L102" s="233">
        <f>ROUND(SUM(N89+N94),0)</f>
        <v>0</v>
      </c>
      <c r="M102" s="233"/>
      <c r="N102" s="233"/>
      <c r="O102" s="233"/>
      <c r="P102" s="233"/>
      <c r="Q102" s="233"/>
      <c r="R102" s="37"/>
      <c r="T102" s="136"/>
      <c r="U102" s="136"/>
    </row>
    <row r="103" spans="2:21" s="1" customFormat="1" ht="6.9" customHeight="1">
      <c r="B103" s="59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1"/>
      <c r="T103" s="136"/>
      <c r="U103" s="136"/>
    </row>
    <row r="107" spans="2:18" s="1" customFormat="1" ht="6.9" customHeight="1">
      <c r="B107" s="62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</row>
    <row r="108" spans="2:18" s="1" customFormat="1" ht="36.9" customHeight="1">
      <c r="B108" s="35"/>
      <c r="C108" s="188" t="s">
        <v>175</v>
      </c>
      <c r="D108" s="238"/>
      <c r="E108" s="238"/>
      <c r="F108" s="238"/>
      <c r="G108" s="238"/>
      <c r="H108" s="238"/>
      <c r="I108" s="238"/>
      <c r="J108" s="238"/>
      <c r="K108" s="238"/>
      <c r="L108" s="238"/>
      <c r="M108" s="238"/>
      <c r="N108" s="238"/>
      <c r="O108" s="238"/>
      <c r="P108" s="238"/>
      <c r="Q108" s="238"/>
      <c r="R108" s="37"/>
    </row>
    <row r="109" spans="2:18" s="1" customFormat="1" ht="6.9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</row>
    <row r="110" spans="2:18" s="1" customFormat="1" ht="30" customHeight="1">
      <c r="B110" s="35"/>
      <c r="C110" s="30" t="s">
        <v>19</v>
      </c>
      <c r="D110" s="36"/>
      <c r="E110" s="36"/>
      <c r="F110" s="236" t="str">
        <f>F6</f>
        <v>Sš aut. - realizace úspor energie</v>
      </c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36"/>
      <c r="R110" s="37"/>
    </row>
    <row r="111" spans="2:18" ht="30" customHeight="1">
      <c r="B111" s="23"/>
      <c r="C111" s="30" t="s">
        <v>144</v>
      </c>
      <c r="D111" s="26"/>
      <c r="E111" s="26"/>
      <c r="F111" s="236" t="s">
        <v>925</v>
      </c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26"/>
      <c r="R111" s="24"/>
    </row>
    <row r="112" spans="2:18" s="1" customFormat="1" ht="36.9" customHeight="1">
      <c r="B112" s="35"/>
      <c r="C112" s="69" t="s">
        <v>146</v>
      </c>
      <c r="D112" s="36"/>
      <c r="E112" s="36"/>
      <c r="F112" s="208" t="str">
        <f>F8</f>
        <v>02 - Ochrana před bleskem</v>
      </c>
      <c r="G112" s="238"/>
      <c r="H112" s="238"/>
      <c r="I112" s="238"/>
      <c r="J112" s="238"/>
      <c r="K112" s="238"/>
      <c r="L112" s="238"/>
      <c r="M112" s="238"/>
      <c r="N112" s="238"/>
      <c r="O112" s="238"/>
      <c r="P112" s="238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8" customHeight="1">
      <c r="B114" s="35"/>
      <c r="C114" s="30" t="s">
        <v>24</v>
      </c>
      <c r="D114" s="36"/>
      <c r="E114" s="36"/>
      <c r="F114" s="28" t="str">
        <f>F10</f>
        <v>Holice</v>
      </c>
      <c r="G114" s="36"/>
      <c r="H114" s="36"/>
      <c r="I114" s="36"/>
      <c r="J114" s="36"/>
      <c r="K114" s="30" t="s">
        <v>26</v>
      </c>
      <c r="L114" s="36"/>
      <c r="M114" s="240" t="str">
        <f>IF(O10="","",O10)</f>
        <v>16. 1. 2018</v>
      </c>
      <c r="N114" s="240"/>
      <c r="O114" s="240"/>
      <c r="P114" s="240"/>
      <c r="Q114" s="36"/>
      <c r="R114" s="37"/>
    </row>
    <row r="115" spans="2:18" s="1" customFormat="1" ht="6.9" customHeight="1"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7"/>
    </row>
    <row r="116" spans="2:18" s="1" customFormat="1" ht="13.2">
      <c r="B116" s="35"/>
      <c r="C116" s="30" t="s">
        <v>28</v>
      </c>
      <c r="D116" s="36"/>
      <c r="E116" s="36"/>
      <c r="F116" s="28" t="str">
        <f>E13</f>
        <v>Pardubický kraj, Komenského nám. 125, Pardubice</v>
      </c>
      <c r="G116" s="36"/>
      <c r="H116" s="36"/>
      <c r="I116" s="36"/>
      <c r="J116" s="36"/>
      <c r="K116" s="30" t="s">
        <v>36</v>
      </c>
      <c r="L116" s="36"/>
      <c r="M116" s="192" t="str">
        <f>E19</f>
        <v>ApA Architektonicko-projekt.ateliér Vamberk s.r.o.</v>
      </c>
      <c r="N116" s="192"/>
      <c r="O116" s="192"/>
      <c r="P116" s="192"/>
      <c r="Q116" s="192"/>
      <c r="R116" s="37"/>
    </row>
    <row r="117" spans="2:18" s="1" customFormat="1" ht="14.4" customHeight="1">
      <c r="B117" s="35"/>
      <c r="C117" s="30" t="s">
        <v>34</v>
      </c>
      <c r="D117" s="36"/>
      <c r="E117" s="36"/>
      <c r="F117" s="28" t="str">
        <f>IF(E16="","",E16)</f>
        <v>Vyplň údaj</v>
      </c>
      <c r="G117" s="36"/>
      <c r="H117" s="36"/>
      <c r="I117" s="36"/>
      <c r="J117" s="36"/>
      <c r="K117" s="30" t="s">
        <v>42</v>
      </c>
      <c r="L117" s="36"/>
      <c r="M117" s="192" t="str">
        <f>E22</f>
        <v>Ing. I. Černá</v>
      </c>
      <c r="N117" s="192"/>
      <c r="O117" s="192"/>
      <c r="P117" s="192"/>
      <c r="Q117" s="192"/>
      <c r="R117" s="37"/>
    </row>
    <row r="118" spans="2:18" s="1" customFormat="1" ht="10.3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27" s="9" customFormat="1" ht="29.25" customHeight="1">
      <c r="B119" s="156"/>
      <c r="C119" s="157" t="s">
        <v>176</v>
      </c>
      <c r="D119" s="158" t="s">
        <v>177</v>
      </c>
      <c r="E119" s="158" t="s">
        <v>68</v>
      </c>
      <c r="F119" s="253" t="s">
        <v>178</v>
      </c>
      <c r="G119" s="253"/>
      <c r="H119" s="253"/>
      <c r="I119" s="253"/>
      <c r="J119" s="158" t="s">
        <v>179</v>
      </c>
      <c r="K119" s="158" t="s">
        <v>180</v>
      </c>
      <c r="L119" s="253" t="s">
        <v>181</v>
      </c>
      <c r="M119" s="253"/>
      <c r="N119" s="253" t="s">
        <v>151</v>
      </c>
      <c r="O119" s="253"/>
      <c r="P119" s="253"/>
      <c r="Q119" s="254"/>
      <c r="R119" s="159"/>
      <c r="T119" s="80" t="s">
        <v>182</v>
      </c>
      <c r="U119" s="81" t="s">
        <v>50</v>
      </c>
      <c r="V119" s="81" t="s">
        <v>183</v>
      </c>
      <c r="W119" s="81" t="s">
        <v>184</v>
      </c>
      <c r="X119" s="81" t="s">
        <v>185</v>
      </c>
      <c r="Y119" s="81" t="s">
        <v>186</v>
      </c>
      <c r="Z119" s="81" t="s">
        <v>187</v>
      </c>
      <c r="AA119" s="82" t="s">
        <v>188</v>
      </c>
    </row>
    <row r="120" spans="2:63" s="1" customFormat="1" ht="29.25" customHeight="1">
      <c r="B120" s="35"/>
      <c r="C120" s="84" t="s">
        <v>148</v>
      </c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263">
        <f>BK120</f>
        <v>0</v>
      </c>
      <c r="O120" s="264"/>
      <c r="P120" s="264"/>
      <c r="Q120" s="264"/>
      <c r="R120" s="37"/>
      <c r="T120" s="83"/>
      <c r="U120" s="51"/>
      <c r="V120" s="51"/>
      <c r="W120" s="160">
        <f>W121+W153</f>
        <v>0</v>
      </c>
      <c r="X120" s="51"/>
      <c r="Y120" s="160">
        <f>Y121+Y153</f>
        <v>0.26732</v>
      </c>
      <c r="Z120" s="51"/>
      <c r="AA120" s="161">
        <f>AA121+AA153</f>
        <v>0</v>
      </c>
      <c r="AT120" s="19" t="s">
        <v>85</v>
      </c>
      <c r="AU120" s="19" t="s">
        <v>153</v>
      </c>
      <c r="BK120" s="162">
        <f>BK121+BK153</f>
        <v>0</v>
      </c>
    </row>
    <row r="121" spans="2:63" s="10" customFormat="1" ht="37.35" customHeight="1">
      <c r="B121" s="163"/>
      <c r="C121" s="164"/>
      <c r="D121" s="165" t="s">
        <v>159</v>
      </c>
      <c r="E121" s="165"/>
      <c r="F121" s="165"/>
      <c r="G121" s="165"/>
      <c r="H121" s="165"/>
      <c r="I121" s="165"/>
      <c r="J121" s="165"/>
      <c r="K121" s="165"/>
      <c r="L121" s="165"/>
      <c r="M121" s="165"/>
      <c r="N121" s="265">
        <f>BK121</f>
        <v>0</v>
      </c>
      <c r="O121" s="250"/>
      <c r="P121" s="250"/>
      <c r="Q121" s="250"/>
      <c r="R121" s="166"/>
      <c r="T121" s="167"/>
      <c r="U121" s="164"/>
      <c r="V121" s="164"/>
      <c r="W121" s="168">
        <f>W122+W125</f>
        <v>0</v>
      </c>
      <c r="X121" s="164"/>
      <c r="Y121" s="168">
        <f>Y122+Y125</f>
        <v>0.26732</v>
      </c>
      <c r="Z121" s="164"/>
      <c r="AA121" s="169">
        <f>AA122+AA125</f>
        <v>0</v>
      </c>
      <c r="AR121" s="170" t="s">
        <v>97</v>
      </c>
      <c r="AT121" s="171" t="s">
        <v>85</v>
      </c>
      <c r="AU121" s="171" t="s">
        <v>86</v>
      </c>
      <c r="AY121" s="170" t="s">
        <v>189</v>
      </c>
      <c r="BK121" s="172">
        <f>BK122+BK125</f>
        <v>0</v>
      </c>
    </row>
    <row r="122" spans="2:63" s="10" customFormat="1" ht="19.95" customHeight="1">
      <c r="B122" s="163"/>
      <c r="C122" s="164"/>
      <c r="D122" s="173" t="s">
        <v>558</v>
      </c>
      <c r="E122" s="173"/>
      <c r="F122" s="173"/>
      <c r="G122" s="173"/>
      <c r="H122" s="173"/>
      <c r="I122" s="173"/>
      <c r="J122" s="173"/>
      <c r="K122" s="173"/>
      <c r="L122" s="173"/>
      <c r="M122" s="173"/>
      <c r="N122" s="266">
        <f>BK122</f>
        <v>0</v>
      </c>
      <c r="O122" s="267"/>
      <c r="P122" s="267"/>
      <c r="Q122" s="267"/>
      <c r="R122" s="166"/>
      <c r="T122" s="167"/>
      <c r="U122" s="164"/>
      <c r="V122" s="164"/>
      <c r="W122" s="168">
        <f>SUM(W123:W124)</f>
        <v>0</v>
      </c>
      <c r="X122" s="164"/>
      <c r="Y122" s="168">
        <f>SUM(Y123:Y124)</f>
        <v>0</v>
      </c>
      <c r="Z122" s="164"/>
      <c r="AA122" s="169">
        <f>SUM(AA123:AA124)</f>
        <v>0</v>
      </c>
      <c r="AR122" s="170" t="s">
        <v>97</v>
      </c>
      <c r="AT122" s="171" t="s">
        <v>85</v>
      </c>
      <c r="AU122" s="171" t="s">
        <v>41</v>
      </c>
      <c r="AY122" s="170" t="s">
        <v>189</v>
      </c>
      <c r="BK122" s="172">
        <f>SUM(BK123:BK124)</f>
        <v>0</v>
      </c>
    </row>
    <row r="123" spans="2:65" s="1" customFormat="1" ht="25.5" customHeight="1">
      <c r="B123" s="35"/>
      <c r="C123" s="174" t="s">
        <v>41</v>
      </c>
      <c r="D123" s="174" t="s">
        <v>190</v>
      </c>
      <c r="E123" s="175" t="s">
        <v>581</v>
      </c>
      <c r="F123" s="255" t="s">
        <v>582</v>
      </c>
      <c r="G123" s="255"/>
      <c r="H123" s="255"/>
      <c r="I123" s="255"/>
      <c r="J123" s="176" t="s">
        <v>358</v>
      </c>
      <c r="K123" s="177">
        <v>1</v>
      </c>
      <c r="L123" s="256">
        <v>0</v>
      </c>
      <c r="M123" s="257"/>
      <c r="N123" s="258">
        <f>ROUND(L123*K123,2)</f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>V123*K123</f>
        <v>0</v>
      </c>
      <c r="X123" s="179">
        <v>0</v>
      </c>
      <c r="Y123" s="179">
        <f>X123*K123</f>
        <v>0</v>
      </c>
      <c r="Z123" s="179">
        <v>0</v>
      </c>
      <c r="AA123" s="180">
        <f>Z123*K123</f>
        <v>0</v>
      </c>
      <c r="AR123" s="19" t="s">
        <v>251</v>
      </c>
      <c r="AT123" s="19" t="s">
        <v>190</v>
      </c>
      <c r="AU123" s="19" t="s">
        <v>97</v>
      </c>
      <c r="AY123" s="19" t="s">
        <v>189</v>
      </c>
      <c r="BE123" s="118">
        <f>IF(U123="základní",N123,0)</f>
        <v>0</v>
      </c>
      <c r="BF123" s="118">
        <f>IF(U123="snížená",N123,0)</f>
        <v>0</v>
      </c>
      <c r="BG123" s="118">
        <f>IF(U123="zákl. přenesená",N123,0)</f>
        <v>0</v>
      </c>
      <c r="BH123" s="118">
        <f>IF(U123="sníž. přenesená",N123,0)</f>
        <v>0</v>
      </c>
      <c r="BI123" s="118">
        <f>IF(U123="nulová",N123,0)</f>
        <v>0</v>
      </c>
      <c r="BJ123" s="19" t="s">
        <v>41</v>
      </c>
      <c r="BK123" s="118">
        <f>ROUND(L123*K123,2)</f>
        <v>0</v>
      </c>
      <c r="BL123" s="19" t="s">
        <v>251</v>
      </c>
      <c r="BM123" s="19" t="s">
        <v>1306</v>
      </c>
    </row>
    <row r="124" spans="2:65" s="1" customFormat="1" ht="16.5" customHeight="1">
      <c r="B124" s="35"/>
      <c r="C124" s="174" t="s">
        <v>97</v>
      </c>
      <c r="D124" s="174" t="s">
        <v>190</v>
      </c>
      <c r="E124" s="175" t="s">
        <v>584</v>
      </c>
      <c r="F124" s="255" t="s">
        <v>585</v>
      </c>
      <c r="G124" s="255"/>
      <c r="H124" s="255"/>
      <c r="I124" s="255"/>
      <c r="J124" s="176" t="s">
        <v>358</v>
      </c>
      <c r="K124" s="177">
        <v>16</v>
      </c>
      <c r="L124" s="256">
        <v>0</v>
      </c>
      <c r="M124" s="257"/>
      <c r="N124" s="258">
        <f>ROUND(L124*K124,2)</f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>V124*K124</f>
        <v>0</v>
      </c>
      <c r="X124" s="179">
        <v>0</v>
      </c>
      <c r="Y124" s="179">
        <f>X124*K124</f>
        <v>0</v>
      </c>
      <c r="Z124" s="179">
        <v>0</v>
      </c>
      <c r="AA124" s="180">
        <f>Z124*K124</f>
        <v>0</v>
      </c>
      <c r="AR124" s="19" t="s">
        <v>251</v>
      </c>
      <c r="AT124" s="19" t="s">
        <v>190</v>
      </c>
      <c r="AU124" s="19" t="s">
        <v>97</v>
      </c>
      <c r="AY124" s="19" t="s">
        <v>189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19" t="s">
        <v>41</v>
      </c>
      <c r="BK124" s="118">
        <f>ROUND(L124*K124,2)</f>
        <v>0</v>
      </c>
      <c r="BL124" s="19" t="s">
        <v>251</v>
      </c>
      <c r="BM124" s="19" t="s">
        <v>1307</v>
      </c>
    </row>
    <row r="125" spans="2:63" s="10" customFormat="1" ht="29.85" customHeight="1">
      <c r="B125" s="163"/>
      <c r="C125" s="164"/>
      <c r="D125" s="173" t="s">
        <v>559</v>
      </c>
      <c r="E125" s="173"/>
      <c r="F125" s="173"/>
      <c r="G125" s="173"/>
      <c r="H125" s="173"/>
      <c r="I125" s="173"/>
      <c r="J125" s="173"/>
      <c r="K125" s="173"/>
      <c r="L125" s="173"/>
      <c r="M125" s="173"/>
      <c r="N125" s="268">
        <f>BK125</f>
        <v>0</v>
      </c>
      <c r="O125" s="269"/>
      <c r="P125" s="269"/>
      <c r="Q125" s="269"/>
      <c r="R125" s="166"/>
      <c r="T125" s="167"/>
      <c r="U125" s="164"/>
      <c r="V125" s="164"/>
      <c r="W125" s="168">
        <f>SUM(W126:W152)</f>
        <v>0</v>
      </c>
      <c r="X125" s="164"/>
      <c r="Y125" s="168">
        <f>SUM(Y126:Y152)</f>
        <v>0.26732</v>
      </c>
      <c r="Z125" s="164"/>
      <c r="AA125" s="169">
        <f>SUM(AA126:AA152)</f>
        <v>0</v>
      </c>
      <c r="AR125" s="170" t="s">
        <v>97</v>
      </c>
      <c r="AT125" s="171" t="s">
        <v>85</v>
      </c>
      <c r="AU125" s="171" t="s">
        <v>41</v>
      </c>
      <c r="AY125" s="170" t="s">
        <v>189</v>
      </c>
      <c r="BK125" s="172">
        <f>SUM(BK126:BK152)</f>
        <v>0</v>
      </c>
    </row>
    <row r="126" spans="2:65" s="1" customFormat="1" ht="25.5" customHeight="1">
      <c r="B126" s="35"/>
      <c r="C126" s="174" t="s">
        <v>200</v>
      </c>
      <c r="D126" s="174" t="s">
        <v>190</v>
      </c>
      <c r="E126" s="175" t="s">
        <v>587</v>
      </c>
      <c r="F126" s="255" t="s">
        <v>588</v>
      </c>
      <c r="G126" s="255"/>
      <c r="H126" s="255"/>
      <c r="I126" s="255"/>
      <c r="J126" s="176" t="s">
        <v>358</v>
      </c>
      <c r="K126" s="177">
        <v>31</v>
      </c>
      <c r="L126" s="256">
        <v>0</v>
      </c>
      <c r="M126" s="257"/>
      <c r="N126" s="258">
        <f aca="true" t="shared" si="5" ref="N126:N152">ROUND(L126*K126,2)</f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aca="true" t="shared" si="6" ref="W126:W152">V126*K126</f>
        <v>0</v>
      </c>
      <c r="X126" s="179">
        <v>0</v>
      </c>
      <c r="Y126" s="179">
        <f aca="true" t="shared" si="7" ref="Y126:Y152">X126*K126</f>
        <v>0</v>
      </c>
      <c r="Z126" s="179">
        <v>0</v>
      </c>
      <c r="AA126" s="180">
        <f aca="true" t="shared" si="8" ref="AA126:AA152">Z126*K126</f>
        <v>0</v>
      </c>
      <c r="AR126" s="19" t="s">
        <v>446</v>
      </c>
      <c r="AT126" s="19" t="s">
        <v>190</v>
      </c>
      <c r="AU126" s="19" t="s">
        <v>97</v>
      </c>
      <c r="AY126" s="19" t="s">
        <v>189</v>
      </c>
      <c r="BE126" s="118">
        <f aca="true" t="shared" si="9" ref="BE126:BE152">IF(U126="základní",N126,0)</f>
        <v>0</v>
      </c>
      <c r="BF126" s="118">
        <f aca="true" t="shared" si="10" ref="BF126:BF152">IF(U126="snížená",N126,0)</f>
        <v>0</v>
      </c>
      <c r="BG126" s="118">
        <f aca="true" t="shared" si="11" ref="BG126:BG152">IF(U126="zákl. přenesená",N126,0)</f>
        <v>0</v>
      </c>
      <c r="BH126" s="118">
        <f aca="true" t="shared" si="12" ref="BH126:BH152">IF(U126="sníž. přenesená",N126,0)</f>
        <v>0</v>
      </c>
      <c r="BI126" s="118">
        <f aca="true" t="shared" si="13" ref="BI126:BI152">IF(U126="nulová",N126,0)</f>
        <v>0</v>
      </c>
      <c r="BJ126" s="19" t="s">
        <v>41</v>
      </c>
      <c r="BK126" s="118">
        <f aca="true" t="shared" si="14" ref="BK126:BK152">ROUND(L126*K126,2)</f>
        <v>0</v>
      </c>
      <c r="BL126" s="19" t="s">
        <v>446</v>
      </c>
      <c r="BM126" s="19" t="s">
        <v>1308</v>
      </c>
    </row>
    <row r="127" spans="2:65" s="1" customFormat="1" ht="25.5" customHeight="1">
      <c r="B127" s="35"/>
      <c r="C127" s="174" t="s">
        <v>194</v>
      </c>
      <c r="D127" s="174" t="s">
        <v>190</v>
      </c>
      <c r="E127" s="175" t="s">
        <v>590</v>
      </c>
      <c r="F127" s="255" t="s">
        <v>591</v>
      </c>
      <c r="G127" s="255"/>
      <c r="H127" s="255"/>
      <c r="I127" s="255"/>
      <c r="J127" s="176" t="s">
        <v>198</v>
      </c>
      <c r="K127" s="177">
        <v>230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97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1309</v>
      </c>
    </row>
    <row r="128" spans="2:65" s="1" customFormat="1" ht="16.5" customHeight="1">
      <c r="B128" s="35"/>
      <c r="C128" s="181" t="s">
        <v>209</v>
      </c>
      <c r="D128" s="181" t="s">
        <v>201</v>
      </c>
      <c r="E128" s="182" t="s">
        <v>858</v>
      </c>
      <c r="F128" s="259" t="s">
        <v>859</v>
      </c>
      <c r="G128" s="259"/>
      <c r="H128" s="259"/>
      <c r="I128" s="259"/>
      <c r="J128" s="183" t="s">
        <v>529</v>
      </c>
      <c r="K128" s="184">
        <v>32.2</v>
      </c>
      <c r="L128" s="260">
        <v>0</v>
      </c>
      <c r="M128" s="261"/>
      <c r="N128" s="262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0.001</v>
      </c>
      <c r="Y128" s="179">
        <f t="shared" si="7"/>
        <v>0.032200000000000006</v>
      </c>
      <c r="Z128" s="179">
        <v>0</v>
      </c>
      <c r="AA128" s="180">
        <f t="shared" si="8"/>
        <v>0</v>
      </c>
      <c r="AR128" s="19" t="s">
        <v>314</v>
      </c>
      <c r="AT128" s="19" t="s">
        <v>201</v>
      </c>
      <c r="AU128" s="19" t="s">
        <v>97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1310</v>
      </c>
    </row>
    <row r="129" spans="2:65" s="1" customFormat="1" ht="25.5" customHeight="1">
      <c r="B129" s="35"/>
      <c r="C129" s="181" t="s">
        <v>213</v>
      </c>
      <c r="D129" s="181" t="s">
        <v>201</v>
      </c>
      <c r="E129" s="182" t="s">
        <v>602</v>
      </c>
      <c r="F129" s="259" t="s">
        <v>1311</v>
      </c>
      <c r="G129" s="259"/>
      <c r="H129" s="259"/>
      <c r="I129" s="259"/>
      <c r="J129" s="183" t="s">
        <v>358</v>
      </c>
      <c r="K129" s="184">
        <v>135</v>
      </c>
      <c r="L129" s="260">
        <v>0</v>
      </c>
      <c r="M129" s="261"/>
      <c r="N129" s="262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0.0003</v>
      </c>
      <c r="Y129" s="179">
        <f t="shared" si="7"/>
        <v>0.040499999999999994</v>
      </c>
      <c r="Z129" s="179">
        <v>0</v>
      </c>
      <c r="AA129" s="180">
        <f t="shared" si="8"/>
        <v>0</v>
      </c>
      <c r="AR129" s="19" t="s">
        <v>314</v>
      </c>
      <c r="AT129" s="19" t="s">
        <v>201</v>
      </c>
      <c r="AU129" s="19" t="s">
        <v>97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1312</v>
      </c>
    </row>
    <row r="130" spans="2:65" s="1" customFormat="1" ht="16.5" customHeight="1">
      <c r="B130" s="35"/>
      <c r="C130" s="181" t="s">
        <v>217</v>
      </c>
      <c r="D130" s="181" t="s">
        <v>201</v>
      </c>
      <c r="E130" s="182" t="s">
        <v>1313</v>
      </c>
      <c r="F130" s="259" t="s">
        <v>1314</v>
      </c>
      <c r="G130" s="259"/>
      <c r="H130" s="259"/>
      <c r="I130" s="259"/>
      <c r="J130" s="183" t="s">
        <v>358</v>
      </c>
      <c r="K130" s="184">
        <v>42</v>
      </c>
      <c r="L130" s="260">
        <v>0</v>
      </c>
      <c r="M130" s="261"/>
      <c r="N130" s="262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0.00014</v>
      </c>
      <c r="Y130" s="179">
        <f t="shared" si="7"/>
        <v>0.00588</v>
      </c>
      <c r="Z130" s="179">
        <v>0</v>
      </c>
      <c r="AA130" s="180">
        <f t="shared" si="8"/>
        <v>0</v>
      </c>
      <c r="AR130" s="19" t="s">
        <v>863</v>
      </c>
      <c r="AT130" s="19" t="s">
        <v>201</v>
      </c>
      <c r="AU130" s="19" t="s">
        <v>97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863</v>
      </c>
      <c r="BM130" s="19" t="s">
        <v>1315</v>
      </c>
    </row>
    <row r="131" spans="2:65" s="1" customFormat="1" ht="16.5" customHeight="1">
      <c r="B131" s="35"/>
      <c r="C131" s="174" t="s">
        <v>204</v>
      </c>
      <c r="D131" s="174" t="s">
        <v>190</v>
      </c>
      <c r="E131" s="175" t="s">
        <v>593</v>
      </c>
      <c r="F131" s="255" t="s">
        <v>594</v>
      </c>
      <c r="G131" s="255"/>
      <c r="H131" s="255"/>
      <c r="I131" s="255"/>
      <c r="J131" s="176" t="s">
        <v>358</v>
      </c>
      <c r="K131" s="177">
        <v>106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97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1316</v>
      </c>
    </row>
    <row r="132" spans="2:65" s="1" customFormat="1" ht="16.5" customHeight="1">
      <c r="B132" s="35"/>
      <c r="C132" s="181" t="s">
        <v>224</v>
      </c>
      <c r="D132" s="181" t="s">
        <v>201</v>
      </c>
      <c r="E132" s="182" t="s">
        <v>869</v>
      </c>
      <c r="F132" s="259" t="s">
        <v>870</v>
      </c>
      <c r="G132" s="259"/>
      <c r="H132" s="259"/>
      <c r="I132" s="259"/>
      <c r="J132" s="183" t="s">
        <v>358</v>
      </c>
      <c r="K132" s="184">
        <v>106</v>
      </c>
      <c r="L132" s="260">
        <v>0</v>
      </c>
      <c r="M132" s="261"/>
      <c r="N132" s="262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0.00023</v>
      </c>
      <c r="Y132" s="179">
        <f t="shared" si="7"/>
        <v>0.024380000000000002</v>
      </c>
      <c r="Z132" s="179">
        <v>0</v>
      </c>
      <c r="AA132" s="180">
        <f t="shared" si="8"/>
        <v>0</v>
      </c>
      <c r="AR132" s="19" t="s">
        <v>314</v>
      </c>
      <c r="AT132" s="19" t="s">
        <v>201</v>
      </c>
      <c r="AU132" s="19" t="s">
        <v>97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1317</v>
      </c>
    </row>
    <row r="133" spans="2:65" s="1" customFormat="1" ht="16.5" customHeight="1">
      <c r="B133" s="35"/>
      <c r="C133" s="174" t="s">
        <v>228</v>
      </c>
      <c r="D133" s="174" t="s">
        <v>190</v>
      </c>
      <c r="E133" s="175" t="s">
        <v>596</v>
      </c>
      <c r="F133" s="255" t="s">
        <v>597</v>
      </c>
      <c r="G133" s="255"/>
      <c r="H133" s="255"/>
      <c r="I133" s="255"/>
      <c r="J133" s="176" t="s">
        <v>358</v>
      </c>
      <c r="K133" s="177">
        <v>32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97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1318</v>
      </c>
    </row>
    <row r="134" spans="2:65" s="1" customFormat="1" ht="16.5" customHeight="1">
      <c r="B134" s="35"/>
      <c r="C134" s="181" t="s">
        <v>232</v>
      </c>
      <c r="D134" s="181" t="s">
        <v>201</v>
      </c>
      <c r="E134" s="182" t="s">
        <v>873</v>
      </c>
      <c r="F134" s="259" t="s">
        <v>874</v>
      </c>
      <c r="G134" s="259"/>
      <c r="H134" s="259"/>
      <c r="I134" s="259"/>
      <c r="J134" s="183" t="s">
        <v>358</v>
      </c>
      <c r="K134" s="184">
        <v>4</v>
      </c>
      <c r="L134" s="260">
        <v>0</v>
      </c>
      <c r="M134" s="261"/>
      <c r="N134" s="262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0.00043</v>
      </c>
      <c r="Y134" s="179">
        <f t="shared" si="7"/>
        <v>0.00172</v>
      </c>
      <c r="Z134" s="179">
        <v>0</v>
      </c>
      <c r="AA134" s="180">
        <f t="shared" si="8"/>
        <v>0</v>
      </c>
      <c r="AR134" s="19" t="s">
        <v>314</v>
      </c>
      <c r="AT134" s="19" t="s">
        <v>201</v>
      </c>
      <c r="AU134" s="19" t="s">
        <v>97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1319</v>
      </c>
    </row>
    <row r="135" spans="2:65" s="1" customFormat="1" ht="25.5" customHeight="1">
      <c r="B135" s="35"/>
      <c r="C135" s="181" t="s">
        <v>236</v>
      </c>
      <c r="D135" s="181" t="s">
        <v>201</v>
      </c>
      <c r="E135" s="182" t="s">
        <v>876</v>
      </c>
      <c r="F135" s="259" t="s">
        <v>877</v>
      </c>
      <c r="G135" s="259"/>
      <c r="H135" s="259"/>
      <c r="I135" s="259"/>
      <c r="J135" s="183" t="s">
        <v>358</v>
      </c>
      <c r="K135" s="184">
        <v>8</v>
      </c>
      <c r="L135" s="260">
        <v>0</v>
      </c>
      <c r="M135" s="261"/>
      <c r="N135" s="262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0.00016</v>
      </c>
      <c r="Y135" s="179">
        <f t="shared" si="7"/>
        <v>0.00128</v>
      </c>
      <c r="Z135" s="179">
        <v>0</v>
      </c>
      <c r="AA135" s="180">
        <f t="shared" si="8"/>
        <v>0</v>
      </c>
      <c r="AR135" s="19" t="s">
        <v>314</v>
      </c>
      <c r="AT135" s="19" t="s">
        <v>201</v>
      </c>
      <c r="AU135" s="19" t="s">
        <v>97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1320</v>
      </c>
    </row>
    <row r="136" spans="2:65" s="1" customFormat="1" ht="16.5" customHeight="1">
      <c r="B136" s="35"/>
      <c r="C136" s="181" t="s">
        <v>240</v>
      </c>
      <c r="D136" s="181" t="s">
        <v>201</v>
      </c>
      <c r="E136" s="182" t="s">
        <v>879</v>
      </c>
      <c r="F136" s="259" t="s">
        <v>880</v>
      </c>
      <c r="G136" s="259"/>
      <c r="H136" s="259"/>
      <c r="I136" s="259"/>
      <c r="J136" s="183" t="s">
        <v>358</v>
      </c>
      <c r="K136" s="184">
        <v>4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0.00016</v>
      </c>
      <c r="Y136" s="179">
        <f t="shared" si="7"/>
        <v>0.00064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97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1321</v>
      </c>
    </row>
    <row r="137" spans="2:65" s="1" customFormat="1" ht="25.5" customHeight="1">
      <c r="B137" s="35"/>
      <c r="C137" s="181" t="s">
        <v>244</v>
      </c>
      <c r="D137" s="181" t="s">
        <v>201</v>
      </c>
      <c r="E137" s="182" t="s">
        <v>882</v>
      </c>
      <c r="F137" s="259" t="s">
        <v>883</v>
      </c>
      <c r="G137" s="259"/>
      <c r="H137" s="259"/>
      <c r="I137" s="259"/>
      <c r="J137" s="183" t="s">
        <v>358</v>
      </c>
      <c r="K137" s="184">
        <v>8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0.0002</v>
      </c>
      <c r="Y137" s="179">
        <f t="shared" si="7"/>
        <v>0.0016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97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1322</v>
      </c>
    </row>
    <row r="138" spans="2:65" s="1" customFormat="1" ht="25.5" customHeight="1">
      <c r="B138" s="35"/>
      <c r="C138" s="181" t="s">
        <v>11</v>
      </c>
      <c r="D138" s="181" t="s">
        <v>201</v>
      </c>
      <c r="E138" s="182" t="s">
        <v>885</v>
      </c>
      <c r="F138" s="259" t="s">
        <v>886</v>
      </c>
      <c r="G138" s="259"/>
      <c r="H138" s="259"/>
      <c r="I138" s="259"/>
      <c r="J138" s="183" t="s">
        <v>358</v>
      </c>
      <c r="K138" s="184">
        <v>8</v>
      </c>
      <c r="L138" s="260">
        <v>0</v>
      </c>
      <c r="M138" s="261"/>
      <c r="N138" s="262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0.00013</v>
      </c>
      <c r="Y138" s="179">
        <f t="shared" si="7"/>
        <v>0.00104</v>
      </c>
      <c r="Z138" s="179">
        <v>0</v>
      </c>
      <c r="AA138" s="180">
        <f t="shared" si="8"/>
        <v>0</v>
      </c>
      <c r="AR138" s="19" t="s">
        <v>314</v>
      </c>
      <c r="AT138" s="19" t="s">
        <v>201</v>
      </c>
      <c r="AU138" s="19" t="s">
        <v>97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1323</v>
      </c>
    </row>
    <row r="139" spans="2:65" s="1" customFormat="1" ht="25.5" customHeight="1">
      <c r="B139" s="35"/>
      <c r="C139" s="174" t="s">
        <v>251</v>
      </c>
      <c r="D139" s="174" t="s">
        <v>190</v>
      </c>
      <c r="E139" s="175" t="s">
        <v>599</v>
      </c>
      <c r="F139" s="255" t="s">
        <v>600</v>
      </c>
      <c r="G139" s="255"/>
      <c r="H139" s="255"/>
      <c r="I139" s="255"/>
      <c r="J139" s="176" t="s">
        <v>358</v>
      </c>
      <c r="K139" s="177">
        <v>8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97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1324</v>
      </c>
    </row>
    <row r="140" spans="2:65" s="1" customFormat="1" ht="25.5" customHeight="1">
      <c r="B140" s="35"/>
      <c r="C140" s="181" t="s">
        <v>255</v>
      </c>
      <c r="D140" s="181" t="s">
        <v>201</v>
      </c>
      <c r="E140" s="182" t="s">
        <v>889</v>
      </c>
      <c r="F140" s="259" t="s">
        <v>890</v>
      </c>
      <c r="G140" s="259"/>
      <c r="H140" s="259"/>
      <c r="I140" s="259"/>
      <c r="J140" s="183" t="s">
        <v>358</v>
      </c>
      <c r="K140" s="184">
        <v>8</v>
      </c>
      <c r="L140" s="260">
        <v>0</v>
      </c>
      <c r="M140" s="261"/>
      <c r="N140" s="262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0.0042</v>
      </c>
      <c r="Y140" s="179">
        <f t="shared" si="7"/>
        <v>0.0336</v>
      </c>
      <c r="Z140" s="179">
        <v>0</v>
      </c>
      <c r="AA140" s="180">
        <f t="shared" si="8"/>
        <v>0</v>
      </c>
      <c r="AR140" s="19" t="s">
        <v>314</v>
      </c>
      <c r="AT140" s="19" t="s">
        <v>201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1325</v>
      </c>
    </row>
    <row r="141" spans="2:65" s="1" customFormat="1" ht="25.5" customHeight="1">
      <c r="B141" s="35"/>
      <c r="C141" s="181" t="s">
        <v>259</v>
      </c>
      <c r="D141" s="181" t="s">
        <v>201</v>
      </c>
      <c r="E141" s="182" t="s">
        <v>892</v>
      </c>
      <c r="F141" s="259" t="s">
        <v>893</v>
      </c>
      <c r="G141" s="259"/>
      <c r="H141" s="259"/>
      <c r="I141" s="259"/>
      <c r="J141" s="183" t="s">
        <v>358</v>
      </c>
      <c r="K141" s="184">
        <v>16</v>
      </c>
      <c r="L141" s="260">
        <v>0</v>
      </c>
      <c r="M141" s="261"/>
      <c r="N141" s="262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0.00032</v>
      </c>
      <c r="Y141" s="179">
        <f t="shared" si="7"/>
        <v>0.00512</v>
      </c>
      <c r="Z141" s="179">
        <v>0</v>
      </c>
      <c r="AA141" s="180">
        <f t="shared" si="8"/>
        <v>0</v>
      </c>
      <c r="AR141" s="19" t="s">
        <v>314</v>
      </c>
      <c r="AT141" s="19" t="s">
        <v>201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1326</v>
      </c>
    </row>
    <row r="142" spans="2:65" s="1" customFormat="1" ht="25.5" customHeight="1">
      <c r="B142" s="35"/>
      <c r="C142" s="174" t="s">
        <v>263</v>
      </c>
      <c r="D142" s="174" t="s">
        <v>190</v>
      </c>
      <c r="E142" s="175" t="s">
        <v>895</v>
      </c>
      <c r="F142" s="255" t="s">
        <v>896</v>
      </c>
      <c r="G142" s="255"/>
      <c r="H142" s="255"/>
      <c r="I142" s="255"/>
      <c r="J142" s="176" t="s">
        <v>358</v>
      </c>
      <c r="K142" s="177">
        <v>4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1327</v>
      </c>
    </row>
    <row r="143" spans="2:65" s="1" customFormat="1" ht="25.5" customHeight="1">
      <c r="B143" s="35"/>
      <c r="C143" s="181" t="s">
        <v>267</v>
      </c>
      <c r="D143" s="181" t="s">
        <v>201</v>
      </c>
      <c r="E143" s="182" t="s">
        <v>898</v>
      </c>
      <c r="F143" s="259" t="s">
        <v>899</v>
      </c>
      <c r="G143" s="259"/>
      <c r="H143" s="259"/>
      <c r="I143" s="259"/>
      <c r="J143" s="183" t="s">
        <v>358</v>
      </c>
      <c r="K143" s="184">
        <v>4</v>
      </c>
      <c r="L143" s="260">
        <v>0</v>
      </c>
      <c r="M143" s="261"/>
      <c r="N143" s="262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0.004</v>
      </c>
      <c r="Y143" s="179">
        <f t="shared" si="7"/>
        <v>0.016</v>
      </c>
      <c r="Z143" s="179">
        <v>0</v>
      </c>
      <c r="AA143" s="180">
        <f t="shared" si="8"/>
        <v>0</v>
      </c>
      <c r="AR143" s="19" t="s">
        <v>314</v>
      </c>
      <c r="AT143" s="19" t="s">
        <v>201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1328</v>
      </c>
    </row>
    <row r="144" spans="2:65" s="1" customFormat="1" ht="16.5" customHeight="1">
      <c r="B144" s="35"/>
      <c r="C144" s="181" t="s">
        <v>10</v>
      </c>
      <c r="D144" s="181" t="s">
        <v>201</v>
      </c>
      <c r="E144" s="182" t="s">
        <v>901</v>
      </c>
      <c r="F144" s="259" t="s">
        <v>902</v>
      </c>
      <c r="G144" s="259"/>
      <c r="H144" s="259"/>
      <c r="I144" s="259"/>
      <c r="J144" s="183" t="s">
        <v>358</v>
      </c>
      <c r="K144" s="184">
        <v>8</v>
      </c>
      <c r="L144" s="260">
        <v>0</v>
      </c>
      <c r="M144" s="261"/>
      <c r="N144" s="262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0.00026</v>
      </c>
      <c r="Y144" s="179">
        <f t="shared" si="7"/>
        <v>0.00208</v>
      </c>
      <c r="Z144" s="179">
        <v>0</v>
      </c>
      <c r="AA144" s="180">
        <f t="shared" si="8"/>
        <v>0</v>
      </c>
      <c r="AR144" s="19" t="s">
        <v>314</v>
      </c>
      <c r="AT144" s="19" t="s">
        <v>201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251</v>
      </c>
      <c r="BM144" s="19" t="s">
        <v>1329</v>
      </c>
    </row>
    <row r="145" spans="2:65" s="1" customFormat="1" ht="16.5" customHeight="1">
      <c r="B145" s="35"/>
      <c r="C145" s="181" t="s">
        <v>274</v>
      </c>
      <c r="D145" s="181" t="s">
        <v>201</v>
      </c>
      <c r="E145" s="182" t="s">
        <v>904</v>
      </c>
      <c r="F145" s="259" t="s">
        <v>905</v>
      </c>
      <c r="G145" s="259"/>
      <c r="H145" s="259"/>
      <c r="I145" s="259"/>
      <c r="J145" s="183" t="s">
        <v>358</v>
      </c>
      <c r="K145" s="184">
        <v>4</v>
      </c>
      <c r="L145" s="260">
        <v>0</v>
      </c>
      <c r="M145" s="261"/>
      <c r="N145" s="262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0.0002</v>
      </c>
      <c r="Y145" s="179">
        <f t="shared" si="7"/>
        <v>0.0008</v>
      </c>
      <c r="Z145" s="179">
        <v>0</v>
      </c>
      <c r="AA145" s="180">
        <f t="shared" si="8"/>
        <v>0</v>
      </c>
      <c r="AR145" s="19" t="s">
        <v>863</v>
      </c>
      <c r="AT145" s="19" t="s">
        <v>201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863</v>
      </c>
      <c r="BM145" s="19" t="s">
        <v>1330</v>
      </c>
    </row>
    <row r="146" spans="2:65" s="1" customFormat="1" ht="16.5" customHeight="1">
      <c r="B146" s="35"/>
      <c r="C146" s="174" t="s">
        <v>278</v>
      </c>
      <c r="D146" s="174" t="s">
        <v>190</v>
      </c>
      <c r="E146" s="175" t="s">
        <v>907</v>
      </c>
      <c r="F146" s="255" t="s">
        <v>908</v>
      </c>
      <c r="G146" s="255"/>
      <c r="H146" s="255"/>
      <c r="I146" s="255"/>
      <c r="J146" s="176" t="s">
        <v>358</v>
      </c>
      <c r="K146" s="177">
        <v>16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251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251</v>
      </c>
      <c r="BM146" s="19" t="s">
        <v>1331</v>
      </c>
    </row>
    <row r="147" spans="2:65" s="1" customFormat="1" ht="16.5" customHeight="1">
      <c r="B147" s="35"/>
      <c r="C147" s="181" t="s">
        <v>282</v>
      </c>
      <c r="D147" s="181" t="s">
        <v>201</v>
      </c>
      <c r="E147" s="182" t="s">
        <v>910</v>
      </c>
      <c r="F147" s="259" t="s">
        <v>911</v>
      </c>
      <c r="G147" s="259"/>
      <c r="H147" s="259"/>
      <c r="I147" s="259"/>
      <c r="J147" s="183" t="s">
        <v>358</v>
      </c>
      <c r="K147" s="184">
        <v>16</v>
      </c>
      <c r="L147" s="260">
        <v>0</v>
      </c>
      <c r="M147" s="261"/>
      <c r="N147" s="262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0.0041</v>
      </c>
      <c r="Y147" s="179">
        <f t="shared" si="7"/>
        <v>0.0656</v>
      </c>
      <c r="Z147" s="179">
        <v>0</v>
      </c>
      <c r="AA147" s="180">
        <f t="shared" si="8"/>
        <v>0</v>
      </c>
      <c r="AR147" s="19" t="s">
        <v>314</v>
      </c>
      <c r="AT147" s="19" t="s">
        <v>201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251</v>
      </c>
      <c r="BM147" s="19" t="s">
        <v>1332</v>
      </c>
    </row>
    <row r="148" spans="2:65" s="1" customFormat="1" ht="25.5" customHeight="1">
      <c r="B148" s="35"/>
      <c r="C148" s="174" t="s">
        <v>286</v>
      </c>
      <c r="D148" s="174" t="s">
        <v>190</v>
      </c>
      <c r="E148" s="175" t="s">
        <v>913</v>
      </c>
      <c r="F148" s="255" t="s">
        <v>914</v>
      </c>
      <c r="G148" s="255"/>
      <c r="H148" s="255"/>
      <c r="I148" s="255"/>
      <c r="J148" s="176" t="s">
        <v>198</v>
      </c>
      <c r="K148" s="177">
        <v>40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251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251</v>
      </c>
      <c r="BM148" s="19" t="s">
        <v>1333</v>
      </c>
    </row>
    <row r="149" spans="2:65" s="1" customFormat="1" ht="16.5" customHeight="1">
      <c r="B149" s="35"/>
      <c r="C149" s="181" t="s">
        <v>290</v>
      </c>
      <c r="D149" s="181" t="s">
        <v>201</v>
      </c>
      <c r="E149" s="182" t="s">
        <v>916</v>
      </c>
      <c r="F149" s="259" t="s">
        <v>917</v>
      </c>
      <c r="G149" s="259"/>
      <c r="H149" s="259"/>
      <c r="I149" s="259"/>
      <c r="J149" s="183" t="s">
        <v>529</v>
      </c>
      <c r="K149" s="184">
        <v>24.8</v>
      </c>
      <c r="L149" s="260">
        <v>0</v>
      </c>
      <c r="M149" s="261"/>
      <c r="N149" s="262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0.001</v>
      </c>
      <c r="Y149" s="179">
        <f t="shared" si="7"/>
        <v>0.024800000000000003</v>
      </c>
      <c r="Z149" s="179">
        <v>0</v>
      </c>
      <c r="AA149" s="180">
        <f t="shared" si="8"/>
        <v>0</v>
      </c>
      <c r="AR149" s="19" t="s">
        <v>314</v>
      </c>
      <c r="AT149" s="19" t="s">
        <v>201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251</v>
      </c>
      <c r="BM149" s="19" t="s">
        <v>1334</v>
      </c>
    </row>
    <row r="150" spans="2:65" s="1" customFormat="1" ht="16.5" customHeight="1">
      <c r="B150" s="35"/>
      <c r="C150" s="174" t="s">
        <v>294</v>
      </c>
      <c r="D150" s="174" t="s">
        <v>190</v>
      </c>
      <c r="E150" s="175" t="s">
        <v>1335</v>
      </c>
      <c r="F150" s="255" t="s">
        <v>603</v>
      </c>
      <c r="G150" s="255"/>
      <c r="H150" s="255"/>
      <c r="I150" s="255"/>
      <c r="J150" s="176" t="s">
        <v>358</v>
      </c>
      <c r="K150" s="177">
        <v>8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251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251</v>
      </c>
      <c r="BM150" s="19" t="s">
        <v>1336</v>
      </c>
    </row>
    <row r="151" spans="2:65" s="1" customFormat="1" ht="16.5" customHeight="1">
      <c r="B151" s="35"/>
      <c r="C151" s="181" t="s">
        <v>298</v>
      </c>
      <c r="D151" s="181" t="s">
        <v>201</v>
      </c>
      <c r="E151" s="182" t="s">
        <v>920</v>
      </c>
      <c r="F151" s="259" t="s">
        <v>606</v>
      </c>
      <c r="G151" s="259"/>
      <c r="H151" s="259"/>
      <c r="I151" s="259"/>
      <c r="J151" s="183" t="s">
        <v>358</v>
      </c>
      <c r="K151" s="184">
        <v>8</v>
      </c>
      <c r="L151" s="260">
        <v>0</v>
      </c>
      <c r="M151" s="261"/>
      <c r="N151" s="262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1E-05</v>
      </c>
      <c r="Y151" s="179">
        <f t="shared" si="7"/>
        <v>8E-05</v>
      </c>
      <c r="Z151" s="179">
        <v>0</v>
      </c>
      <c r="AA151" s="180">
        <f t="shared" si="8"/>
        <v>0</v>
      </c>
      <c r="AR151" s="19" t="s">
        <v>314</v>
      </c>
      <c r="AT151" s="19" t="s">
        <v>201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251</v>
      </c>
      <c r="BM151" s="19" t="s">
        <v>1337</v>
      </c>
    </row>
    <row r="152" spans="2:65" s="1" customFormat="1" ht="16.5" customHeight="1">
      <c r="B152" s="35"/>
      <c r="C152" s="181" t="s">
        <v>302</v>
      </c>
      <c r="D152" s="181" t="s">
        <v>201</v>
      </c>
      <c r="E152" s="182" t="s">
        <v>922</v>
      </c>
      <c r="F152" s="259" t="s">
        <v>1338</v>
      </c>
      <c r="G152" s="259"/>
      <c r="H152" s="259"/>
      <c r="I152" s="259"/>
      <c r="J152" s="183" t="s">
        <v>529</v>
      </c>
      <c r="K152" s="184">
        <v>10</v>
      </c>
      <c r="L152" s="260">
        <v>0</v>
      </c>
      <c r="M152" s="261"/>
      <c r="N152" s="262">
        <f t="shared" si="5"/>
        <v>0</v>
      </c>
      <c r="O152" s="258"/>
      <c r="P152" s="258"/>
      <c r="Q152" s="258"/>
      <c r="R152" s="37"/>
      <c r="T152" s="178" t="s">
        <v>22</v>
      </c>
      <c r="U152" s="44" t="s">
        <v>51</v>
      </c>
      <c r="V152" s="36"/>
      <c r="W152" s="179">
        <f t="shared" si="6"/>
        <v>0</v>
      </c>
      <c r="X152" s="179">
        <v>0.001</v>
      </c>
      <c r="Y152" s="179">
        <f t="shared" si="7"/>
        <v>0.01</v>
      </c>
      <c r="Z152" s="179">
        <v>0</v>
      </c>
      <c r="AA152" s="180">
        <f t="shared" si="8"/>
        <v>0</v>
      </c>
      <c r="AR152" s="19" t="s">
        <v>314</v>
      </c>
      <c r="AT152" s="19" t="s">
        <v>201</v>
      </c>
      <c r="AU152" s="19" t="s">
        <v>97</v>
      </c>
      <c r="AY152" s="19" t="s">
        <v>189</v>
      </c>
      <c r="BE152" s="118">
        <f t="shared" si="9"/>
        <v>0</v>
      </c>
      <c r="BF152" s="118">
        <f t="shared" si="10"/>
        <v>0</v>
      </c>
      <c r="BG152" s="118">
        <f t="shared" si="11"/>
        <v>0</v>
      </c>
      <c r="BH152" s="118">
        <f t="shared" si="12"/>
        <v>0</v>
      </c>
      <c r="BI152" s="118">
        <f t="shared" si="13"/>
        <v>0</v>
      </c>
      <c r="BJ152" s="19" t="s">
        <v>41</v>
      </c>
      <c r="BK152" s="118">
        <f t="shared" si="14"/>
        <v>0</v>
      </c>
      <c r="BL152" s="19" t="s">
        <v>251</v>
      </c>
      <c r="BM152" s="19" t="s">
        <v>1339</v>
      </c>
    </row>
    <row r="153" spans="2:63" s="1" customFormat="1" ht="49.95" customHeight="1">
      <c r="B153" s="35"/>
      <c r="C153" s="36"/>
      <c r="D153" s="165" t="s">
        <v>555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270">
        <f>BK153</f>
        <v>0</v>
      </c>
      <c r="O153" s="271"/>
      <c r="P153" s="271"/>
      <c r="Q153" s="271"/>
      <c r="R153" s="37"/>
      <c r="T153" s="154"/>
      <c r="U153" s="56"/>
      <c r="V153" s="56"/>
      <c r="W153" s="56"/>
      <c r="X153" s="56"/>
      <c r="Y153" s="56"/>
      <c r="Z153" s="56"/>
      <c r="AA153" s="58"/>
      <c r="AT153" s="19" t="s">
        <v>85</v>
      </c>
      <c r="AU153" s="19" t="s">
        <v>86</v>
      </c>
      <c r="AY153" s="19" t="s">
        <v>556</v>
      </c>
      <c r="BK153" s="118">
        <v>0</v>
      </c>
    </row>
    <row r="154" spans="2:18" s="1" customFormat="1" ht="6.9" customHeight="1">
      <c r="B154" s="59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1"/>
    </row>
  </sheetData>
  <sheetProtection algorithmName="SHA-512" hashValue="mQweqWS5EAPgCuM5B6DBPDzC03HU+TJ25hhE7DTtNSotWecVL+2NWowecH3/RYwJs4QSUoNZrO+aL0RrCerT8A==" saltValue="+MoHsTSM5/uOespJApyY9gyjhQ4xEy+VtsEZsCNxSlK9JUIKGu1DAfQ05v8aMNqpTduwUBrxFInvtogUWkrXhQ==" spinCount="10" sheet="1" objects="1" scenarios="1" formatColumns="0" formatRows="0"/>
  <mergeCells count="160">
    <mergeCell ref="N153:Q153"/>
    <mergeCell ref="H1:K1"/>
    <mergeCell ref="S2:AC2"/>
    <mergeCell ref="F151:I151"/>
    <mergeCell ref="L151:M151"/>
    <mergeCell ref="N151:Q151"/>
    <mergeCell ref="F152:I152"/>
    <mergeCell ref="L152:M152"/>
    <mergeCell ref="N152:Q152"/>
    <mergeCell ref="N120:Q120"/>
    <mergeCell ref="N121:Q121"/>
    <mergeCell ref="N122:Q122"/>
    <mergeCell ref="N125:Q125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L102:Q102"/>
    <mergeCell ref="C108:Q108"/>
    <mergeCell ref="F110:P110"/>
    <mergeCell ref="F111:P111"/>
    <mergeCell ref="F112:P112"/>
    <mergeCell ref="M114:P114"/>
    <mergeCell ref="M116:Q116"/>
    <mergeCell ref="M117:Q117"/>
    <mergeCell ref="F119:I119"/>
    <mergeCell ref="L119:M119"/>
    <mergeCell ref="N119:Q119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M85:Q85"/>
    <mergeCell ref="C87:G87"/>
    <mergeCell ref="N87:Q87"/>
    <mergeCell ref="N89:Q89"/>
    <mergeCell ref="N90:Q90"/>
    <mergeCell ref="N91:Q91"/>
    <mergeCell ref="N92:Q92"/>
    <mergeCell ref="N94:Q94"/>
    <mergeCell ref="D95:H95"/>
    <mergeCell ref="N95:Q95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9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114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925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1340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N92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(SUM(BE92:BE99)+SUM(BE118:BE143))</f>
        <v>0</v>
      </c>
      <c r="I33" s="238"/>
      <c r="J33" s="238"/>
      <c r="K33" s="36"/>
      <c r="L33" s="36"/>
      <c r="M33" s="244">
        <f>ROUND((SUM(BE92:BE99)+SUM(BE118:BE143)),0)*F33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(SUM(BF92:BF99)+SUM(BF118:BF143))</f>
        <v>0</v>
      </c>
      <c r="I34" s="238"/>
      <c r="J34" s="238"/>
      <c r="K34" s="36"/>
      <c r="L34" s="36"/>
      <c r="M34" s="244">
        <f>ROUND((SUM(BF92:BF99)+SUM(BF118:BF143)),0)*F34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(SUM(BG92:BG99)+SUM(BG118:BG143))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(SUM(BH92:BH99)+SUM(BH118:BH143))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(SUM(BI92:BI99)+SUM(BI118:BI143))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925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03 - Vzduchotechnika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N118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1341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N119</f>
        <v>0</v>
      </c>
      <c r="O90" s="251"/>
      <c r="P90" s="251"/>
      <c r="Q90" s="251"/>
      <c r="R90" s="142"/>
      <c r="T90" s="143"/>
      <c r="U90" s="143"/>
    </row>
    <row r="91" spans="2:21" s="1" customFormat="1" ht="21.75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7"/>
      <c r="T91" s="136"/>
      <c r="U91" s="136"/>
    </row>
    <row r="92" spans="2:21" s="1" customFormat="1" ht="29.25" customHeight="1">
      <c r="B92" s="35"/>
      <c r="C92" s="138" t="s">
        <v>166</v>
      </c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249">
        <f>ROUND(N93+N94+N95+N96+N97+N98,0)</f>
        <v>0</v>
      </c>
      <c r="O92" s="252"/>
      <c r="P92" s="252"/>
      <c r="Q92" s="252"/>
      <c r="R92" s="37"/>
      <c r="T92" s="147"/>
      <c r="U92" s="148" t="s">
        <v>50</v>
      </c>
    </row>
    <row r="93" spans="2:65" s="1" customFormat="1" ht="18" customHeight="1">
      <c r="B93" s="35"/>
      <c r="C93" s="36"/>
      <c r="D93" s="229" t="s">
        <v>167</v>
      </c>
      <c r="E93" s="230"/>
      <c r="F93" s="230"/>
      <c r="G93" s="230"/>
      <c r="H93" s="230"/>
      <c r="I93" s="36"/>
      <c r="J93" s="36"/>
      <c r="K93" s="36"/>
      <c r="L93" s="36"/>
      <c r="M93" s="36"/>
      <c r="N93" s="228">
        <f>ROUND(N89*T93,0)</f>
        <v>0</v>
      </c>
      <c r="O93" s="225"/>
      <c r="P93" s="225"/>
      <c r="Q93" s="225"/>
      <c r="R93" s="37"/>
      <c r="S93" s="149"/>
      <c r="T93" s="150"/>
      <c r="U93" s="151" t="s">
        <v>51</v>
      </c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52" t="s">
        <v>168</v>
      </c>
      <c r="AZ93" s="149"/>
      <c r="BA93" s="149"/>
      <c r="BB93" s="149"/>
      <c r="BC93" s="149"/>
      <c r="BD93" s="149"/>
      <c r="BE93" s="153">
        <f aca="true" t="shared" si="0" ref="BE93:BE98">IF(U93="základní",N93,0)</f>
        <v>0</v>
      </c>
      <c r="BF93" s="153">
        <f aca="true" t="shared" si="1" ref="BF93:BF98">IF(U93="snížená",N93,0)</f>
        <v>0</v>
      </c>
      <c r="BG93" s="153">
        <f aca="true" t="shared" si="2" ref="BG93:BG98">IF(U93="zákl. přenesená",N93,0)</f>
        <v>0</v>
      </c>
      <c r="BH93" s="153">
        <f aca="true" t="shared" si="3" ref="BH93:BH98">IF(U93="sníž. přenesená",N93,0)</f>
        <v>0</v>
      </c>
      <c r="BI93" s="153">
        <f aca="true" t="shared" si="4" ref="BI93:BI98">IF(U93="nulová",N93,0)</f>
        <v>0</v>
      </c>
      <c r="BJ93" s="152" t="s">
        <v>41</v>
      </c>
      <c r="BK93" s="149"/>
      <c r="BL93" s="149"/>
      <c r="BM93" s="149"/>
    </row>
    <row r="94" spans="2:65" s="1" customFormat="1" ht="18" customHeight="1">
      <c r="B94" s="35"/>
      <c r="C94" s="36"/>
      <c r="D94" s="229" t="s">
        <v>169</v>
      </c>
      <c r="E94" s="230"/>
      <c r="F94" s="230"/>
      <c r="G94" s="230"/>
      <c r="H94" s="230"/>
      <c r="I94" s="36"/>
      <c r="J94" s="36"/>
      <c r="K94" s="36"/>
      <c r="L94" s="36"/>
      <c r="M94" s="36"/>
      <c r="N94" s="228">
        <f>ROUND(N89*T94,0)</f>
        <v>0</v>
      </c>
      <c r="O94" s="225"/>
      <c r="P94" s="225"/>
      <c r="Q94" s="225"/>
      <c r="R94" s="37"/>
      <c r="S94" s="149"/>
      <c r="T94" s="150"/>
      <c r="U94" s="151" t="s">
        <v>51</v>
      </c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49"/>
      <c r="AT94" s="149"/>
      <c r="AU94" s="149"/>
      <c r="AV94" s="149"/>
      <c r="AW94" s="149"/>
      <c r="AX94" s="149"/>
      <c r="AY94" s="152" t="s">
        <v>168</v>
      </c>
      <c r="AZ94" s="149"/>
      <c r="BA94" s="149"/>
      <c r="BB94" s="149"/>
      <c r="BC94" s="149"/>
      <c r="BD94" s="149"/>
      <c r="BE94" s="153">
        <f t="shared" si="0"/>
        <v>0</v>
      </c>
      <c r="BF94" s="153">
        <f t="shared" si="1"/>
        <v>0</v>
      </c>
      <c r="BG94" s="153">
        <f t="shared" si="2"/>
        <v>0</v>
      </c>
      <c r="BH94" s="153">
        <f t="shared" si="3"/>
        <v>0</v>
      </c>
      <c r="BI94" s="153">
        <f t="shared" si="4"/>
        <v>0</v>
      </c>
      <c r="BJ94" s="152" t="s">
        <v>41</v>
      </c>
      <c r="BK94" s="149"/>
      <c r="BL94" s="149"/>
      <c r="BM94" s="149"/>
    </row>
    <row r="95" spans="2:65" s="1" customFormat="1" ht="18" customHeight="1">
      <c r="B95" s="35"/>
      <c r="C95" s="36"/>
      <c r="D95" s="229" t="s">
        <v>170</v>
      </c>
      <c r="E95" s="230"/>
      <c r="F95" s="230"/>
      <c r="G95" s="230"/>
      <c r="H95" s="230"/>
      <c r="I95" s="36"/>
      <c r="J95" s="36"/>
      <c r="K95" s="36"/>
      <c r="L95" s="36"/>
      <c r="M95" s="36"/>
      <c r="N95" s="228">
        <f>ROUND(N89*T95,0)</f>
        <v>0</v>
      </c>
      <c r="O95" s="225"/>
      <c r="P95" s="225"/>
      <c r="Q95" s="225"/>
      <c r="R95" s="37"/>
      <c r="S95" s="149"/>
      <c r="T95" s="150"/>
      <c r="U95" s="151" t="s">
        <v>51</v>
      </c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52" t="s">
        <v>168</v>
      </c>
      <c r="AZ95" s="149"/>
      <c r="BA95" s="149"/>
      <c r="BB95" s="149"/>
      <c r="BC95" s="149"/>
      <c r="BD95" s="149"/>
      <c r="BE95" s="153">
        <f t="shared" si="0"/>
        <v>0</v>
      </c>
      <c r="BF95" s="153">
        <f t="shared" si="1"/>
        <v>0</v>
      </c>
      <c r="BG95" s="153">
        <f t="shared" si="2"/>
        <v>0</v>
      </c>
      <c r="BH95" s="153">
        <f t="shared" si="3"/>
        <v>0</v>
      </c>
      <c r="BI95" s="153">
        <f t="shared" si="4"/>
        <v>0</v>
      </c>
      <c r="BJ95" s="152" t="s">
        <v>41</v>
      </c>
      <c r="BK95" s="149"/>
      <c r="BL95" s="149"/>
      <c r="BM95" s="149"/>
    </row>
    <row r="96" spans="2:65" s="1" customFormat="1" ht="18" customHeight="1">
      <c r="B96" s="35"/>
      <c r="C96" s="36"/>
      <c r="D96" s="229" t="s">
        <v>171</v>
      </c>
      <c r="E96" s="230"/>
      <c r="F96" s="230"/>
      <c r="G96" s="230"/>
      <c r="H96" s="230"/>
      <c r="I96" s="36"/>
      <c r="J96" s="36"/>
      <c r="K96" s="36"/>
      <c r="L96" s="36"/>
      <c r="M96" s="36"/>
      <c r="N96" s="228">
        <f>ROUND(N89*T96,0)</f>
        <v>0</v>
      </c>
      <c r="O96" s="225"/>
      <c r="P96" s="225"/>
      <c r="Q96" s="225"/>
      <c r="R96" s="37"/>
      <c r="S96" s="149"/>
      <c r="T96" s="150"/>
      <c r="U96" s="151" t="s">
        <v>51</v>
      </c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52" t="s">
        <v>168</v>
      </c>
      <c r="AZ96" s="149"/>
      <c r="BA96" s="149"/>
      <c r="BB96" s="149"/>
      <c r="BC96" s="149"/>
      <c r="BD96" s="149"/>
      <c r="BE96" s="153">
        <f t="shared" si="0"/>
        <v>0</v>
      </c>
      <c r="BF96" s="153">
        <f t="shared" si="1"/>
        <v>0</v>
      </c>
      <c r="BG96" s="153">
        <f t="shared" si="2"/>
        <v>0</v>
      </c>
      <c r="BH96" s="153">
        <f t="shared" si="3"/>
        <v>0</v>
      </c>
      <c r="BI96" s="153">
        <f t="shared" si="4"/>
        <v>0</v>
      </c>
      <c r="BJ96" s="152" t="s">
        <v>41</v>
      </c>
      <c r="BK96" s="149"/>
      <c r="BL96" s="149"/>
      <c r="BM96" s="149"/>
    </row>
    <row r="97" spans="2:65" s="1" customFormat="1" ht="18" customHeight="1">
      <c r="B97" s="35"/>
      <c r="C97" s="36"/>
      <c r="D97" s="229" t="s">
        <v>172</v>
      </c>
      <c r="E97" s="230"/>
      <c r="F97" s="230"/>
      <c r="G97" s="230"/>
      <c r="H97" s="230"/>
      <c r="I97" s="36"/>
      <c r="J97" s="36"/>
      <c r="K97" s="36"/>
      <c r="L97" s="36"/>
      <c r="M97" s="36"/>
      <c r="N97" s="228">
        <f>ROUND(N89*T97,0)</f>
        <v>0</v>
      </c>
      <c r="O97" s="225"/>
      <c r="P97" s="225"/>
      <c r="Q97" s="225"/>
      <c r="R97" s="37"/>
      <c r="S97" s="149"/>
      <c r="T97" s="150"/>
      <c r="U97" s="151" t="s">
        <v>51</v>
      </c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2" t="s">
        <v>168</v>
      </c>
      <c r="AZ97" s="149"/>
      <c r="BA97" s="149"/>
      <c r="BB97" s="149"/>
      <c r="BC97" s="149"/>
      <c r="BD97" s="149"/>
      <c r="BE97" s="153">
        <f t="shared" si="0"/>
        <v>0</v>
      </c>
      <c r="BF97" s="153">
        <f t="shared" si="1"/>
        <v>0</v>
      </c>
      <c r="BG97" s="153">
        <f t="shared" si="2"/>
        <v>0</v>
      </c>
      <c r="BH97" s="153">
        <f t="shared" si="3"/>
        <v>0</v>
      </c>
      <c r="BI97" s="153">
        <f t="shared" si="4"/>
        <v>0</v>
      </c>
      <c r="BJ97" s="152" t="s">
        <v>41</v>
      </c>
      <c r="BK97" s="149"/>
      <c r="BL97" s="149"/>
      <c r="BM97" s="149"/>
    </row>
    <row r="98" spans="2:65" s="1" customFormat="1" ht="18" customHeight="1">
      <c r="B98" s="35"/>
      <c r="C98" s="36"/>
      <c r="D98" s="114" t="s">
        <v>173</v>
      </c>
      <c r="E98" s="36"/>
      <c r="F98" s="36"/>
      <c r="G98" s="36"/>
      <c r="H98" s="36"/>
      <c r="I98" s="36"/>
      <c r="J98" s="36"/>
      <c r="K98" s="36"/>
      <c r="L98" s="36"/>
      <c r="M98" s="36"/>
      <c r="N98" s="228">
        <f>ROUND(N89*T98,0)</f>
        <v>0</v>
      </c>
      <c r="O98" s="225"/>
      <c r="P98" s="225"/>
      <c r="Q98" s="225"/>
      <c r="R98" s="37"/>
      <c r="S98" s="149"/>
      <c r="T98" s="154"/>
      <c r="U98" s="155" t="s">
        <v>51</v>
      </c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52" t="s">
        <v>174</v>
      </c>
      <c r="AZ98" s="149"/>
      <c r="BA98" s="149"/>
      <c r="BB98" s="149"/>
      <c r="BC98" s="149"/>
      <c r="BD98" s="149"/>
      <c r="BE98" s="153">
        <f t="shared" si="0"/>
        <v>0</v>
      </c>
      <c r="BF98" s="153">
        <f t="shared" si="1"/>
        <v>0</v>
      </c>
      <c r="BG98" s="153">
        <f t="shared" si="2"/>
        <v>0</v>
      </c>
      <c r="BH98" s="153">
        <f t="shared" si="3"/>
        <v>0</v>
      </c>
      <c r="BI98" s="153">
        <f t="shared" si="4"/>
        <v>0</v>
      </c>
      <c r="BJ98" s="152" t="s">
        <v>41</v>
      </c>
      <c r="BK98" s="149"/>
      <c r="BL98" s="149"/>
      <c r="BM98" s="149"/>
    </row>
    <row r="99" spans="2:21" s="1" customFormat="1" ht="12"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7"/>
      <c r="T99" s="136"/>
      <c r="U99" s="136"/>
    </row>
    <row r="100" spans="2:21" s="1" customFormat="1" ht="29.25" customHeight="1">
      <c r="B100" s="35"/>
      <c r="C100" s="124" t="s">
        <v>137</v>
      </c>
      <c r="D100" s="125"/>
      <c r="E100" s="125"/>
      <c r="F100" s="125"/>
      <c r="G100" s="125"/>
      <c r="H100" s="125"/>
      <c r="I100" s="125"/>
      <c r="J100" s="125"/>
      <c r="K100" s="125"/>
      <c r="L100" s="233">
        <f>ROUND(SUM(N89+N92),0)</f>
        <v>0</v>
      </c>
      <c r="M100" s="233"/>
      <c r="N100" s="233"/>
      <c r="O100" s="233"/>
      <c r="P100" s="233"/>
      <c r="Q100" s="233"/>
      <c r="R100" s="37"/>
      <c r="T100" s="136"/>
      <c r="U100" s="136"/>
    </row>
    <row r="101" spans="2:21" s="1" customFormat="1" ht="6.9" customHeight="1"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1"/>
      <c r="T101" s="136"/>
      <c r="U101" s="136"/>
    </row>
    <row r="105" spans="2:18" s="1" customFormat="1" ht="6.9" customHeight="1">
      <c r="B105" s="62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4"/>
    </row>
    <row r="106" spans="2:18" s="1" customFormat="1" ht="36.9" customHeight="1">
      <c r="B106" s="35"/>
      <c r="C106" s="188" t="s">
        <v>175</v>
      </c>
      <c r="D106" s="238"/>
      <c r="E106" s="238"/>
      <c r="F106" s="238"/>
      <c r="G106" s="238"/>
      <c r="H106" s="238"/>
      <c r="I106" s="238"/>
      <c r="J106" s="238"/>
      <c r="K106" s="238"/>
      <c r="L106" s="238"/>
      <c r="M106" s="238"/>
      <c r="N106" s="238"/>
      <c r="O106" s="238"/>
      <c r="P106" s="238"/>
      <c r="Q106" s="238"/>
      <c r="R106" s="37"/>
    </row>
    <row r="107" spans="2:18" s="1" customFormat="1" ht="6.9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18" s="1" customFormat="1" ht="30" customHeight="1">
      <c r="B108" s="35"/>
      <c r="C108" s="30" t="s">
        <v>19</v>
      </c>
      <c r="D108" s="36"/>
      <c r="E108" s="36"/>
      <c r="F108" s="236" t="str">
        <f>F6</f>
        <v>Sš aut. - realizace úspor energie</v>
      </c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36"/>
      <c r="R108" s="37"/>
    </row>
    <row r="109" spans="2:18" ht="30" customHeight="1">
      <c r="B109" s="23"/>
      <c r="C109" s="30" t="s">
        <v>144</v>
      </c>
      <c r="D109" s="26"/>
      <c r="E109" s="26"/>
      <c r="F109" s="236" t="s">
        <v>925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26"/>
      <c r="R109" s="24"/>
    </row>
    <row r="110" spans="2:18" s="1" customFormat="1" ht="36.9" customHeight="1">
      <c r="B110" s="35"/>
      <c r="C110" s="69" t="s">
        <v>146</v>
      </c>
      <c r="D110" s="36"/>
      <c r="E110" s="36"/>
      <c r="F110" s="208" t="str">
        <f>F8</f>
        <v>03 - Vzduchotechnika</v>
      </c>
      <c r="G110" s="238"/>
      <c r="H110" s="238"/>
      <c r="I110" s="238"/>
      <c r="J110" s="238"/>
      <c r="K110" s="238"/>
      <c r="L110" s="238"/>
      <c r="M110" s="238"/>
      <c r="N110" s="238"/>
      <c r="O110" s="238"/>
      <c r="P110" s="238"/>
      <c r="Q110" s="36"/>
      <c r="R110" s="37"/>
    </row>
    <row r="111" spans="2:18" s="1" customFormat="1" ht="6.9" customHeight="1"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7"/>
    </row>
    <row r="112" spans="2:18" s="1" customFormat="1" ht="18" customHeight="1">
      <c r="B112" s="35"/>
      <c r="C112" s="30" t="s">
        <v>24</v>
      </c>
      <c r="D112" s="36"/>
      <c r="E112" s="36"/>
      <c r="F112" s="28" t="str">
        <f>F10</f>
        <v>Holice</v>
      </c>
      <c r="G112" s="36"/>
      <c r="H112" s="36"/>
      <c r="I112" s="36"/>
      <c r="J112" s="36"/>
      <c r="K112" s="30" t="s">
        <v>26</v>
      </c>
      <c r="L112" s="36"/>
      <c r="M112" s="240" t="str">
        <f>IF(O10="","",O10)</f>
        <v>16. 1. 2018</v>
      </c>
      <c r="N112" s="240"/>
      <c r="O112" s="240"/>
      <c r="P112" s="240"/>
      <c r="Q112" s="36"/>
      <c r="R112" s="37"/>
    </row>
    <row r="113" spans="2:18" s="1" customFormat="1" ht="6.9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13.2">
      <c r="B114" s="35"/>
      <c r="C114" s="30" t="s">
        <v>28</v>
      </c>
      <c r="D114" s="36"/>
      <c r="E114" s="36"/>
      <c r="F114" s="28" t="str">
        <f>E13</f>
        <v>Pardubický kraj, Komenského nám. 125, Pardubice</v>
      </c>
      <c r="G114" s="36"/>
      <c r="H114" s="36"/>
      <c r="I114" s="36"/>
      <c r="J114" s="36"/>
      <c r="K114" s="30" t="s">
        <v>36</v>
      </c>
      <c r="L114" s="36"/>
      <c r="M114" s="192" t="str">
        <f>E19</f>
        <v>ApA Architektonicko-projekt.ateliér Vamberk s.r.o.</v>
      </c>
      <c r="N114" s="192"/>
      <c r="O114" s="192"/>
      <c r="P114" s="192"/>
      <c r="Q114" s="192"/>
      <c r="R114" s="37"/>
    </row>
    <row r="115" spans="2:18" s="1" customFormat="1" ht="14.4" customHeight="1">
      <c r="B115" s="35"/>
      <c r="C115" s="30" t="s">
        <v>34</v>
      </c>
      <c r="D115" s="36"/>
      <c r="E115" s="36"/>
      <c r="F115" s="28" t="str">
        <f>IF(E16="","",E16)</f>
        <v>Vyplň údaj</v>
      </c>
      <c r="G115" s="36"/>
      <c r="H115" s="36"/>
      <c r="I115" s="36"/>
      <c r="J115" s="36"/>
      <c r="K115" s="30" t="s">
        <v>42</v>
      </c>
      <c r="L115" s="36"/>
      <c r="M115" s="192" t="str">
        <f>E22</f>
        <v>Ing. I. Černá</v>
      </c>
      <c r="N115" s="192"/>
      <c r="O115" s="192"/>
      <c r="P115" s="192"/>
      <c r="Q115" s="192"/>
      <c r="R115" s="37"/>
    </row>
    <row r="116" spans="2:18" s="1" customFormat="1" ht="10.3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27" s="9" customFormat="1" ht="29.25" customHeight="1">
      <c r="B117" s="156"/>
      <c r="C117" s="157" t="s">
        <v>176</v>
      </c>
      <c r="D117" s="158" t="s">
        <v>177</v>
      </c>
      <c r="E117" s="158" t="s">
        <v>68</v>
      </c>
      <c r="F117" s="253" t="s">
        <v>178</v>
      </c>
      <c r="G117" s="253"/>
      <c r="H117" s="253"/>
      <c r="I117" s="253"/>
      <c r="J117" s="158" t="s">
        <v>179</v>
      </c>
      <c r="K117" s="158" t="s">
        <v>180</v>
      </c>
      <c r="L117" s="253" t="s">
        <v>181</v>
      </c>
      <c r="M117" s="253"/>
      <c r="N117" s="253" t="s">
        <v>151</v>
      </c>
      <c r="O117" s="253"/>
      <c r="P117" s="253"/>
      <c r="Q117" s="254"/>
      <c r="R117" s="159"/>
      <c r="T117" s="80" t="s">
        <v>182</v>
      </c>
      <c r="U117" s="81" t="s">
        <v>50</v>
      </c>
      <c r="V117" s="81" t="s">
        <v>183</v>
      </c>
      <c r="W117" s="81" t="s">
        <v>184</v>
      </c>
      <c r="X117" s="81" t="s">
        <v>185</v>
      </c>
      <c r="Y117" s="81" t="s">
        <v>186</v>
      </c>
      <c r="Z117" s="81" t="s">
        <v>187</v>
      </c>
      <c r="AA117" s="82" t="s">
        <v>188</v>
      </c>
    </row>
    <row r="118" spans="2:63" s="1" customFormat="1" ht="29.25" customHeight="1">
      <c r="B118" s="35"/>
      <c r="C118" s="84" t="s">
        <v>148</v>
      </c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263">
        <f>BK118</f>
        <v>0</v>
      </c>
      <c r="O118" s="264"/>
      <c r="P118" s="264"/>
      <c r="Q118" s="264"/>
      <c r="R118" s="37"/>
      <c r="T118" s="83"/>
      <c r="U118" s="51"/>
      <c r="V118" s="51"/>
      <c r="W118" s="160">
        <f>W119+W144</f>
        <v>0</v>
      </c>
      <c r="X118" s="51"/>
      <c r="Y118" s="160">
        <f>Y119+Y144</f>
        <v>0</v>
      </c>
      <c r="Z118" s="51"/>
      <c r="AA118" s="161">
        <f>AA119+AA144</f>
        <v>0</v>
      </c>
      <c r="AT118" s="19" t="s">
        <v>85</v>
      </c>
      <c r="AU118" s="19" t="s">
        <v>153</v>
      </c>
      <c r="BK118" s="162">
        <f>BK119+BK144</f>
        <v>0</v>
      </c>
    </row>
    <row r="119" spans="2:63" s="10" customFormat="1" ht="37.35" customHeight="1">
      <c r="B119" s="163"/>
      <c r="C119" s="164"/>
      <c r="D119" s="165" t="s">
        <v>1341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273">
        <f>BK119</f>
        <v>0</v>
      </c>
      <c r="O119" s="274"/>
      <c r="P119" s="274"/>
      <c r="Q119" s="274"/>
      <c r="R119" s="166"/>
      <c r="T119" s="167"/>
      <c r="U119" s="164"/>
      <c r="V119" s="164"/>
      <c r="W119" s="168">
        <f>SUM(W120:W143)</f>
        <v>0</v>
      </c>
      <c r="X119" s="164"/>
      <c r="Y119" s="168">
        <f>SUM(Y120:Y143)</f>
        <v>0</v>
      </c>
      <c r="Z119" s="164"/>
      <c r="AA119" s="169">
        <f>SUM(AA120:AA143)</f>
        <v>0</v>
      </c>
      <c r="AR119" s="170" t="s">
        <v>97</v>
      </c>
      <c r="AT119" s="171" t="s">
        <v>85</v>
      </c>
      <c r="AU119" s="171" t="s">
        <v>86</v>
      </c>
      <c r="AY119" s="170" t="s">
        <v>189</v>
      </c>
      <c r="BK119" s="172">
        <f>SUM(BK120:BK143)</f>
        <v>0</v>
      </c>
    </row>
    <row r="120" spans="2:65" s="1" customFormat="1" ht="63.75" customHeight="1">
      <c r="B120" s="35"/>
      <c r="C120" s="174" t="s">
        <v>41</v>
      </c>
      <c r="D120" s="174" t="s">
        <v>190</v>
      </c>
      <c r="E120" s="175" t="s">
        <v>1342</v>
      </c>
      <c r="F120" s="255" t="s">
        <v>1343</v>
      </c>
      <c r="G120" s="255"/>
      <c r="H120" s="255"/>
      <c r="I120" s="255"/>
      <c r="J120" s="176" t="s">
        <v>1344</v>
      </c>
      <c r="K120" s="177">
        <v>1</v>
      </c>
      <c r="L120" s="256">
        <v>0</v>
      </c>
      <c r="M120" s="257"/>
      <c r="N120" s="258">
        <f aca="true" t="shared" si="5" ref="N120:N143">ROUND(L120*K120,2)</f>
        <v>0</v>
      </c>
      <c r="O120" s="258"/>
      <c r="P120" s="258"/>
      <c r="Q120" s="258"/>
      <c r="R120" s="37"/>
      <c r="T120" s="178" t="s">
        <v>22</v>
      </c>
      <c r="U120" s="44" t="s">
        <v>51</v>
      </c>
      <c r="V120" s="36"/>
      <c r="W120" s="179">
        <f aca="true" t="shared" si="6" ref="W120:W143">V120*K120</f>
        <v>0</v>
      </c>
      <c r="X120" s="179">
        <v>0</v>
      </c>
      <c r="Y120" s="179">
        <f aca="true" t="shared" si="7" ref="Y120:Y143">X120*K120</f>
        <v>0</v>
      </c>
      <c r="Z120" s="179">
        <v>0</v>
      </c>
      <c r="AA120" s="180">
        <f aca="true" t="shared" si="8" ref="AA120:AA143">Z120*K120</f>
        <v>0</v>
      </c>
      <c r="AR120" s="19" t="s">
        <v>251</v>
      </c>
      <c r="AT120" s="19" t="s">
        <v>190</v>
      </c>
      <c r="AU120" s="19" t="s">
        <v>41</v>
      </c>
      <c r="AY120" s="19" t="s">
        <v>189</v>
      </c>
      <c r="BE120" s="118">
        <f aca="true" t="shared" si="9" ref="BE120:BE143">IF(U120="základní",N120,0)</f>
        <v>0</v>
      </c>
      <c r="BF120" s="118">
        <f aca="true" t="shared" si="10" ref="BF120:BF143">IF(U120="snížená",N120,0)</f>
        <v>0</v>
      </c>
      <c r="BG120" s="118">
        <f aca="true" t="shared" si="11" ref="BG120:BG143">IF(U120="zákl. přenesená",N120,0)</f>
        <v>0</v>
      </c>
      <c r="BH120" s="118">
        <f aca="true" t="shared" si="12" ref="BH120:BH143">IF(U120="sníž. přenesená",N120,0)</f>
        <v>0</v>
      </c>
      <c r="BI120" s="118">
        <f aca="true" t="shared" si="13" ref="BI120:BI143">IF(U120="nulová",N120,0)</f>
        <v>0</v>
      </c>
      <c r="BJ120" s="19" t="s">
        <v>41</v>
      </c>
      <c r="BK120" s="118">
        <f aca="true" t="shared" si="14" ref="BK120:BK143">ROUND(L120*K120,2)</f>
        <v>0</v>
      </c>
      <c r="BL120" s="19" t="s">
        <v>251</v>
      </c>
      <c r="BM120" s="19" t="s">
        <v>1345</v>
      </c>
    </row>
    <row r="121" spans="2:65" s="1" customFormat="1" ht="16.5" customHeight="1">
      <c r="B121" s="35"/>
      <c r="C121" s="174" t="s">
        <v>97</v>
      </c>
      <c r="D121" s="174" t="s">
        <v>190</v>
      </c>
      <c r="E121" s="175" t="s">
        <v>1346</v>
      </c>
      <c r="F121" s="255" t="s">
        <v>1347</v>
      </c>
      <c r="G121" s="255"/>
      <c r="H121" s="255"/>
      <c r="I121" s="255"/>
      <c r="J121" s="176" t="s">
        <v>1348</v>
      </c>
      <c r="K121" s="177">
        <v>1</v>
      </c>
      <c r="L121" s="256">
        <v>0</v>
      </c>
      <c r="M121" s="257"/>
      <c r="N121" s="258">
        <f t="shared" si="5"/>
        <v>0</v>
      </c>
      <c r="O121" s="258"/>
      <c r="P121" s="258"/>
      <c r="Q121" s="258"/>
      <c r="R121" s="37"/>
      <c r="T121" s="178" t="s">
        <v>22</v>
      </c>
      <c r="U121" s="44" t="s">
        <v>51</v>
      </c>
      <c r="V121" s="36"/>
      <c r="W121" s="179">
        <f t="shared" si="6"/>
        <v>0</v>
      </c>
      <c r="X121" s="179">
        <v>0</v>
      </c>
      <c r="Y121" s="179">
        <f t="shared" si="7"/>
        <v>0</v>
      </c>
      <c r="Z121" s="179">
        <v>0</v>
      </c>
      <c r="AA121" s="180">
        <f t="shared" si="8"/>
        <v>0</v>
      </c>
      <c r="AR121" s="19" t="s">
        <v>251</v>
      </c>
      <c r="AT121" s="19" t="s">
        <v>190</v>
      </c>
      <c r="AU121" s="19" t="s">
        <v>41</v>
      </c>
      <c r="AY121" s="19" t="s">
        <v>189</v>
      </c>
      <c r="BE121" s="118">
        <f t="shared" si="9"/>
        <v>0</v>
      </c>
      <c r="BF121" s="118">
        <f t="shared" si="10"/>
        <v>0</v>
      </c>
      <c r="BG121" s="118">
        <f t="shared" si="11"/>
        <v>0</v>
      </c>
      <c r="BH121" s="118">
        <f t="shared" si="12"/>
        <v>0</v>
      </c>
      <c r="BI121" s="118">
        <f t="shared" si="13"/>
        <v>0</v>
      </c>
      <c r="BJ121" s="19" t="s">
        <v>41</v>
      </c>
      <c r="BK121" s="118">
        <f t="shared" si="14"/>
        <v>0</v>
      </c>
      <c r="BL121" s="19" t="s">
        <v>251</v>
      </c>
      <c r="BM121" s="19" t="s">
        <v>1349</v>
      </c>
    </row>
    <row r="122" spans="2:65" s="1" customFormat="1" ht="16.5" customHeight="1">
      <c r="B122" s="35"/>
      <c r="C122" s="174" t="s">
        <v>200</v>
      </c>
      <c r="D122" s="174" t="s">
        <v>190</v>
      </c>
      <c r="E122" s="175" t="s">
        <v>1350</v>
      </c>
      <c r="F122" s="255" t="s">
        <v>1351</v>
      </c>
      <c r="G122" s="255"/>
      <c r="H122" s="255"/>
      <c r="I122" s="255"/>
      <c r="J122" s="176" t="s">
        <v>1352</v>
      </c>
      <c r="K122" s="177">
        <v>118</v>
      </c>
      <c r="L122" s="256">
        <v>0</v>
      </c>
      <c r="M122" s="257"/>
      <c r="N122" s="258">
        <f t="shared" si="5"/>
        <v>0</v>
      </c>
      <c r="O122" s="258"/>
      <c r="P122" s="258"/>
      <c r="Q122" s="258"/>
      <c r="R122" s="37"/>
      <c r="T122" s="178" t="s">
        <v>22</v>
      </c>
      <c r="U122" s="44" t="s">
        <v>51</v>
      </c>
      <c r="V122" s="36"/>
      <c r="W122" s="179">
        <f t="shared" si="6"/>
        <v>0</v>
      </c>
      <c r="X122" s="179">
        <v>0</v>
      </c>
      <c r="Y122" s="179">
        <f t="shared" si="7"/>
        <v>0</v>
      </c>
      <c r="Z122" s="179">
        <v>0</v>
      </c>
      <c r="AA122" s="180">
        <f t="shared" si="8"/>
        <v>0</v>
      </c>
      <c r="AR122" s="19" t="s">
        <v>251</v>
      </c>
      <c r="AT122" s="19" t="s">
        <v>190</v>
      </c>
      <c r="AU122" s="19" t="s">
        <v>41</v>
      </c>
      <c r="AY122" s="19" t="s">
        <v>189</v>
      </c>
      <c r="BE122" s="118">
        <f t="shared" si="9"/>
        <v>0</v>
      </c>
      <c r="BF122" s="118">
        <f t="shared" si="10"/>
        <v>0</v>
      </c>
      <c r="BG122" s="118">
        <f t="shared" si="11"/>
        <v>0</v>
      </c>
      <c r="BH122" s="118">
        <f t="shared" si="12"/>
        <v>0</v>
      </c>
      <c r="BI122" s="118">
        <f t="shared" si="13"/>
        <v>0</v>
      </c>
      <c r="BJ122" s="19" t="s">
        <v>41</v>
      </c>
      <c r="BK122" s="118">
        <f t="shared" si="14"/>
        <v>0</v>
      </c>
      <c r="BL122" s="19" t="s">
        <v>251</v>
      </c>
      <c r="BM122" s="19" t="s">
        <v>1353</v>
      </c>
    </row>
    <row r="123" spans="2:65" s="1" customFormat="1" ht="25.5" customHeight="1">
      <c r="B123" s="35"/>
      <c r="C123" s="174" t="s">
        <v>194</v>
      </c>
      <c r="D123" s="174" t="s">
        <v>190</v>
      </c>
      <c r="E123" s="175" t="s">
        <v>1354</v>
      </c>
      <c r="F123" s="255" t="s">
        <v>1355</v>
      </c>
      <c r="G123" s="255"/>
      <c r="H123" s="255"/>
      <c r="I123" s="255"/>
      <c r="J123" s="176" t="s">
        <v>193</v>
      </c>
      <c r="K123" s="177">
        <v>50</v>
      </c>
      <c r="L123" s="256">
        <v>0</v>
      </c>
      <c r="M123" s="257"/>
      <c r="N123" s="258">
        <f t="shared" si="5"/>
        <v>0</v>
      </c>
      <c r="O123" s="258"/>
      <c r="P123" s="258"/>
      <c r="Q123" s="258"/>
      <c r="R123" s="37"/>
      <c r="T123" s="178" t="s">
        <v>22</v>
      </c>
      <c r="U123" s="44" t="s">
        <v>51</v>
      </c>
      <c r="V123" s="36"/>
      <c r="W123" s="179">
        <f t="shared" si="6"/>
        <v>0</v>
      </c>
      <c r="X123" s="179">
        <v>0</v>
      </c>
      <c r="Y123" s="179">
        <f t="shared" si="7"/>
        <v>0</v>
      </c>
      <c r="Z123" s="179">
        <v>0</v>
      </c>
      <c r="AA123" s="180">
        <f t="shared" si="8"/>
        <v>0</v>
      </c>
      <c r="AR123" s="19" t="s">
        <v>251</v>
      </c>
      <c r="AT123" s="19" t="s">
        <v>190</v>
      </c>
      <c r="AU123" s="19" t="s">
        <v>41</v>
      </c>
      <c r="AY123" s="19" t="s">
        <v>189</v>
      </c>
      <c r="BE123" s="118">
        <f t="shared" si="9"/>
        <v>0</v>
      </c>
      <c r="BF123" s="118">
        <f t="shared" si="10"/>
        <v>0</v>
      </c>
      <c r="BG123" s="118">
        <f t="shared" si="11"/>
        <v>0</v>
      </c>
      <c r="BH123" s="118">
        <f t="shared" si="12"/>
        <v>0</v>
      </c>
      <c r="BI123" s="118">
        <f t="shared" si="13"/>
        <v>0</v>
      </c>
      <c r="BJ123" s="19" t="s">
        <v>41</v>
      </c>
      <c r="BK123" s="118">
        <f t="shared" si="14"/>
        <v>0</v>
      </c>
      <c r="BL123" s="19" t="s">
        <v>251</v>
      </c>
      <c r="BM123" s="19" t="s">
        <v>1356</v>
      </c>
    </row>
    <row r="124" spans="2:65" s="1" customFormat="1" ht="25.5" customHeight="1">
      <c r="B124" s="35"/>
      <c r="C124" s="174" t="s">
        <v>209</v>
      </c>
      <c r="D124" s="174" t="s">
        <v>190</v>
      </c>
      <c r="E124" s="175" t="s">
        <v>1357</v>
      </c>
      <c r="F124" s="255" t="s">
        <v>1358</v>
      </c>
      <c r="G124" s="255"/>
      <c r="H124" s="255"/>
      <c r="I124" s="255"/>
      <c r="J124" s="176" t="s">
        <v>193</v>
      </c>
      <c r="K124" s="177">
        <v>13</v>
      </c>
      <c r="L124" s="256">
        <v>0</v>
      </c>
      <c r="M124" s="257"/>
      <c r="N124" s="258">
        <f t="shared" si="5"/>
        <v>0</v>
      </c>
      <c r="O124" s="258"/>
      <c r="P124" s="258"/>
      <c r="Q124" s="258"/>
      <c r="R124" s="37"/>
      <c r="T124" s="178" t="s">
        <v>22</v>
      </c>
      <c r="U124" s="44" t="s">
        <v>51</v>
      </c>
      <c r="V124" s="36"/>
      <c r="W124" s="179">
        <f t="shared" si="6"/>
        <v>0</v>
      </c>
      <c r="X124" s="179">
        <v>0</v>
      </c>
      <c r="Y124" s="179">
        <f t="shared" si="7"/>
        <v>0</v>
      </c>
      <c r="Z124" s="179">
        <v>0</v>
      </c>
      <c r="AA124" s="180">
        <f t="shared" si="8"/>
        <v>0</v>
      </c>
      <c r="AR124" s="19" t="s">
        <v>251</v>
      </c>
      <c r="AT124" s="19" t="s">
        <v>190</v>
      </c>
      <c r="AU124" s="19" t="s">
        <v>41</v>
      </c>
      <c r="AY124" s="19" t="s">
        <v>189</v>
      </c>
      <c r="BE124" s="118">
        <f t="shared" si="9"/>
        <v>0</v>
      </c>
      <c r="BF124" s="118">
        <f t="shared" si="10"/>
        <v>0</v>
      </c>
      <c r="BG124" s="118">
        <f t="shared" si="11"/>
        <v>0</v>
      </c>
      <c r="BH124" s="118">
        <f t="shared" si="12"/>
        <v>0</v>
      </c>
      <c r="BI124" s="118">
        <f t="shared" si="13"/>
        <v>0</v>
      </c>
      <c r="BJ124" s="19" t="s">
        <v>41</v>
      </c>
      <c r="BK124" s="118">
        <f t="shared" si="14"/>
        <v>0</v>
      </c>
      <c r="BL124" s="19" t="s">
        <v>251</v>
      </c>
      <c r="BM124" s="19" t="s">
        <v>1359</v>
      </c>
    </row>
    <row r="125" spans="2:65" s="1" customFormat="1" ht="25.5" customHeight="1">
      <c r="B125" s="35"/>
      <c r="C125" s="174" t="s">
        <v>213</v>
      </c>
      <c r="D125" s="174" t="s">
        <v>190</v>
      </c>
      <c r="E125" s="175" t="s">
        <v>1360</v>
      </c>
      <c r="F125" s="255" t="s">
        <v>1361</v>
      </c>
      <c r="G125" s="255"/>
      <c r="H125" s="255"/>
      <c r="I125" s="255"/>
      <c r="J125" s="176" t="s">
        <v>1344</v>
      </c>
      <c r="K125" s="177">
        <v>5</v>
      </c>
      <c r="L125" s="256">
        <v>0</v>
      </c>
      <c r="M125" s="257"/>
      <c r="N125" s="258">
        <f t="shared" si="5"/>
        <v>0</v>
      </c>
      <c r="O125" s="258"/>
      <c r="P125" s="258"/>
      <c r="Q125" s="258"/>
      <c r="R125" s="37"/>
      <c r="T125" s="178" t="s">
        <v>22</v>
      </c>
      <c r="U125" s="44" t="s">
        <v>51</v>
      </c>
      <c r="V125" s="36"/>
      <c r="W125" s="179">
        <f t="shared" si="6"/>
        <v>0</v>
      </c>
      <c r="X125" s="179">
        <v>0</v>
      </c>
      <c r="Y125" s="179">
        <f t="shared" si="7"/>
        <v>0</v>
      </c>
      <c r="Z125" s="179">
        <v>0</v>
      </c>
      <c r="AA125" s="180">
        <f t="shared" si="8"/>
        <v>0</v>
      </c>
      <c r="AR125" s="19" t="s">
        <v>251</v>
      </c>
      <c r="AT125" s="19" t="s">
        <v>190</v>
      </c>
      <c r="AU125" s="19" t="s">
        <v>41</v>
      </c>
      <c r="AY125" s="19" t="s">
        <v>189</v>
      </c>
      <c r="BE125" s="118">
        <f t="shared" si="9"/>
        <v>0</v>
      </c>
      <c r="BF125" s="118">
        <f t="shared" si="10"/>
        <v>0</v>
      </c>
      <c r="BG125" s="118">
        <f t="shared" si="11"/>
        <v>0</v>
      </c>
      <c r="BH125" s="118">
        <f t="shared" si="12"/>
        <v>0</v>
      </c>
      <c r="BI125" s="118">
        <f t="shared" si="13"/>
        <v>0</v>
      </c>
      <c r="BJ125" s="19" t="s">
        <v>41</v>
      </c>
      <c r="BK125" s="118">
        <f t="shared" si="14"/>
        <v>0</v>
      </c>
      <c r="BL125" s="19" t="s">
        <v>251</v>
      </c>
      <c r="BM125" s="19" t="s">
        <v>1362</v>
      </c>
    </row>
    <row r="126" spans="2:65" s="1" customFormat="1" ht="25.5" customHeight="1">
      <c r="B126" s="35"/>
      <c r="C126" s="174" t="s">
        <v>217</v>
      </c>
      <c r="D126" s="174" t="s">
        <v>190</v>
      </c>
      <c r="E126" s="175" t="s">
        <v>1363</v>
      </c>
      <c r="F126" s="255" t="s">
        <v>1364</v>
      </c>
      <c r="G126" s="255"/>
      <c r="H126" s="255"/>
      <c r="I126" s="255"/>
      <c r="J126" s="176" t="s">
        <v>1344</v>
      </c>
      <c r="K126" s="177">
        <v>5</v>
      </c>
      <c r="L126" s="256">
        <v>0</v>
      </c>
      <c r="M126" s="257"/>
      <c r="N126" s="258">
        <f t="shared" si="5"/>
        <v>0</v>
      </c>
      <c r="O126" s="258"/>
      <c r="P126" s="258"/>
      <c r="Q126" s="258"/>
      <c r="R126" s="37"/>
      <c r="T126" s="178" t="s">
        <v>22</v>
      </c>
      <c r="U126" s="44" t="s">
        <v>51</v>
      </c>
      <c r="V126" s="36"/>
      <c r="W126" s="179">
        <f t="shared" si="6"/>
        <v>0</v>
      </c>
      <c r="X126" s="179">
        <v>0</v>
      </c>
      <c r="Y126" s="179">
        <f t="shared" si="7"/>
        <v>0</v>
      </c>
      <c r="Z126" s="179">
        <v>0</v>
      </c>
      <c r="AA126" s="180">
        <f t="shared" si="8"/>
        <v>0</v>
      </c>
      <c r="AR126" s="19" t="s">
        <v>251</v>
      </c>
      <c r="AT126" s="19" t="s">
        <v>190</v>
      </c>
      <c r="AU126" s="19" t="s">
        <v>41</v>
      </c>
      <c r="AY126" s="19" t="s">
        <v>189</v>
      </c>
      <c r="BE126" s="118">
        <f t="shared" si="9"/>
        <v>0</v>
      </c>
      <c r="BF126" s="118">
        <f t="shared" si="10"/>
        <v>0</v>
      </c>
      <c r="BG126" s="118">
        <f t="shared" si="11"/>
        <v>0</v>
      </c>
      <c r="BH126" s="118">
        <f t="shared" si="12"/>
        <v>0</v>
      </c>
      <c r="BI126" s="118">
        <f t="shared" si="13"/>
        <v>0</v>
      </c>
      <c r="BJ126" s="19" t="s">
        <v>41</v>
      </c>
      <c r="BK126" s="118">
        <f t="shared" si="14"/>
        <v>0</v>
      </c>
      <c r="BL126" s="19" t="s">
        <v>251</v>
      </c>
      <c r="BM126" s="19" t="s">
        <v>1365</v>
      </c>
    </row>
    <row r="127" spans="2:65" s="1" customFormat="1" ht="25.5" customHeight="1">
      <c r="B127" s="35"/>
      <c r="C127" s="174" t="s">
        <v>204</v>
      </c>
      <c r="D127" s="174" t="s">
        <v>190</v>
      </c>
      <c r="E127" s="175" t="s">
        <v>1366</v>
      </c>
      <c r="F127" s="255" t="s">
        <v>1367</v>
      </c>
      <c r="G127" s="255"/>
      <c r="H127" s="255"/>
      <c r="I127" s="255"/>
      <c r="J127" s="176" t="s">
        <v>1344</v>
      </c>
      <c r="K127" s="177">
        <v>5</v>
      </c>
      <c r="L127" s="256">
        <v>0</v>
      </c>
      <c r="M127" s="257"/>
      <c r="N127" s="258">
        <f t="shared" si="5"/>
        <v>0</v>
      </c>
      <c r="O127" s="258"/>
      <c r="P127" s="258"/>
      <c r="Q127" s="258"/>
      <c r="R127" s="37"/>
      <c r="T127" s="178" t="s">
        <v>22</v>
      </c>
      <c r="U127" s="44" t="s">
        <v>51</v>
      </c>
      <c r="V127" s="36"/>
      <c r="W127" s="179">
        <f t="shared" si="6"/>
        <v>0</v>
      </c>
      <c r="X127" s="179">
        <v>0</v>
      </c>
      <c r="Y127" s="179">
        <f t="shared" si="7"/>
        <v>0</v>
      </c>
      <c r="Z127" s="179">
        <v>0</v>
      </c>
      <c r="AA127" s="180">
        <f t="shared" si="8"/>
        <v>0</v>
      </c>
      <c r="AR127" s="19" t="s">
        <v>251</v>
      </c>
      <c r="AT127" s="19" t="s">
        <v>190</v>
      </c>
      <c r="AU127" s="19" t="s">
        <v>41</v>
      </c>
      <c r="AY127" s="19" t="s">
        <v>189</v>
      </c>
      <c r="BE127" s="118">
        <f t="shared" si="9"/>
        <v>0</v>
      </c>
      <c r="BF127" s="118">
        <f t="shared" si="10"/>
        <v>0</v>
      </c>
      <c r="BG127" s="118">
        <f t="shared" si="11"/>
        <v>0</v>
      </c>
      <c r="BH127" s="118">
        <f t="shared" si="12"/>
        <v>0</v>
      </c>
      <c r="BI127" s="118">
        <f t="shared" si="13"/>
        <v>0</v>
      </c>
      <c r="BJ127" s="19" t="s">
        <v>41</v>
      </c>
      <c r="BK127" s="118">
        <f t="shared" si="14"/>
        <v>0</v>
      </c>
      <c r="BL127" s="19" t="s">
        <v>251</v>
      </c>
      <c r="BM127" s="19" t="s">
        <v>1368</v>
      </c>
    </row>
    <row r="128" spans="2:65" s="1" customFormat="1" ht="25.5" customHeight="1">
      <c r="B128" s="35"/>
      <c r="C128" s="174" t="s">
        <v>224</v>
      </c>
      <c r="D128" s="174" t="s">
        <v>190</v>
      </c>
      <c r="E128" s="175" t="s">
        <v>1369</v>
      </c>
      <c r="F128" s="255" t="s">
        <v>1364</v>
      </c>
      <c r="G128" s="255"/>
      <c r="H128" s="255"/>
      <c r="I128" s="255"/>
      <c r="J128" s="176" t="s">
        <v>1344</v>
      </c>
      <c r="K128" s="177">
        <v>5</v>
      </c>
      <c r="L128" s="256">
        <v>0</v>
      </c>
      <c r="M128" s="257"/>
      <c r="N128" s="258">
        <f t="shared" si="5"/>
        <v>0</v>
      </c>
      <c r="O128" s="258"/>
      <c r="P128" s="258"/>
      <c r="Q128" s="258"/>
      <c r="R128" s="37"/>
      <c r="T128" s="178" t="s">
        <v>22</v>
      </c>
      <c r="U128" s="44" t="s">
        <v>51</v>
      </c>
      <c r="V128" s="36"/>
      <c r="W128" s="179">
        <f t="shared" si="6"/>
        <v>0</v>
      </c>
      <c r="X128" s="179">
        <v>0</v>
      </c>
      <c r="Y128" s="179">
        <f t="shared" si="7"/>
        <v>0</v>
      </c>
      <c r="Z128" s="179">
        <v>0</v>
      </c>
      <c r="AA128" s="180">
        <f t="shared" si="8"/>
        <v>0</v>
      </c>
      <c r="AR128" s="19" t="s">
        <v>251</v>
      </c>
      <c r="AT128" s="19" t="s">
        <v>190</v>
      </c>
      <c r="AU128" s="19" t="s">
        <v>41</v>
      </c>
      <c r="AY128" s="19" t="s">
        <v>189</v>
      </c>
      <c r="BE128" s="118">
        <f t="shared" si="9"/>
        <v>0</v>
      </c>
      <c r="BF128" s="118">
        <f t="shared" si="10"/>
        <v>0</v>
      </c>
      <c r="BG128" s="118">
        <f t="shared" si="11"/>
        <v>0</v>
      </c>
      <c r="BH128" s="118">
        <f t="shared" si="12"/>
        <v>0</v>
      </c>
      <c r="BI128" s="118">
        <f t="shared" si="13"/>
        <v>0</v>
      </c>
      <c r="BJ128" s="19" t="s">
        <v>41</v>
      </c>
      <c r="BK128" s="118">
        <f t="shared" si="14"/>
        <v>0</v>
      </c>
      <c r="BL128" s="19" t="s">
        <v>251</v>
      </c>
      <c r="BM128" s="19" t="s">
        <v>1370</v>
      </c>
    </row>
    <row r="129" spans="2:65" s="1" customFormat="1" ht="25.5" customHeight="1">
      <c r="B129" s="35"/>
      <c r="C129" s="174" t="s">
        <v>228</v>
      </c>
      <c r="D129" s="174" t="s">
        <v>190</v>
      </c>
      <c r="E129" s="175" t="s">
        <v>1371</v>
      </c>
      <c r="F129" s="255" t="s">
        <v>1372</v>
      </c>
      <c r="G129" s="255"/>
      <c r="H129" s="255"/>
      <c r="I129" s="255"/>
      <c r="J129" s="176" t="s">
        <v>1373</v>
      </c>
      <c r="K129" s="177">
        <v>18</v>
      </c>
      <c r="L129" s="256">
        <v>0</v>
      </c>
      <c r="M129" s="257"/>
      <c r="N129" s="258">
        <f t="shared" si="5"/>
        <v>0</v>
      </c>
      <c r="O129" s="258"/>
      <c r="P129" s="258"/>
      <c r="Q129" s="258"/>
      <c r="R129" s="37"/>
      <c r="T129" s="178" t="s">
        <v>22</v>
      </c>
      <c r="U129" s="44" t="s">
        <v>51</v>
      </c>
      <c r="V129" s="36"/>
      <c r="W129" s="179">
        <f t="shared" si="6"/>
        <v>0</v>
      </c>
      <c r="X129" s="179">
        <v>0</v>
      </c>
      <c r="Y129" s="179">
        <f t="shared" si="7"/>
        <v>0</v>
      </c>
      <c r="Z129" s="179">
        <v>0</v>
      </c>
      <c r="AA129" s="180">
        <f t="shared" si="8"/>
        <v>0</v>
      </c>
      <c r="AR129" s="19" t="s">
        <v>251</v>
      </c>
      <c r="AT129" s="19" t="s">
        <v>190</v>
      </c>
      <c r="AU129" s="19" t="s">
        <v>41</v>
      </c>
      <c r="AY129" s="19" t="s">
        <v>189</v>
      </c>
      <c r="BE129" s="118">
        <f t="shared" si="9"/>
        <v>0</v>
      </c>
      <c r="BF129" s="118">
        <f t="shared" si="10"/>
        <v>0</v>
      </c>
      <c r="BG129" s="118">
        <f t="shared" si="11"/>
        <v>0</v>
      </c>
      <c r="BH129" s="118">
        <f t="shared" si="12"/>
        <v>0</v>
      </c>
      <c r="BI129" s="118">
        <f t="shared" si="13"/>
        <v>0</v>
      </c>
      <c r="BJ129" s="19" t="s">
        <v>41</v>
      </c>
      <c r="BK129" s="118">
        <f t="shared" si="14"/>
        <v>0</v>
      </c>
      <c r="BL129" s="19" t="s">
        <v>251</v>
      </c>
      <c r="BM129" s="19" t="s">
        <v>1374</v>
      </c>
    </row>
    <row r="130" spans="2:65" s="1" customFormat="1" ht="25.5" customHeight="1">
      <c r="B130" s="35"/>
      <c r="C130" s="174" t="s">
        <v>232</v>
      </c>
      <c r="D130" s="174" t="s">
        <v>190</v>
      </c>
      <c r="E130" s="175" t="s">
        <v>1375</v>
      </c>
      <c r="F130" s="255" t="s">
        <v>1376</v>
      </c>
      <c r="G130" s="255"/>
      <c r="H130" s="255"/>
      <c r="I130" s="255"/>
      <c r="J130" s="176" t="s">
        <v>1344</v>
      </c>
      <c r="K130" s="177">
        <v>2</v>
      </c>
      <c r="L130" s="256">
        <v>0</v>
      </c>
      <c r="M130" s="257"/>
      <c r="N130" s="258">
        <f t="shared" si="5"/>
        <v>0</v>
      </c>
      <c r="O130" s="258"/>
      <c r="P130" s="258"/>
      <c r="Q130" s="258"/>
      <c r="R130" s="37"/>
      <c r="T130" s="178" t="s">
        <v>22</v>
      </c>
      <c r="U130" s="44" t="s">
        <v>51</v>
      </c>
      <c r="V130" s="36"/>
      <c r="W130" s="179">
        <f t="shared" si="6"/>
        <v>0</v>
      </c>
      <c r="X130" s="179">
        <v>0</v>
      </c>
      <c r="Y130" s="179">
        <f t="shared" si="7"/>
        <v>0</v>
      </c>
      <c r="Z130" s="179">
        <v>0</v>
      </c>
      <c r="AA130" s="180">
        <f t="shared" si="8"/>
        <v>0</v>
      </c>
      <c r="AR130" s="19" t="s">
        <v>251</v>
      </c>
      <c r="AT130" s="19" t="s">
        <v>190</v>
      </c>
      <c r="AU130" s="19" t="s">
        <v>41</v>
      </c>
      <c r="AY130" s="19" t="s">
        <v>189</v>
      </c>
      <c r="BE130" s="118">
        <f t="shared" si="9"/>
        <v>0</v>
      </c>
      <c r="BF130" s="118">
        <f t="shared" si="10"/>
        <v>0</v>
      </c>
      <c r="BG130" s="118">
        <f t="shared" si="11"/>
        <v>0</v>
      </c>
      <c r="BH130" s="118">
        <f t="shared" si="12"/>
        <v>0</v>
      </c>
      <c r="BI130" s="118">
        <f t="shared" si="13"/>
        <v>0</v>
      </c>
      <c r="BJ130" s="19" t="s">
        <v>41</v>
      </c>
      <c r="BK130" s="118">
        <f t="shared" si="14"/>
        <v>0</v>
      </c>
      <c r="BL130" s="19" t="s">
        <v>251</v>
      </c>
      <c r="BM130" s="19" t="s">
        <v>1377</v>
      </c>
    </row>
    <row r="131" spans="2:65" s="1" customFormat="1" ht="25.5" customHeight="1">
      <c r="B131" s="35"/>
      <c r="C131" s="174" t="s">
        <v>236</v>
      </c>
      <c r="D131" s="174" t="s">
        <v>190</v>
      </c>
      <c r="E131" s="175" t="s">
        <v>1378</v>
      </c>
      <c r="F131" s="255" t="s">
        <v>1379</v>
      </c>
      <c r="G131" s="255"/>
      <c r="H131" s="255"/>
      <c r="I131" s="255"/>
      <c r="J131" s="176" t="s">
        <v>1344</v>
      </c>
      <c r="K131" s="177">
        <v>7</v>
      </c>
      <c r="L131" s="256">
        <v>0</v>
      </c>
      <c r="M131" s="257"/>
      <c r="N131" s="258">
        <f t="shared" si="5"/>
        <v>0</v>
      </c>
      <c r="O131" s="258"/>
      <c r="P131" s="258"/>
      <c r="Q131" s="258"/>
      <c r="R131" s="37"/>
      <c r="T131" s="178" t="s">
        <v>22</v>
      </c>
      <c r="U131" s="44" t="s">
        <v>51</v>
      </c>
      <c r="V131" s="36"/>
      <c r="W131" s="179">
        <f t="shared" si="6"/>
        <v>0</v>
      </c>
      <c r="X131" s="179">
        <v>0</v>
      </c>
      <c r="Y131" s="179">
        <f t="shared" si="7"/>
        <v>0</v>
      </c>
      <c r="Z131" s="179">
        <v>0</v>
      </c>
      <c r="AA131" s="180">
        <f t="shared" si="8"/>
        <v>0</v>
      </c>
      <c r="AR131" s="19" t="s">
        <v>251</v>
      </c>
      <c r="AT131" s="19" t="s">
        <v>190</v>
      </c>
      <c r="AU131" s="19" t="s">
        <v>41</v>
      </c>
      <c r="AY131" s="19" t="s">
        <v>189</v>
      </c>
      <c r="BE131" s="118">
        <f t="shared" si="9"/>
        <v>0</v>
      </c>
      <c r="BF131" s="118">
        <f t="shared" si="10"/>
        <v>0</v>
      </c>
      <c r="BG131" s="118">
        <f t="shared" si="11"/>
        <v>0</v>
      </c>
      <c r="BH131" s="118">
        <f t="shared" si="12"/>
        <v>0</v>
      </c>
      <c r="BI131" s="118">
        <f t="shared" si="13"/>
        <v>0</v>
      </c>
      <c r="BJ131" s="19" t="s">
        <v>41</v>
      </c>
      <c r="BK131" s="118">
        <f t="shared" si="14"/>
        <v>0</v>
      </c>
      <c r="BL131" s="19" t="s">
        <v>251</v>
      </c>
      <c r="BM131" s="19" t="s">
        <v>1380</v>
      </c>
    </row>
    <row r="132" spans="2:65" s="1" customFormat="1" ht="25.5" customHeight="1">
      <c r="B132" s="35"/>
      <c r="C132" s="174" t="s">
        <v>240</v>
      </c>
      <c r="D132" s="174" t="s">
        <v>190</v>
      </c>
      <c r="E132" s="175" t="s">
        <v>1381</v>
      </c>
      <c r="F132" s="255" t="s">
        <v>1382</v>
      </c>
      <c r="G132" s="255"/>
      <c r="H132" s="255"/>
      <c r="I132" s="255"/>
      <c r="J132" s="176" t="s">
        <v>1344</v>
      </c>
      <c r="K132" s="177">
        <v>3</v>
      </c>
      <c r="L132" s="256">
        <v>0</v>
      </c>
      <c r="M132" s="257"/>
      <c r="N132" s="258">
        <f t="shared" si="5"/>
        <v>0</v>
      </c>
      <c r="O132" s="258"/>
      <c r="P132" s="258"/>
      <c r="Q132" s="258"/>
      <c r="R132" s="37"/>
      <c r="T132" s="178" t="s">
        <v>22</v>
      </c>
      <c r="U132" s="44" t="s">
        <v>51</v>
      </c>
      <c r="V132" s="36"/>
      <c r="W132" s="179">
        <f t="shared" si="6"/>
        <v>0</v>
      </c>
      <c r="X132" s="179">
        <v>0</v>
      </c>
      <c r="Y132" s="179">
        <f t="shared" si="7"/>
        <v>0</v>
      </c>
      <c r="Z132" s="179">
        <v>0</v>
      </c>
      <c r="AA132" s="180">
        <f t="shared" si="8"/>
        <v>0</v>
      </c>
      <c r="AR132" s="19" t="s">
        <v>251</v>
      </c>
      <c r="AT132" s="19" t="s">
        <v>190</v>
      </c>
      <c r="AU132" s="19" t="s">
        <v>41</v>
      </c>
      <c r="AY132" s="19" t="s">
        <v>189</v>
      </c>
      <c r="BE132" s="118">
        <f t="shared" si="9"/>
        <v>0</v>
      </c>
      <c r="BF132" s="118">
        <f t="shared" si="10"/>
        <v>0</v>
      </c>
      <c r="BG132" s="118">
        <f t="shared" si="11"/>
        <v>0</v>
      </c>
      <c r="BH132" s="118">
        <f t="shared" si="12"/>
        <v>0</v>
      </c>
      <c r="BI132" s="118">
        <f t="shared" si="13"/>
        <v>0</v>
      </c>
      <c r="BJ132" s="19" t="s">
        <v>41</v>
      </c>
      <c r="BK132" s="118">
        <f t="shared" si="14"/>
        <v>0</v>
      </c>
      <c r="BL132" s="19" t="s">
        <v>251</v>
      </c>
      <c r="BM132" s="19" t="s">
        <v>1383</v>
      </c>
    </row>
    <row r="133" spans="2:65" s="1" customFormat="1" ht="25.5" customHeight="1">
      <c r="B133" s="35"/>
      <c r="C133" s="174" t="s">
        <v>244</v>
      </c>
      <c r="D133" s="174" t="s">
        <v>190</v>
      </c>
      <c r="E133" s="175" t="s">
        <v>1384</v>
      </c>
      <c r="F133" s="255" t="s">
        <v>1385</v>
      </c>
      <c r="G133" s="255"/>
      <c r="H133" s="255"/>
      <c r="I133" s="255"/>
      <c r="J133" s="176" t="s">
        <v>1344</v>
      </c>
      <c r="K133" s="177">
        <v>3</v>
      </c>
      <c r="L133" s="256">
        <v>0</v>
      </c>
      <c r="M133" s="257"/>
      <c r="N133" s="258">
        <f t="shared" si="5"/>
        <v>0</v>
      </c>
      <c r="O133" s="258"/>
      <c r="P133" s="258"/>
      <c r="Q133" s="258"/>
      <c r="R133" s="37"/>
      <c r="T133" s="178" t="s">
        <v>22</v>
      </c>
      <c r="U133" s="44" t="s">
        <v>51</v>
      </c>
      <c r="V133" s="36"/>
      <c r="W133" s="179">
        <f t="shared" si="6"/>
        <v>0</v>
      </c>
      <c r="X133" s="179">
        <v>0</v>
      </c>
      <c r="Y133" s="179">
        <f t="shared" si="7"/>
        <v>0</v>
      </c>
      <c r="Z133" s="179">
        <v>0</v>
      </c>
      <c r="AA133" s="180">
        <f t="shared" si="8"/>
        <v>0</v>
      </c>
      <c r="AR133" s="19" t="s">
        <v>251</v>
      </c>
      <c r="AT133" s="19" t="s">
        <v>190</v>
      </c>
      <c r="AU133" s="19" t="s">
        <v>41</v>
      </c>
      <c r="AY133" s="19" t="s">
        <v>189</v>
      </c>
      <c r="BE133" s="118">
        <f t="shared" si="9"/>
        <v>0</v>
      </c>
      <c r="BF133" s="118">
        <f t="shared" si="10"/>
        <v>0</v>
      </c>
      <c r="BG133" s="118">
        <f t="shared" si="11"/>
        <v>0</v>
      </c>
      <c r="BH133" s="118">
        <f t="shared" si="12"/>
        <v>0</v>
      </c>
      <c r="BI133" s="118">
        <f t="shared" si="13"/>
        <v>0</v>
      </c>
      <c r="BJ133" s="19" t="s">
        <v>41</v>
      </c>
      <c r="BK133" s="118">
        <f t="shared" si="14"/>
        <v>0</v>
      </c>
      <c r="BL133" s="19" t="s">
        <v>251</v>
      </c>
      <c r="BM133" s="19" t="s">
        <v>1386</v>
      </c>
    </row>
    <row r="134" spans="2:65" s="1" customFormat="1" ht="25.5" customHeight="1">
      <c r="B134" s="35"/>
      <c r="C134" s="174" t="s">
        <v>11</v>
      </c>
      <c r="D134" s="174" t="s">
        <v>190</v>
      </c>
      <c r="E134" s="175" t="s">
        <v>1387</v>
      </c>
      <c r="F134" s="255" t="s">
        <v>1388</v>
      </c>
      <c r="G134" s="255"/>
      <c r="H134" s="255"/>
      <c r="I134" s="255"/>
      <c r="J134" s="176" t="s">
        <v>1344</v>
      </c>
      <c r="K134" s="177">
        <v>20</v>
      </c>
      <c r="L134" s="256">
        <v>0</v>
      </c>
      <c r="M134" s="257"/>
      <c r="N134" s="258">
        <f t="shared" si="5"/>
        <v>0</v>
      </c>
      <c r="O134" s="258"/>
      <c r="P134" s="258"/>
      <c r="Q134" s="258"/>
      <c r="R134" s="37"/>
      <c r="T134" s="178" t="s">
        <v>22</v>
      </c>
      <c r="U134" s="44" t="s">
        <v>51</v>
      </c>
      <c r="V134" s="36"/>
      <c r="W134" s="179">
        <f t="shared" si="6"/>
        <v>0</v>
      </c>
      <c r="X134" s="179">
        <v>0</v>
      </c>
      <c r="Y134" s="179">
        <f t="shared" si="7"/>
        <v>0</v>
      </c>
      <c r="Z134" s="179">
        <v>0</v>
      </c>
      <c r="AA134" s="180">
        <f t="shared" si="8"/>
        <v>0</v>
      </c>
      <c r="AR134" s="19" t="s">
        <v>251</v>
      </c>
      <c r="AT134" s="19" t="s">
        <v>190</v>
      </c>
      <c r="AU134" s="19" t="s">
        <v>41</v>
      </c>
      <c r="AY134" s="19" t="s">
        <v>189</v>
      </c>
      <c r="BE134" s="118">
        <f t="shared" si="9"/>
        <v>0</v>
      </c>
      <c r="BF134" s="118">
        <f t="shared" si="10"/>
        <v>0</v>
      </c>
      <c r="BG134" s="118">
        <f t="shared" si="11"/>
        <v>0</v>
      </c>
      <c r="BH134" s="118">
        <f t="shared" si="12"/>
        <v>0</v>
      </c>
      <c r="BI134" s="118">
        <f t="shared" si="13"/>
        <v>0</v>
      </c>
      <c r="BJ134" s="19" t="s">
        <v>41</v>
      </c>
      <c r="BK134" s="118">
        <f t="shared" si="14"/>
        <v>0</v>
      </c>
      <c r="BL134" s="19" t="s">
        <v>251</v>
      </c>
      <c r="BM134" s="19" t="s">
        <v>1389</v>
      </c>
    </row>
    <row r="135" spans="2:65" s="1" customFormat="1" ht="25.5" customHeight="1">
      <c r="B135" s="35"/>
      <c r="C135" s="174" t="s">
        <v>251</v>
      </c>
      <c r="D135" s="174" t="s">
        <v>190</v>
      </c>
      <c r="E135" s="175" t="s">
        <v>1390</v>
      </c>
      <c r="F135" s="255" t="s">
        <v>1391</v>
      </c>
      <c r="G135" s="255"/>
      <c r="H135" s="255"/>
      <c r="I135" s="255"/>
      <c r="J135" s="176" t="s">
        <v>1344</v>
      </c>
      <c r="K135" s="177">
        <v>2</v>
      </c>
      <c r="L135" s="256">
        <v>0</v>
      </c>
      <c r="M135" s="257"/>
      <c r="N135" s="258">
        <f t="shared" si="5"/>
        <v>0</v>
      </c>
      <c r="O135" s="258"/>
      <c r="P135" s="258"/>
      <c r="Q135" s="258"/>
      <c r="R135" s="37"/>
      <c r="T135" s="178" t="s">
        <v>22</v>
      </c>
      <c r="U135" s="44" t="s">
        <v>51</v>
      </c>
      <c r="V135" s="36"/>
      <c r="W135" s="179">
        <f t="shared" si="6"/>
        <v>0</v>
      </c>
      <c r="X135" s="179">
        <v>0</v>
      </c>
      <c r="Y135" s="179">
        <f t="shared" si="7"/>
        <v>0</v>
      </c>
      <c r="Z135" s="179">
        <v>0</v>
      </c>
      <c r="AA135" s="180">
        <f t="shared" si="8"/>
        <v>0</v>
      </c>
      <c r="AR135" s="19" t="s">
        <v>251</v>
      </c>
      <c r="AT135" s="19" t="s">
        <v>190</v>
      </c>
      <c r="AU135" s="19" t="s">
        <v>41</v>
      </c>
      <c r="AY135" s="19" t="s">
        <v>189</v>
      </c>
      <c r="BE135" s="118">
        <f t="shared" si="9"/>
        <v>0</v>
      </c>
      <c r="BF135" s="118">
        <f t="shared" si="10"/>
        <v>0</v>
      </c>
      <c r="BG135" s="118">
        <f t="shared" si="11"/>
        <v>0</v>
      </c>
      <c r="BH135" s="118">
        <f t="shared" si="12"/>
        <v>0</v>
      </c>
      <c r="BI135" s="118">
        <f t="shared" si="13"/>
        <v>0</v>
      </c>
      <c r="BJ135" s="19" t="s">
        <v>41</v>
      </c>
      <c r="BK135" s="118">
        <f t="shared" si="14"/>
        <v>0</v>
      </c>
      <c r="BL135" s="19" t="s">
        <v>251</v>
      </c>
      <c r="BM135" s="19" t="s">
        <v>1392</v>
      </c>
    </row>
    <row r="136" spans="2:65" s="1" customFormat="1" ht="25.5" customHeight="1">
      <c r="B136" s="35"/>
      <c r="C136" s="181" t="s">
        <v>255</v>
      </c>
      <c r="D136" s="181" t="s">
        <v>201</v>
      </c>
      <c r="E136" s="182" t="s">
        <v>1393</v>
      </c>
      <c r="F136" s="259" t="s">
        <v>1394</v>
      </c>
      <c r="G136" s="259"/>
      <c r="H136" s="259"/>
      <c r="I136" s="259"/>
      <c r="J136" s="183" t="s">
        <v>1348</v>
      </c>
      <c r="K136" s="184">
        <v>1</v>
      </c>
      <c r="L136" s="260">
        <v>0</v>
      </c>
      <c r="M136" s="261"/>
      <c r="N136" s="262">
        <f t="shared" si="5"/>
        <v>0</v>
      </c>
      <c r="O136" s="258"/>
      <c r="P136" s="258"/>
      <c r="Q136" s="258"/>
      <c r="R136" s="37"/>
      <c r="T136" s="178" t="s">
        <v>22</v>
      </c>
      <c r="U136" s="44" t="s">
        <v>51</v>
      </c>
      <c r="V136" s="36"/>
      <c r="W136" s="179">
        <f t="shared" si="6"/>
        <v>0</v>
      </c>
      <c r="X136" s="179">
        <v>0</v>
      </c>
      <c r="Y136" s="179">
        <f t="shared" si="7"/>
        <v>0</v>
      </c>
      <c r="Z136" s="179">
        <v>0</v>
      </c>
      <c r="AA136" s="180">
        <f t="shared" si="8"/>
        <v>0</v>
      </c>
      <c r="AR136" s="19" t="s">
        <v>314</v>
      </c>
      <c r="AT136" s="19" t="s">
        <v>201</v>
      </c>
      <c r="AU136" s="19" t="s">
        <v>41</v>
      </c>
      <c r="AY136" s="19" t="s">
        <v>189</v>
      </c>
      <c r="BE136" s="118">
        <f t="shared" si="9"/>
        <v>0</v>
      </c>
      <c r="BF136" s="118">
        <f t="shared" si="10"/>
        <v>0</v>
      </c>
      <c r="BG136" s="118">
        <f t="shared" si="11"/>
        <v>0</v>
      </c>
      <c r="BH136" s="118">
        <f t="shared" si="12"/>
        <v>0</v>
      </c>
      <c r="BI136" s="118">
        <f t="shared" si="13"/>
        <v>0</v>
      </c>
      <c r="BJ136" s="19" t="s">
        <v>41</v>
      </c>
      <c r="BK136" s="118">
        <f t="shared" si="14"/>
        <v>0</v>
      </c>
      <c r="BL136" s="19" t="s">
        <v>251</v>
      </c>
      <c r="BM136" s="19" t="s">
        <v>1395</v>
      </c>
    </row>
    <row r="137" spans="2:65" s="1" customFormat="1" ht="16.5" customHeight="1">
      <c r="B137" s="35"/>
      <c r="C137" s="181" t="s">
        <v>259</v>
      </c>
      <c r="D137" s="181" t="s">
        <v>201</v>
      </c>
      <c r="E137" s="182" t="s">
        <v>1396</v>
      </c>
      <c r="F137" s="259" t="s">
        <v>1397</v>
      </c>
      <c r="G137" s="259"/>
      <c r="H137" s="259"/>
      <c r="I137" s="259"/>
      <c r="J137" s="183" t="s">
        <v>1348</v>
      </c>
      <c r="K137" s="184">
        <v>1</v>
      </c>
      <c r="L137" s="260">
        <v>0</v>
      </c>
      <c r="M137" s="261"/>
      <c r="N137" s="262">
        <f t="shared" si="5"/>
        <v>0</v>
      </c>
      <c r="O137" s="258"/>
      <c r="P137" s="258"/>
      <c r="Q137" s="258"/>
      <c r="R137" s="37"/>
      <c r="T137" s="178" t="s">
        <v>22</v>
      </c>
      <c r="U137" s="44" t="s">
        <v>51</v>
      </c>
      <c r="V137" s="36"/>
      <c r="W137" s="179">
        <f t="shared" si="6"/>
        <v>0</v>
      </c>
      <c r="X137" s="179">
        <v>0</v>
      </c>
      <c r="Y137" s="179">
        <f t="shared" si="7"/>
        <v>0</v>
      </c>
      <c r="Z137" s="179">
        <v>0</v>
      </c>
      <c r="AA137" s="180">
        <f t="shared" si="8"/>
        <v>0</v>
      </c>
      <c r="AR137" s="19" t="s">
        <v>314</v>
      </c>
      <c r="AT137" s="19" t="s">
        <v>201</v>
      </c>
      <c r="AU137" s="19" t="s">
        <v>41</v>
      </c>
      <c r="AY137" s="19" t="s">
        <v>189</v>
      </c>
      <c r="BE137" s="118">
        <f t="shared" si="9"/>
        <v>0</v>
      </c>
      <c r="BF137" s="118">
        <f t="shared" si="10"/>
        <v>0</v>
      </c>
      <c r="BG137" s="118">
        <f t="shared" si="11"/>
        <v>0</v>
      </c>
      <c r="BH137" s="118">
        <f t="shared" si="12"/>
        <v>0</v>
      </c>
      <c r="BI137" s="118">
        <f t="shared" si="13"/>
        <v>0</v>
      </c>
      <c r="BJ137" s="19" t="s">
        <v>41</v>
      </c>
      <c r="BK137" s="118">
        <f t="shared" si="14"/>
        <v>0</v>
      </c>
      <c r="BL137" s="19" t="s">
        <v>251</v>
      </c>
      <c r="BM137" s="19" t="s">
        <v>1398</v>
      </c>
    </row>
    <row r="138" spans="2:65" s="1" customFormat="1" ht="16.5" customHeight="1">
      <c r="B138" s="35"/>
      <c r="C138" s="174" t="s">
        <v>263</v>
      </c>
      <c r="D138" s="174" t="s">
        <v>190</v>
      </c>
      <c r="E138" s="175" t="s">
        <v>1399</v>
      </c>
      <c r="F138" s="255" t="s">
        <v>1400</v>
      </c>
      <c r="G138" s="255"/>
      <c r="H138" s="255"/>
      <c r="I138" s="255"/>
      <c r="J138" s="176" t="s">
        <v>321</v>
      </c>
      <c r="K138" s="177">
        <v>1</v>
      </c>
      <c r="L138" s="256">
        <v>0</v>
      </c>
      <c r="M138" s="257"/>
      <c r="N138" s="258">
        <f t="shared" si="5"/>
        <v>0</v>
      </c>
      <c r="O138" s="258"/>
      <c r="P138" s="258"/>
      <c r="Q138" s="258"/>
      <c r="R138" s="37"/>
      <c r="T138" s="178" t="s">
        <v>22</v>
      </c>
      <c r="U138" s="44" t="s">
        <v>51</v>
      </c>
      <c r="V138" s="36"/>
      <c r="W138" s="179">
        <f t="shared" si="6"/>
        <v>0</v>
      </c>
      <c r="X138" s="179">
        <v>0</v>
      </c>
      <c r="Y138" s="179">
        <f t="shared" si="7"/>
        <v>0</v>
      </c>
      <c r="Z138" s="179">
        <v>0</v>
      </c>
      <c r="AA138" s="180">
        <f t="shared" si="8"/>
        <v>0</v>
      </c>
      <c r="AR138" s="19" t="s">
        <v>251</v>
      </c>
      <c r="AT138" s="19" t="s">
        <v>190</v>
      </c>
      <c r="AU138" s="19" t="s">
        <v>41</v>
      </c>
      <c r="AY138" s="19" t="s">
        <v>189</v>
      </c>
      <c r="BE138" s="118">
        <f t="shared" si="9"/>
        <v>0</v>
      </c>
      <c r="BF138" s="118">
        <f t="shared" si="10"/>
        <v>0</v>
      </c>
      <c r="BG138" s="118">
        <f t="shared" si="11"/>
        <v>0</v>
      </c>
      <c r="BH138" s="118">
        <f t="shared" si="12"/>
        <v>0</v>
      </c>
      <c r="BI138" s="118">
        <f t="shared" si="13"/>
        <v>0</v>
      </c>
      <c r="BJ138" s="19" t="s">
        <v>41</v>
      </c>
      <c r="BK138" s="118">
        <f t="shared" si="14"/>
        <v>0</v>
      </c>
      <c r="BL138" s="19" t="s">
        <v>251</v>
      </c>
      <c r="BM138" s="19" t="s">
        <v>1401</v>
      </c>
    </row>
    <row r="139" spans="2:65" s="1" customFormat="1" ht="25.5" customHeight="1">
      <c r="B139" s="35"/>
      <c r="C139" s="174" t="s">
        <v>267</v>
      </c>
      <c r="D139" s="174" t="s">
        <v>190</v>
      </c>
      <c r="E139" s="175" t="s">
        <v>1402</v>
      </c>
      <c r="F139" s="255" t="s">
        <v>1403</v>
      </c>
      <c r="G139" s="255"/>
      <c r="H139" s="255"/>
      <c r="I139" s="255"/>
      <c r="J139" s="176" t="s">
        <v>1352</v>
      </c>
      <c r="K139" s="177">
        <v>5</v>
      </c>
      <c r="L139" s="256">
        <v>0</v>
      </c>
      <c r="M139" s="257"/>
      <c r="N139" s="258">
        <f t="shared" si="5"/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t="shared" si="6"/>
        <v>0</v>
      </c>
      <c r="X139" s="179">
        <v>0</v>
      </c>
      <c r="Y139" s="179">
        <f t="shared" si="7"/>
        <v>0</v>
      </c>
      <c r="Z139" s="179">
        <v>0</v>
      </c>
      <c r="AA139" s="180">
        <f t="shared" si="8"/>
        <v>0</v>
      </c>
      <c r="AR139" s="19" t="s">
        <v>251</v>
      </c>
      <c r="AT139" s="19" t="s">
        <v>190</v>
      </c>
      <c r="AU139" s="19" t="s">
        <v>41</v>
      </c>
      <c r="AY139" s="19" t="s">
        <v>189</v>
      </c>
      <c r="BE139" s="118">
        <f t="shared" si="9"/>
        <v>0</v>
      </c>
      <c r="BF139" s="118">
        <f t="shared" si="10"/>
        <v>0</v>
      </c>
      <c r="BG139" s="118">
        <f t="shared" si="11"/>
        <v>0</v>
      </c>
      <c r="BH139" s="118">
        <f t="shared" si="12"/>
        <v>0</v>
      </c>
      <c r="BI139" s="118">
        <f t="shared" si="13"/>
        <v>0</v>
      </c>
      <c r="BJ139" s="19" t="s">
        <v>41</v>
      </c>
      <c r="BK139" s="118">
        <f t="shared" si="14"/>
        <v>0</v>
      </c>
      <c r="BL139" s="19" t="s">
        <v>251</v>
      </c>
      <c r="BM139" s="19" t="s">
        <v>1404</v>
      </c>
    </row>
    <row r="140" spans="2:65" s="1" customFormat="1" ht="16.5" customHeight="1">
      <c r="B140" s="35"/>
      <c r="C140" s="174" t="s">
        <v>10</v>
      </c>
      <c r="D140" s="174" t="s">
        <v>190</v>
      </c>
      <c r="E140" s="175" t="s">
        <v>1405</v>
      </c>
      <c r="F140" s="255" t="s">
        <v>1406</v>
      </c>
      <c r="G140" s="255"/>
      <c r="H140" s="255"/>
      <c r="I140" s="255"/>
      <c r="J140" s="176" t="s">
        <v>1352</v>
      </c>
      <c r="K140" s="177">
        <v>8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</v>
      </c>
      <c r="Y140" s="179">
        <f t="shared" si="7"/>
        <v>0</v>
      </c>
      <c r="Z140" s="179">
        <v>0</v>
      </c>
      <c r="AA140" s="180">
        <f t="shared" si="8"/>
        <v>0</v>
      </c>
      <c r="AR140" s="19" t="s">
        <v>251</v>
      </c>
      <c r="AT140" s="19" t="s">
        <v>190</v>
      </c>
      <c r="AU140" s="19" t="s">
        <v>41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251</v>
      </c>
      <c r="BM140" s="19" t="s">
        <v>1407</v>
      </c>
    </row>
    <row r="141" spans="2:65" s="1" customFormat="1" ht="16.5" customHeight="1">
      <c r="B141" s="35"/>
      <c r="C141" s="174" t="s">
        <v>274</v>
      </c>
      <c r="D141" s="174" t="s">
        <v>190</v>
      </c>
      <c r="E141" s="175" t="s">
        <v>1408</v>
      </c>
      <c r="F141" s="255" t="s">
        <v>1409</v>
      </c>
      <c r="G141" s="255"/>
      <c r="H141" s="255"/>
      <c r="I141" s="255"/>
      <c r="J141" s="176" t="s">
        <v>1352</v>
      </c>
      <c r="K141" s="177">
        <v>5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</v>
      </c>
      <c r="AA141" s="180">
        <f t="shared" si="8"/>
        <v>0</v>
      </c>
      <c r="AR141" s="19" t="s">
        <v>251</v>
      </c>
      <c r="AT141" s="19" t="s">
        <v>190</v>
      </c>
      <c r="AU141" s="19" t="s">
        <v>41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251</v>
      </c>
      <c r="BM141" s="19" t="s">
        <v>1410</v>
      </c>
    </row>
    <row r="142" spans="2:65" s="1" customFormat="1" ht="16.5" customHeight="1">
      <c r="B142" s="35"/>
      <c r="C142" s="174" t="s">
        <v>278</v>
      </c>
      <c r="D142" s="174" t="s">
        <v>190</v>
      </c>
      <c r="E142" s="175" t="s">
        <v>1411</v>
      </c>
      <c r="F142" s="255" t="s">
        <v>1412</v>
      </c>
      <c r="G142" s="255"/>
      <c r="H142" s="255"/>
      <c r="I142" s="255"/>
      <c r="J142" s="176" t="s">
        <v>1344</v>
      </c>
      <c r="K142" s="177">
        <v>1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</v>
      </c>
      <c r="AA142" s="180">
        <f t="shared" si="8"/>
        <v>0</v>
      </c>
      <c r="AR142" s="19" t="s">
        <v>251</v>
      </c>
      <c r="AT142" s="19" t="s">
        <v>190</v>
      </c>
      <c r="AU142" s="19" t="s">
        <v>41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251</v>
      </c>
      <c r="BM142" s="19" t="s">
        <v>1413</v>
      </c>
    </row>
    <row r="143" spans="2:65" s="1" customFormat="1" ht="16.5" customHeight="1">
      <c r="B143" s="35"/>
      <c r="C143" s="174" t="s">
        <v>282</v>
      </c>
      <c r="D143" s="174" t="s">
        <v>190</v>
      </c>
      <c r="E143" s="175" t="s">
        <v>1414</v>
      </c>
      <c r="F143" s="255" t="s">
        <v>1415</v>
      </c>
      <c r="G143" s="255"/>
      <c r="H143" s="255"/>
      <c r="I143" s="255"/>
      <c r="J143" s="176" t="s">
        <v>1352</v>
      </c>
      <c r="K143" s="177">
        <v>15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</v>
      </c>
      <c r="AA143" s="180">
        <f t="shared" si="8"/>
        <v>0</v>
      </c>
      <c r="AR143" s="19" t="s">
        <v>251</v>
      </c>
      <c r="AT143" s="19" t="s">
        <v>190</v>
      </c>
      <c r="AU143" s="19" t="s">
        <v>41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251</v>
      </c>
      <c r="BM143" s="19" t="s">
        <v>1416</v>
      </c>
    </row>
    <row r="144" spans="2:63" s="1" customFormat="1" ht="49.95" customHeight="1">
      <c r="B144" s="35"/>
      <c r="C144" s="36"/>
      <c r="D144" s="165" t="s">
        <v>555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270">
        <f>BK144</f>
        <v>0</v>
      </c>
      <c r="O144" s="271"/>
      <c r="P144" s="271"/>
      <c r="Q144" s="271"/>
      <c r="R144" s="37"/>
      <c r="T144" s="154"/>
      <c r="U144" s="56"/>
      <c r="V144" s="56"/>
      <c r="W144" s="56"/>
      <c r="X144" s="56"/>
      <c r="Y144" s="56"/>
      <c r="Z144" s="56"/>
      <c r="AA144" s="58"/>
      <c r="AT144" s="19" t="s">
        <v>85</v>
      </c>
      <c r="AU144" s="19" t="s">
        <v>86</v>
      </c>
      <c r="AY144" s="19" t="s">
        <v>556</v>
      </c>
      <c r="BK144" s="118">
        <v>0</v>
      </c>
    </row>
    <row r="145" spans="2:18" s="1" customFormat="1" ht="6.9" customHeight="1">
      <c r="B145" s="59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1"/>
    </row>
  </sheetData>
  <sheetProtection algorithmName="SHA-512" hashValue="Ebo+f6RJMc3BDqweIujtWUfC8gcET7PNTXm7MSCFvs/hu2at96fZ2DKw3cmmZ7bX1S1aLbPUkSR5c9TPSQM+RA==" saltValue="lHc38s4U9zQRJ4SZvoyDaJpCXqsrwHFxTzpzuDt40rim+4jsCNMTRmYDngG3vK1lJ8iTQZ05YHOcgDsCpF0RvA==" spinCount="10" sheet="1" objects="1" scenarios="1" formatColumns="0" formatRows="0"/>
  <mergeCells count="141">
    <mergeCell ref="N118:Q118"/>
    <mergeCell ref="N119:Q119"/>
    <mergeCell ref="N144:Q144"/>
    <mergeCell ref="H1:K1"/>
    <mergeCell ref="S2:AC2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0:I120"/>
    <mergeCell ref="L120:M120"/>
    <mergeCell ref="N120:Q120"/>
    <mergeCell ref="F121:I121"/>
    <mergeCell ref="L121:M121"/>
    <mergeCell ref="N121:Q121"/>
    <mergeCell ref="F122:I122"/>
    <mergeCell ref="L122:M122"/>
    <mergeCell ref="N122:Q122"/>
    <mergeCell ref="F108:P108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M85:Q85"/>
    <mergeCell ref="C87:G87"/>
    <mergeCell ref="N87:Q87"/>
    <mergeCell ref="N89:Q89"/>
    <mergeCell ref="N90:Q90"/>
    <mergeCell ref="N92:Q92"/>
    <mergeCell ref="D93:H93"/>
    <mergeCell ref="N93:Q93"/>
    <mergeCell ref="D94:H94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4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6"/>
      <c r="B1" s="12"/>
      <c r="C1" s="12"/>
      <c r="D1" s="13" t="s">
        <v>1</v>
      </c>
      <c r="E1" s="12"/>
      <c r="F1" s="14" t="s">
        <v>138</v>
      </c>
      <c r="G1" s="14"/>
      <c r="H1" s="272" t="s">
        <v>139</v>
      </c>
      <c r="I1" s="272"/>
      <c r="J1" s="272"/>
      <c r="K1" s="272"/>
      <c r="L1" s="14" t="s">
        <v>140</v>
      </c>
      <c r="M1" s="12"/>
      <c r="N1" s="12"/>
      <c r="O1" s="13" t="s">
        <v>141</v>
      </c>
      <c r="P1" s="12"/>
      <c r="Q1" s="12"/>
      <c r="R1" s="12"/>
      <c r="S1" s="14" t="s">
        <v>142</v>
      </c>
      <c r="T1" s="14"/>
      <c r="U1" s="126"/>
      <c r="V1" s="126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" customHeight="1">
      <c r="C2" s="186" t="s">
        <v>7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4" t="s">
        <v>8</v>
      </c>
      <c r="T2" s="235"/>
      <c r="U2" s="235"/>
      <c r="V2" s="235"/>
      <c r="W2" s="235"/>
      <c r="X2" s="235"/>
      <c r="Y2" s="235"/>
      <c r="Z2" s="235"/>
      <c r="AA2" s="235"/>
      <c r="AB2" s="235"/>
      <c r="AC2" s="235"/>
      <c r="AT2" s="19" t="s">
        <v>118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97</v>
      </c>
    </row>
    <row r="4" spans="2:46" ht="36.9" customHeight="1">
      <c r="B4" s="23"/>
      <c r="C4" s="188" t="s">
        <v>143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4"/>
      <c r="T4" s="18" t="s">
        <v>13</v>
      </c>
      <c r="AT4" s="19" t="s">
        <v>6</v>
      </c>
    </row>
    <row r="5" spans="2:18" ht="6.9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4"/>
    </row>
    <row r="6" spans="2:18" ht="25.35" customHeight="1">
      <c r="B6" s="23"/>
      <c r="C6" s="26"/>
      <c r="D6" s="30" t="s">
        <v>19</v>
      </c>
      <c r="E6" s="26"/>
      <c r="F6" s="236" t="str">
        <f>'Rekapitulace stavby'!K6</f>
        <v>Sš aut. - realizace úspor energie</v>
      </c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6"/>
      <c r="R6" s="24"/>
    </row>
    <row r="7" spans="2:18" ht="25.35" customHeight="1">
      <c r="B7" s="23"/>
      <c r="C7" s="26"/>
      <c r="D7" s="30" t="s">
        <v>144</v>
      </c>
      <c r="E7" s="26"/>
      <c r="F7" s="236" t="s">
        <v>1417</v>
      </c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26"/>
      <c r="R7" s="24"/>
    </row>
    <row r="8" spans="2:18" s="1" customFormat="1" ht="32.85" customHeight="1">
      <c r="B8" s="35"/>
      <c r="C8" s="36"/>
      <c r="D8" s="29" t="s">
        <v>146</v>
      </c>
      <c r="E8" s="36"/>
      <c r="F8" s="194" t="s">
        <v>147</v>
      </c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36"/>
      <c r="R8" s="37"/>
    </row>
    <row r="9" spans="2:18" s="1" customFormat="1" ht="14.4" customHeight="1">
      <c r="B9" s="35"/>
      <c r="C9" s="36"/>
      <c r="D9" s="30" t="s">
        <v>21</v>
      </c>
      <c r="E9" s="36"/>
      <c r="F9" s="28" t="s">
        <v>22</v>
      </c>
      <c r="G9" s="36"/>
      <c r="H9" s="36"/>
      <c r="I9" s="36"/>
      <c r="J9" s="36"/>
      <c r="K9" s="36"/>
      <c r="L9" s="36"/>
      <c r="M9" s="30" t="s">
        <v>23</v>
      </c>
      <c r="N9" s="36"/>
      <c r="O9" s="28" t="s">
        <v>22</v>
      </c>
      <c r="P9" s="36"/>
      <c r="Q9" s="36"/>
      <c r="R9" s="37"/>
    </row>
    <row r="10" spans="2:18" s="1" customFormat="1" ht="14.4" customHeight="1">
      <c r="B10" s="35"/>
      <c r="C10" s="36"/>
      <c r="D10" s="30" t="s">
        <v>24</v>
      </c>
      <c r="E10" s="36"/>
      <c r="F10" s="28" t="s">
        <v>25</v>
      </c>
      <c r="G10" s="36"/>
      <c r="H10" s="36"/>
      <c r="I10" s="36"/>
      <c r="J10" s="36"/>
      <c r="K10" s="36"/>
      <c r="L10" s="36"/>
      <c r="M10" s="30" t="s">
        <v>26</v>
      </c>
      <c r="N10" s="36"/>
      <c r="O10" s="239" t="str">
        <f>'Rekapitulace stavby'!AN8</f>
        <v>16. 1. 2018</v>
      </c>
      <c r="P10" s="240"/>
      <c r="Q10" s="36"/>
      <c r="R10" s="37"/>
    </row>
    <row r="11" spans="2:18" s="1" customFormat="1" ht="10.8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/>
    </row>
    <row r="12" spans="2:18" s="1" customFormat="1" ht="14.4" customHeight="1">
      <c r="B12" s="35"/>
      <c r="C12" s="36"/>
      <c r="D12" s="30" t="s">
        <v>28</v>
      </c>
      <c r="E12" s="36"/>
      <c r="F12" s="36"/>
      <c r="G12" s="36"/>
      <c r="H12" s="36"/>
      <c r="I12" s="36"/>
      <c r="J12" s="36"/>
      <c r="K12" s="36"/>
      <c r="L12" s="36"/>
      <c r="M12" s="30" t="s">
        <v>29</v>
      </c>
      <c r="N12" s="36"/>
      <c r="O12" s="192" t="s">
        <v>30</v>
      </c>
      <c r="P12" s="192"/>
      <c r="Q12" s="36"/>
      <c r="R12" s="37"/>
    </row>
    <row r="13" spans="2:18" s="1" customFormat="1" ht="18" customHeight="1">
      <c r="B13" s="35"/>
      <c r="C13" s="36"/>
      <c r="D13" s="36"/>
      <c r="E13" s="28" t="s">
        <v>31</v>
      </c>
      <c r="F13" s="36"/>
      <c r="G13" s="36"/>
      <c r="H13" s="36"/>
      <c r="I13" s="36"/>
      <c r="J13" s="36"/>
      <c r="K13" s="36"/>
      <c r="L13" s="36"/>
      <c r="M13" s="30" t="s">
        <v>32</v>
      </c>
      <c r="N13" s="36"/>
      <c r="O13" s="192" t="s">
        <v>33</v>
      </c>
      <c r="P13" s="192"/>
      <c r="Q13" s="36"/>
      <c r="R13" s="37"/>
    </row>
    <row r="14" spans="2:18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</row>
    <row r="15" spans="2:18" s="1" customFormat="1" ht="14.4" customHeight="1">
      <c r="B15" s="35"/>
      <c r="C15" s="36"/>
      <c r="D15" s="30" t="s">
        <v>34</v>
      </c>
      <c r="E15" s="36"/>
      <c r="F15" s="36"/>
      <c r="G15" s="36"/>
      <c r="H15" s="36"/>
      <c r="I15" s="36"/>
      <c r="J15" s="36"/>
      <c r="K15" s="36"/>
      <c r="L15" s="36"/>
      <c r="M15" s="30" t="s">
        <v>29</v>
      </c>
      <c r="N15" s="36"/>
      <c r="O15" s="241" t="str">
        <f>IF('Rekapitulace stavby'!AN13="","",'Rekapitulace stavby'!AN13)</f>
        <v>Vyplň údaj</v>
      </c>
      <c r="P15" s="192"/>
      <c r="Q15" s="36"/>
      <c r="R15" s="37"/>
    </row>
    <row r="16" spans="2:18" s="1" customFormat="1" ht="18" customHeight="1">
      <c r="B16" s="35"/>
      <c r="C16" s="36"/>
      <c r="D16" s="36"/>
      <c r="E16" s="241" t="str">
        <f>IF('Rekapitulace stavby'!E14="","",'Rekapitulace stavby'!E14)</f>
        <v>Vyplň údaj</v>
      </c>
      <c r="F16" s="242"/>
      <c r="G16" s="242"/>
      <c r="H16" s="242"/>
      <c r="I16" s="242"/>
      <c r="J16" s="242"/>
      <c r="K16" s="242"/>
      <c r="L16" s="242"/>
      <c r="M16" s="30" t="s">
        <v>32</v>
      </c>
      <c r="N16" s="36"/>
      <c r="O16" s="241" t="str">
        <f>IF('Rekapitulace stavby'!AN14="","",'Rekapitulace stavby'!AN14)</f>
        <v>Vyplň údaj</v>
      </c>
      <c r="P16" s="192"/>
      <c r="Q16" s="36"/>
      <c r="R16" s="37"/>
    </row>
    <row r="17" spans="2:18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  <row r="18" spans="2:18" s="1" customFormat="1" ht="14.4" customHeight="1">
      <c r="B18" s="35"/>
      <c r="C18" s="36"/>
      <c r="D18" s="30" t="s">
        <v>36</v>
      </c>
      <c r="E18" s="36"/>
      <c r="F18" s="36"/>
      <c r="G18" s="36"/>
      <c r="H18" s="36"/>
      <c r="I18" s="36"/>
      <c r="J18" s="36"/>
      <c r="K18" s="36"/>
      <c r="L18" s="36"/>
      <c r="M18" s="30" t="s">
        <v>29</v>
      </c>
      <c r="N18" s="36"/>
      <c r="O18" s="192" t="s">
        <v>37</v>
      </c>
      <c r="P18" s="192"/>
      <c r="Q18" s="36"/>
      <c r="R18" s="37"/>
    </row>
    <row r="19" spans="2:18" s="1" customFormat="1" ht="18" customHeight="1">
      <c r="B19" s="35"/>
      <c r="C19" s="36"/>
      <c r="D19" s="36"/>
      <c r="E19" s="28" t="s">
        <v>38</v>
      </c>
      <c r="F19" s="36"/>
      <c r="G19" s="36"/>
      <c r="H19" s="36"/>
      <c r="I19" s="36"/>
      <c r="J19" s="36"/>
      <c r="K19" s="36"/>
      <c r="L19" s="36"/>
      <c r="M19" s="30" t="s">
        <v>32</v>
      </c>
      <c r="N19" s="36"/>
      <c r="O19" s="192" t="s">
        <v>39</v>
      </c>
      <c r="P19" s="192"/>
      <c r="Q19" s="36"/>
      <c r="R19" s="37"/>
    </row>
    <row r="20" spans="2:18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</row>
    <row r="21" spans="2:18" s="1" customFormat="1" ht="14.4" customHeight="1">
      <c r="B21" s="35"/>
      <c r="C21" s="36"/>
      <c r="D21" s="30" t="s">
        <v>42</v>
      </c>
      <c r="E21" s="36"/>
      <c r="F21" s="36"/>
      <c r="G21" s="36"/>
      <c r="H21" s="36"/>
      <c r="I21" s="36"/>
      <c r="J21" s="36"/>
      <c r="K21" s="36"/>
      <c r="L21" s="36"/>
      <c r="M21" s="30" t="s">
        <v>29</v>
      </c>
      <c r="N21" s="36"/>
      <c r="O21" s="192" t="s">
        <v>22</v>
      </c>
      <c r="P21" s="192"/>
      <c r="Q21" s="36"/>
      <c r="R21" s="37"/>
    </row>
    <row r="22" spans="2:18" s="1" customFormat="1" ht="18" customHeight="1">
      <c r="B22" s="35"/>
      <c r="C22" s="36"/>
      <c r="D22" s="36"/>
      <c r="E22" s="28" t="s">
        <v>44</v>
      </c>
      <c r="F22" s="36"/>
      <c r="G22" s="36"/>
      <c r="H22" s="36"/>
      <c r="I22" s="36"/>
      <c r="J22" s="36"/>
      <c r="K22" s="36"/>
      <c r="L22" s="36"/>
      <c r="M22" s="30" t="s">
        <v>32</v>
      </c>
      <c r="N22" s="36"/>
      <c r="O22" s="192" t="s">
        <v>22</v>
      </c>
      <c r="P22" s="192"/>
      <c r="Q22" s="36"/>
      <c r="R22" s="37"/>
    </row>
    <row r="23" spans="2:18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4.4" customHeight="1">
      <c r="B24" s="35"/>
      <c r="C24" s="36"/>
      <c r="D24" s="30" t="s">
        <v>45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16.5" customHeight="1">
      <c r="B25" s="35"/>
      <c r="C25" s="36"/>
      <c r="D25" s="36"/>
      <c r="E25" s="197" t="s">
        <v>22</v>
      </c>
      <c r="F25" s="197"/>
      <c r="G25" s="197"/>
      <c r="H25" s="197"/>
      <c r="I25" s="197"/>
      <c r="J25" s="197"/>
      <c r="K25" s="197"/>
      <c r="L25" s="197"/>
      <c r="M25" s="36"/>
      <c r="N25" s="36"/>
      <c r="O25" s="36"/>
      <c r="P25" s="36"/>
      <c r="Q25" s="36"/>
      <c r="R25" s="37"/>
    </row>
    <row r="26" spans="2:18" s="1" customFormat="1" ht="6.9" customHeight="1"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</row>
    <row r="27" spans="2:18" s="1" customFormat="1" ht="6.9" customHeight="1">
      <c r="B27" s="35"/>
      <c r="C27" s="36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6"/>
      <c r="R27" s="37"/>
    </row>
    <row r="28" spans="2:18" s="1" customFormat="1" ht="14.4" customHeight="1">
      <c r="B28" s="35"/>
      <c r="C28" s="36"/>
      <c r="D28" s="127" t="s">
        <v>148</v>
      </c>
      <c r="E28" s="36"/>
      <c r="F28" s="36"/>
      <c r="G28" s="36"/>
      <c r="H28" s="36"/>
      <c r="I28" s="36"/>
      <c r="J28" s="36"/>
      <c r="K28" s="36"/>
      <c r="L28" s="36"/>
      <c r="M28" s="198">
        <f>N89</f>
        <v>0</v>
      </c>
      <c r="N28" s="198"/>
      <c r="O28" s="198"/>
      <c r="P28" s="198"/>
      <c r="Q28" s="36"/>
      <c r="R28" s="37"/>
    </row>
    <row r="29" spans="2:18" s="1" customFormat="1" ht="14.4" customHeight="1">
      <c r="B29" s="35"/>
      <c r="C29" s="36"/>
      <c r="D29" s="34" t="s">
        <v>132</v>
      </c>
      <c r="E29" s="36"/>
      <c r="F29" s="36"/>
      <c r="G29" s="36"/>
      <c r="H29" s="36"/>
      <c r="I29" s="36"/>
      <c r="J29" s="36"/>
      <c r="K29" s="36"/>
      <c r="L29" s="36"/>
      <c r="M29" s="198">
        <f>N110</f>
        <v>0</v>
      </c>
      <c r="N29" s="198"/>
      <c r="O29" s="198"/>
      <c r="P29" s="198"/>
      <c r="Q29" s="36"/>
      <c r="R29" s="37"/>
    </row>
    <row r="30" spans="2:18" s="1" customFormat="1" ht="6.9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</row>
    <row r="31" spans="2:18" s="1" customFormat="1" ht="25.35" customHeight="1">
      <c r="B31" s="35"/>
      <c r="C31" s="36"/>
      <c r="D31" s="128" t="s">
        <v>49</v>
      </c>
      <c r="E31" s="36"/>
      <c r="F31" s="36"/>
      <c r="G31" s="36"/>
      <c r="H31" s="36"/>
      <c r="I31" s="36"/>
      <c r="J31" s="36"/>
      <c r="K31" s="36"/>
      <c r="L31" s="36"/>
      <c r="M31" s="243">
        <f>ROUND(M28+M29,0)</f>
        <v>0</v>
      </c>
      <c r="N31" s="238"/>
      <c r="O31" s="238"/>
      <c r="P31" s="238"/>
      <c r="Q31" s="36"/>
      <c r="R31" s="37"/>
    </row>
    <row r="32" spans="2:18" s="1" customFormat="1" ht="6.9" customHeight="1">
      <c r="B32" s="35"/>
      <c r="C32" s="36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6"/>
      <c r="R32" s="37"/>
    </row>
    <row r="33" spans="2:18" s="1" customFormat="1" ht="14.4" customHeight="1">
      <c r="B33" s="35"/>
      <c r="C33" s="36"/>
      <c r="D33" s="42" t="s">
        <v>50</v>
      </c>
      <c r="E33" s="42" t="s">
        <v>51</v>
      </c>
      <c r="F33" s="43">
        <v>0.21</v>
      </c>
      <c r="G33" s="129" t="s">
        <v>52</v>
      </c>
      <c r="H33" s="244">
        <f>(SUM(BE110:BE117)+SUM(BE136:BE342))</f>
        <v>0</v>
      </c>
      <c r="I33" s="238"/>
      <c r="J33" s="238"/>
      <c r="K33" s="36"/>
      <c r="L33" s="36"/>
      <c r="M33" s="244">
        <f>ROUND((SUM(BE110:BE117)+SUM(BE136:BE342)),0)*F33</f>
        <v>0</v>
      </c>
      <c r="N33" s="238"/>
      <c r="O33" s="238"/>
      <c r="P33" s="238"/>
      <c r="Q33" s="36"/>
      <c r="R33" s="37"/>
    </row>
    <row r="34" spans="2:18" s="1" customFormat="1" ht="14.4" customHeight="1">
      <c r="B34" s="35"/>
      <c r="C34" s="36"/>
      <c r="D34" s="36"/>
      <c r="E34" s="42" t="s">
        <v>53</v>
      </c>
      <c r="F34" s="43">
        <v>0.15</v>
      </c>
      <c r="G34" s="129" t="s">
        <v>52</v>
      </c>
      <c r="H34" s="244">
        <f>(SUM(BF110:BF117)+SUM(BF136:BF342))</f>
        <v>0</v>
      </c>
      <c r="I34" s="238"/>
      <c r="J34" s="238"/>
      <c r="K34" s="36"/>
      <c r="L34" s="36"/>
      <c r="M34" s="244">
        <f>ROUND((SUM(BF110:BF117)+SUM(BF136:BF342)),0)*F34</f>
        <v>0</v>
      </c>
      <c r="N34" s="238"/>
      <c r="O34" s="238"/>
      <c r="P34" s="238"/>
      <c r="Q34" s="36"/>
      <c r="R34" s="37"/>
    </row>
    <row r="35" spans="2:18" s="1" customFormat="1" ht="14.4" customHeight="1" hidden="1">
      <c r="B35" s="35"/>
      <c r="C35" s="36"/>
      <c r="D35" s="36"/>
      <c r="E35" s="42" t="s">
        <v>54</v>
      </c>
      <c r="F35" s="43">
        <v>0.21</v>
      </c>
      <c r="G35" s="129" t="s">
        <v>52</v>
      </c>
      <c r="H35" s="244">
        <f>(SUM(BG110:BG117)+SUM(BG136:BG342))</f>
        <v>0</v>
      </c>
      <c r="I35" s="238"/>
      <c r="J35" s="238"/>
      <c r="K35" s="36"/>
      <c r="L35" s="36"/>
      <c r="M35" s="244">
        <v>0</v>
      </c>
      <c r="N35" s="238"/>
      <c r="O35" s="238"/>
      <c r="P35" s="238"/>
      <c r="Q35" s="36"/>
      <c r="R35" s="37"/>
    </row>
    <row r="36" spans="2:18" s="1" customFormat="1" ht="14.4" customHeight="1" hidden="1">
      <c r="B36" s="35"/>
      <c r="C36" s="36"/>
      <c r="D36" s="36"/>
      <c r="E36" s="42" t="s">
        <v>55</v>
      </c>
      <c r="F36" s="43">
        <v>0.15</v>
      </c>
      <c r="G36" s="129" t="s">
        <v>52</v>
      </c>
      <c r="H36" s="244">
        <f>(SUM(BH110:BH117)+SUM(BH136:BH342))</f>
        <v>0</v>
      </c>
      <c r="I36" s="238"/>
      <c r="J36" s="238"/>
      <c r="K36" s="36"/>
      <c r="L36" s="36"/>
      <c r="M36" s="244">
        <v>0</v>
      </c>
      <c r="N36" s="238"/>
      <c r="O36" s="238"/>
      <c r="P36" s="238"/>
      <c r="Q36" s="36"/>
      <c r="R36" s="37"/>
    </row>
    <row r="37" spans="2:18" s="1" customFormat="1" ht="14.4" customHeight="1" hidden="1">
      <c r="B37" s="35"/>
      <c r="C37" s="36"/>
      <c r="D37" s="36"/>
      <c r="E37" s="42" t="s">
        <v>56</v>
      </c>
      <c r="F37" s="43">
        <v>0</v>
      </c>
      <c r="G37" s="129" t="s">
        <v>52</v>
      </c>
      <c r="H37" s="244">
        <f>(SUM(BI110:BI117)+SUM(BI136:BI342))</f>
        <v>0</v>
      </c>
      <c r="I37" s="238"/>
      <c r="J37" s="238"/>
      <c r="K37" s="36"/>
      <c r="L37" s="36"/>
      <c r="M37" s="244">
        <v>0</v>
      </c>
      <c r="N37" s="238"/>
      <c r="O37" s="238"/>
      <c r="P37" s="238"/>
      <c r="Q37" s="36"/>
      <c r="R37" s="37"/>
    </row>
    <row r="38" spans="2:18" s="1" customFormat="1" ht="6.9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25.35" customHeight="1">
      <c r="B39" s="35"/>
      <c r="C39" s="125"/>
      <c r="D39" s="130" t="s">
        <v>57</v>
      </c>
      <c r="E39" s="79"/>
      <c r="F39" s="79"/>
      <c r="G39" s="131" t="s">
        <v>58</v>
      </c>
      <c r="H39" s="132" t="s">
        <v>59</v>
      </c>
      <c r="I39" s="79"/>
      <c r="J39" s="79"/>
      <c r="K39" s="79"/>
      <c r="L39" s="245">
        <f>SUM(M31:M37)</f>
        <v>0</v>
      </c>
      <c r="M39" s="245"/>
      <c r="N39" s="245"/>
      <c r="O39" s="245"/>
      <c r="P39" s="246"/>
      <c r="Q39" s="125"/>
      <c r="R39" s="37"/>
    </row>
    <row r="40" spans="2:18" s="1" customFormat="1" ht="14.4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s="1" customFormat="1" ht="14.4" customHeight="1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7"/>
    </row>
    <row r="42" spans="2:18" ht="12">
      <c r="B42" s="23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4"/>
    </row>
    <row r="43" spans="2:18" ht="12">
      <c r="B43" s="23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4"/>
    </row>
    <row r="44" spans="2:18" ht="12">
      <c r="B44" s="2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4"/>
    </row>
    <row r="45" spans="2:18" ht="12">
      <c r="B45" s="23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4"/>
    </row>
    <row r="46" spans="2:18" ht="12">
      <c r="B46" s="23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4"/>
    </row>
    <row r="47" spans="2:18" ht="12">
      <c r="B47" s="23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4"/>
    </row>
    <row r="48" spans="2:18" ht="12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4"/>
    </row>
    <row r="49" spans="2:18" ht="12">
      <c r="B49" s="23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4"/>
    </row>
    <row r="50" spans="2:18" s="1" customFormat="1" ht="13.5">
      <c r="B50" s="35"/>
      <c r="C50" s="36"/>
      <c r="D50" s="50" t="s">
        <v>60</v>
      </c>
      <c r="E50" s="51"/>
      <c r="F50" s="51"/>
      <c r="G50" s="51"/>
      <c r="H50" s="52"/>
      <c r="I50" s="36"/>
      <c r="J50" s="50" t="s">
        <v>61</v>
      </c>
      <c r="K50" s="51"/>
      <c r="L50" s="51"/>
      <c r="M50" s="51"/>
      <c r="N50" s="51"/>
      <c r="O50" s="51"/>
      <c r="P50" s="52"/>
      <c r="Q50" s="36"/>
      <c r="R50" s="37"/>
    </row>
    <row r="51" spans="2:18" ht="12">
      <c r="B51" s="23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4"/>
    </row>
    <row r="52" spans="2:18" ht="12">
      <c r="B52" s="23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4"/>
    </row>
    <row r="53" spans="2:18" ht="12">
      <c r="B53" s="23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4"/>
    </row>
    <row r="54" spans="2:18" ht="12">
      <c r="B54" s="23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4"/>
    </row>
    <row r="55" spans="2:18" ht="12">
      <c r="B55" s="23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4"/>
    </row>
    <row r="56" spans="2:18" ht="12">
      <c r="B56" s="23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4"/>
    </row>
    <row r="57" spans="2:18" ht="12">
      <c r="B57" s="23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4"/>
    </row>
    <row r="58" spans="2:18" ht="12">
      <c r="B58" s="23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4"/>
    </row>
    <row r="59" spans="2:18" s="1" customFormat="1" ht="13.5">
      <c r="B59" s="35"/>
      <c r="C59" s="36"/>
      <c r="D59" s="55" t="s">
        <v>62</v>
      </c>
      <c r="E59" s="56"/>
      <c r="F59" s="56"/>
      <c r="G59" s="57" t="s">
        <v>63</v>
      </c>
      <c r="H59" s="58"/>
      <c r="I59" s="36"/>
      <c r="J59" s="55" t="s">
        <v>62</v>
      </c>
      <c r="K59" s="56"/>
      <c r="L59" s="56"/>
      <c r="M59" s="56"/>
      <c r="N59" s="57" t="s">
        <v>63</v>
      </c>
      <c r="O59" s="56"/>
      <c r="P59" s="58"/>
      <c r="Q59" s="36"/>
      <c r="R59" s="37"/>
    </row>
    <row r="60" spans="2:18" ht="12">
      <c r="B60" s="23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4"/>
    </row>
    <row r="61" spans="2:18" s="1" customFormat="1" ht="13.5">
      <c r="B61" s="35"/>
      <c r="C61" s="36"/>
      <c r="D61" s="50" t="s">
        <v>64</v>
      </c>
      <c r="E61" s="51"/>
      <c r="F61" s="51"/>
      <c r="G61" s="51"/>
      <c r="H61" s="52"/>
      <c r="I61" s="36"/>
      <c r="J61" s="50" t="s">
        <v>65</v>
      </c>
      <c r="K61" s="51"/>
      <c r="L61" s="51"/>
      <c r="M61" s="51"/>
      <c r="N61" s="51"/>
      <c r="O61" s="51"/>
      <c r="P61" s="52"/>
      <c r="Q61" s="36"/>
      <c r="R61" s="37"/>
    </row>
    <row r="62" spans="2:18" ht="12">
      <c r="B62" s="23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4"/>
    </row>
    <row r="63" spans="2:18" ht="12">
      <c r="B63" s="23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4"/>
    </row>
    <row r="64" spans="2:18" ht="12">
      <c r="B64" s="23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4"/>
    </row>
    <row r="65" spans="2:18" ht="12">
      <c r="B65" s="23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4"/>
    </row>
    <row r="66" spans="2:18" ht="12">
      <c r="B66" s="23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4"/>
    </row>
    <row r="67" spans="2:18" ht="12">
      <c r="B67" s="23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4"/>
    </row>
    <row r="68" spans="2:18" ht="12">
      <c r="B68" s="23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4"/>
    </row>
    <row r="69" spans="2:18" ht="12">
      <c r="B69" s="23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4"/>
    </row>
    <row r="70" spans="2:18" s="1" customFormat="1" ht="13.5">
      <c r="B70" s="35"/>
      <c r="C70" s="36"/>
      <c r="D70" s="55" t="s">
        <v>62</v>
      </c>
      <c r="E70" s="56"/>
      <c r="F70" s="56"/>
      <c r="G70" s="57" t="s">
        <v>63</v>
      </c>
      <c r="H70" s="58"/>
      <c r="I70" s="36"/>
      <c r="J70" s="55" t="s">
        <v>62</v>
      </c>
      <c r="K70" s="56"/>
      <c r="L70" s="56"/>
      <c r="M70" s="56"/>
      <c r="N70" s="57" t="s">
        <v>63</v>
      </c>
      <c r="O70" s="56"/>
      <c r="P70" s="58"/>
      <c r="Q70" s="36"/>
      <c r="R70" s="37"/>
    </row>
    <row r="71" spans="2:18" s="1" customFormat="1" ht="14.4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" customHeight="1">
      <c r="B75" s="133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</row>
    <row r="76" spans="2:21" s="1" customFormat="1" ht="36.9" customHeight="1">
      <c r="B76" s="35"/>
      <c r="C76" s="188" t="s">
        <v>149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37"/>
      <c r="T76" s="136"/>
      <c r="U76" s="136"/>
    </row>
    <row r="77" spans="2:21" s="1" customFormat="1" ht="6.9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36"/>
      <c r="U77" s="136"/>
    </row>
    <row r="78" spans="2:21" s="1" customFormat="1" ht="30" customHeight="1">
      <c r="B78" s="35"/>
      <c r="C78" s="30" t="s">
        <v>19</v>
      </c>
      <c r="D78" s="36"/>
      <c r="E78" s="36"/>
      <c r="F78" s="236" t="str">
        <f>F6</f>
        <v>Sš aut. - realizace úspor energie</v>
      </c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36"/>
      <c r="R78" s="37"/>
      <c r="T78" s="136"/>
      <c r="U78" s="136"/>
    </row>
    <row r="79" spans="2:21" ht="30" customHeight="1">
      <c r="B79" s="23"/>
      <c r="C79" s="30" t="s">
        <v>144</v>
      </c>
      <c r="D79" s="26"/>
      <c r="E79" s="26"/>
      <c r="F79" s="236" t="s">
        <v>1417</v>
      </c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26"/>
      <c r="R79" s="24"/>
      <c r="T79" s="137"/>
      <c r="U79" s="137"/>
    </row>
    <row r="80" spans="2:21" s="1" customFormat="1" ht="36.9" customHeight="1">
      <c r="B80" s="35"/>
      <c r="C80" s="69" t="s">
        <v>146</v>
      </c>
      <c r="D80" s="36"/>
      <c r="E80" s="36"/>
      <c r="F80" s="208" t="str">
        <f>F8</f>
        <v>01 - Stavební práce</v>
      </c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36"/>
      <c r="R80" s="37"/>
      <c r="T80" s="136"/>
      <c r="U80" s="136"/>
    </row>
    <row r="81" spans="2:21" s="1" customFormat="1" ht="6.9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36"/>
      <c r="U81" s="136"/>
    </row>
    <row r="82" spans="2:21" s="1" customFormat="1" ht="18" customHeight="1">
      <c r="B82" s="35"/>
      <c r="C82" s="30" t="s">
        <v>24</v>
      </c>
      <c r="D82" s="36"/>
      <c r="E82" s="36"/>
      <c r="F82" s="28" t="str">
        <f>F10</f>
        <v>Holice</v>
      </c>
      <c r="G82" s="36"/>
      <c r="H82" s="36"/>
      <c r="I82" s="36"/>
      <c r="J82" s="36"/>
      <c r="K82" s="30" t="s">
        <v>26</v>
      </c>
      <c r="L82" s="36"/>
      <c r="M82" s="240" t="str">
        <f>IF(O10="","",O10)</f>
        <v>16. 1. 2018</v>
      </c>
      <c r="N82" s="240"/>
      <c r="O82" s="240"/>
      <c r="P82" s="240"/>
      <c r="Q82" s="36"/>
      <c r="R82" s="37"/>
      <c r="T82" s="136"/>
      <c r="U82" s="136"/>
    </row>
    <row r="83" spans="2:21" s="1" customFormat="1" ht="6.9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36"/>
      <c r="U83" s="136"/>
    </row>
    <row r="84" spans="2:21" s="1" customFormat="1" ht="13.2">
      <c r="B84" s="35"/>
      <c r="C84" s="30" t="s">
        <v>28</v>
      </c>
      <c r="D84" s="36"/>
      <c r="E84" s="36"/>
      <c r="F84" s="28" t="str">
        <f>E13</f>
        <v>Pardubický kraj, Komenského nám. 125, Pardubice</v>
      </c>
      <c r="G84" s="36"/>
      <c r="H84" s="36"/>
      <c r="I84" s="36"/>
      <c r="J84" s="36"/>
      <c r="K84" s="30" t="s">
        <v>36</v>
      </c>
      <c r="L84" s="36"/>
      <c r="M84" s="192" t="str">
        <f>E19</f>
        <v>ApA Architektonicko-projekt.ateliér Vamberk s.r.o.</v>
      </c>
      <c r="N84" s="192"/>
      <c r="O84" s="192"/>
      <c r="P84" s="192"/>
      <c r="Q84" s="192"/>
      <c r="R84" s="37"/>
      <c r="T84" s="136"/>
      <c r="U84" s="136"/>
    </row>
    <row r="85" spans="2:21" s="1" customFormat="1" ht="14.4" customHeight="1">
      <c r="B85" s="35"/>
      <c r="C85" s="30" t="s">
        <v>34</v>
      </c>
      <c r="D85" s="36"/>
      <c r="E85" s="36"/>
      <c r="F85" s="28" t="str">
        <f>IF(E16="","",E16)</f>
        <v>Vyplň údaj</v>
      </c>
      <c r="G85" s="36"/>
      <c r="H85" s="36"/>
      <c r="I85" s="36"/>
      <c r="J85" s="36"/>
      <c r="K85" s="30" t="s">
        <v>42</v>
      </c>
      <c r="L85" s="36"/>
      <c r="M85" s="192" t="str">
        <f>E22</f>
        <v>Ing. I. Černá</v>
      </c>
      <c r="N85" s="192"/>
      <c r="O85" s="192"/>
      <c r="P85" s="192"/>
      <c r="Q85" s="192"/>
      <c r="R85" s="37"/>
      <c r="T85" s="136"/>
      <c r="U85" s="136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36"/>
      <c r="U86" s="136"/>
    </row>
    <row r="87" spans="2:21" s="1" customFormat="1" ht="29.25" customHeight="1">
      <c r="B87" s="35"/>
      <c r="C87" s="247" t="s">
        <v>150</v>
      </c>
      <c r="D87" s="248"/>
      <c r="E87" s="248"/>
      <c r="F87" s="248"/>
      <c r="G87" s="248"/>
      <c r="H87" s="125"/>
      <c r="I87" s="125"/>
      <c r="J87" s="125"/>
      <c r="K87" s="125"/>
      <c r="L87" s="125"/>
      <c r="M87" s="125"/>
      <c r="N87" s="247" t="s">
        <v>151</v>
      </c>
      <c r="O87" s="248"/>
      <c r="P87" s="248"/>
      <c r="Q87" s="248"/>
      <c r="R87" s="37"/>
      <c r="T87" s="136"/>
      <c r="U87" s="136"/>
    </row>
    <row r="88" spans="2:21" s="1" customFormat="1" ht="10.35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7"/>
      <c r="T88" s="136"/>
      <c r="U88" s="136"/>
    </row>
    <row r="89" spans="2:47" s="1" customFormat="1" ht="29.25" customHeight="1">
      <c r="B89" s="35"/>
      <c r="C89" s="138" t="s">
        <v>152</v>
      </c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232">
        <f>N136</f>
        <v>0</v>
      </c>
      <c r="O89" s="249"/>
      <c r="P89" s="249"/>
      <c r="Q89" s="249"/>
      <c r="R89" s="37"/>
      <c r="T89" s="136"/>
      <c r="U89" s="136"/>
      <c r="AU89" s="19" t="s">
        <v>153</v>
      </c>
    </row>
    <row r="90" spans="2:21" s="7" customFormat="1" ht="24.9" customHeight="1">
      <c r="B90" s="139"/>
      <c r="C90" s="140"/>
      <c r="D90" s="141" t="s">
        <v>154</v>
      </c>
      <c r="E90" s="140"/>
      <c r="F90" s="140"/>
      <c r="G90" s="140"/>
      <c r="H90" s="140"/>
      <c r="I90" s="140"/>
      <c r="J90" s="140"/>
      <c r="K90" s="140"/>
      <c r="L90" s="140"/>
      <c r="M90" s="140"/>
      <c r="N90" s="250">
        <f>N137</f>
        <v>0</v>
      </c>
      <c r="O90" s="251"/>
      <c r="P90" s="251"/>
      <c r="Q90" s="251"/>
      <c r="R90" s="142"/>
      <c r="T90" s="143"/>
      <c r="U90" s="143"/>
    </row>
    <row r="91" spans="2:21" s="8" customFormat="1" ht="19.95" customHeight="1">
      <c r="B91" s="144"/>
      <c r="C91" s="103"/>
      <c r="D91" s="114" t="s">
        <v>926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5">
        <f>N138</f>
        <v>0</v>
      </c>
      <c r="O91" s="226"/>
      <c r="P91" s="226"/>
      <c r="Q91" s="226"/>
      <c r="R91" s="145"/>
      <c r="T91" s="146"/>
      <c r="U91" s="146"/>
    </row>
    <row r="92" spans="2:21" s="8" customFormat="1" ht="19.95" customHeight="1">
      <c r="B92" s="144"/>
      <c r="C92" s="103"/>
      <c r="D92" s="114" t="s">
        <v>927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5">
        <f>N152</f>
        <v>0</v>
      </c>
      <c r="O92" s="226"/>
      <c r="P92" s="226"/>
      <c r="Q92" s="226"/>
      <c r="R92" s="145"/>
      <c r="T92" s="146"/>
      <c r="U92" s="146"/>
    </row>
    <row r="93" spans="2:21" s="8" customFormat="1" ht="19.95" customHeight="1">
      <c r="B93" s="144"/>
      <c r="C93" s="103"/>
      <c r="D93" s="114" t="s">
        <v>928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5">
        <f>N159</f>
        <v>0</v>
      </c>
      <c r="O93" s="226"/>
      <c r="P93" s="226"/>
      <c r="Q93" s="226"/>
      <c r="R93" s="145"/>
      <c r="T93" s="146"/>
      <c r="U93" s="146"/>
    </row>
    <row r="94" spans="2:21" s="8" customFormat="1" ht="19.95" customHeight="1">
      <c r="B94" s="144"/>
      <c r="C94" s="103"/>
      <c r="D94" s="114" t="s">
        <v>929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5">
        <f>N172</f>
        <v>0</v>
      </c>
      <c r="O94" s="226"/>
      <c r="P94" s="226"/>
      <c r="Q94" s="226"/>
      <c r="R94" s="145"/>
      <c r="T94" s="146"/>
      <c r="U94" s="146"/>
    </row>
    <row r="95" spans="2:21" s="8" customFormat="1" ht="19.95" customHeight="1">
      <c r="B95" s="144"/>
      <c r="C95" s="103"/>
      <c r="D95" s="114" t="s">
        <v>155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5">
        <f>N178</f>
        <v>0</v>
      </c>
      <c r="O95" s="226"/>
      <c r="P95" s="226"/>
      <c r="Q95" s="226"/>
      <c r="R95" s="145"/>
      <c r="T95" s="146"/>
      <c r="U95" s="146"/>
    </row>
    <row r="96" spans="2:21" s="8" customFormat="1" ht="19.95" customHeight="1">
      <c r="B96" s="144"/>
      <c r="C96" s="103"/>
      <c r="D96" s="114" t="s">
        <v>156</v>
      </c>
      <c r="E96" s="103"/>
      <c r="F96" s="103"/>
      <c r="G96" s="103"/>
      <c r="H96" s="103"/>
      <c r="I96" s="103"/>
      <c r="J96" s="103"/>
      <c r="K96" s="103"/>
      <c r="L96" s="103"/>
      <c r="M96" s="103"/>
      <c r="N96" s="225">
        <f>N205</f>
        <v>0</v>
      </c>
      <c r="O96" s="226"/>
      <c r="P96" s="226"/>
      <c r="Q96" s="226"/>
      <c r="R96" s="145"/>
      <c r="T96" s="146"/>
      <c r="U96" s="146"/>
    </row>
    <row r="97" spans="2:21" s="8" customFormat="1" ht="19.95" customHeight="1">
      <c r="B97" s="144"/>
      <c r="C97" s="103"/>
      <c r="D97" s="114" t="s">
        <v>157</v>
      </c>
      <c r="E97" s="103"/>
      <c r="F97" s="103"/>
      <c r="G97" s="103"/>
      <c r="H97" s="103"/>
      <c r="I97" s="103"/>
      <c r="J97" s="103"/>
      <c r="K97" s="103"/>
      <c r="L97" s="103"/>
      <c r="M97" s="103"/>
      <c r="N97" s="225">
        <f>N233</f>
        <v>0</v>
      </c>
      <c r="O97" s="226"/>
      <c r="P97" s="226"/>
      <c r="Q97" s="226"/>
      <c r="R97" s="145"/>
      <c r="T97" s="146"/>
      <c r="U97" s="146"/>
    </row>
    <row r="98" spans="2:21" s="8" customFormat="1" ht="19.95" customHeight="1">
      <c r="B98" s="144"/>
      <c r="C98" s="103"/>
      <c r="D98" s="114" t="s">
        <v>158</v>
      </c>
      <c r="E98" s="103"/>
      <c r="F98" s="103"/>
      <c r="G98" s="103"/>
      <c r="H98" s="103"/>
      <c r="I98" s="103"/>
      <c r="J98" s="103"/>
      <c r="K98" s="103"/>
      <c r="L98" s="103"/>
      <c r="M98" s="103"/>
      <c r="N98" s="225">
        <f>N245</f>
        <v>0</v>
      </c>
      <c r="O98" s="226"/>
      <c r="P98" s="226"/>
      <c r="Q98" s="226"/>
      <c r="R98" s="145"/>
      <c r="T98" s="146"/>
      <c r="U98" s="146"/>
    </row>
    <row r="99" spans="2:21" s="7" customFormat="1" ht="24.9" customHeight="1">
      <c r="B99" s="139"/>
      <c r="C99" s="140"/>
      <c r="D99" s="141" t="s">
        <v>159</v>
      </c>
      <c r="E99" s="140"/>
      <c r="F99" s="140"/>
      <c r="G99" s="140"/>
      <c r="H99" s="140"/>
      <c r="I99" s="140"/>
      <c r="J99" s="140"/>
      <c r="K99" s="140"/>
      <c r="L99" s="140"/>
      <c r="M99" s="140"/>
      <c r="N99" s="250">
        <f>N247</f>
        <v>0</v>
      </c>
      <c r="O99" s="251"/>
      <c r="P99" s="251"/>
      <c r="Q99" s="251"/>
      <c r="R99" s="142"/>
      <c r="T99" s="143"/>
      <c r="U99" s="143"/>
    </row>
    <row r="100" spans="2:21" s="8" customFormat="1" ht="19.95" customHeight="1">
      <c r="B100" s="144"/>
      <c r="C100" s="103"/>
      <c r="D100" s="114" t="s">
        <v>930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225">
        <f>N248</f>
        <v>0</v>
      </c>
      <c r="O100" s="226"/>
      <c r="P100" s="226"/>
      <c r="Q100" s="226"/>
      <c r="R100" s="145"/>
      <c r="T100" s="146"/>
      <c r="U100" s="146"/>
    </row>
    <row r="101" spans="2:21" s="8" customFormat="1" ht="19.95" customHeight="1">
      <c r="B101" s="144"/>
      <c r="C101" s="103"/>
      <c r="D101" s="114" t="s">
        <v>609</v>
      </c>
      <c r="E101" s="103"/>
      <c r="F101" s="103"/>
      <c r="G101" s="103"/>
      <c r="H101" s="103"/>
      <c r="I101" s="103"/>
      <c r="J101" s="103"/>
      <c r="K101" s="103"/>
      <c r="L101" s="103"/>
      <c r="M101" s="103"/>
      <c r="N101" s="225">
        <f>N251</f>
        <v>0</v>
      </c>
      <c r="O101" s="226"/>
      <c r="P101" s="226"/>
      <c r="Q101" s="226"/>
      <c r="R101" s="145"/>
      <c r="T101" s="146"/>
      <c r="U101" s="146"/>
    </row>
    <row r="102" spans="2:21" s="8" customFormat="1" ht="19.95" customHeight="1">
      <c r="B102" s="144"/>
      <c r="C102" s="103"/>
      <c r="D102" s="114" t="s">
        <v>610</v>
      </c>
      <c r="E102" s="103"/>
      <c r="F102" s="103"/>
      <c r="G102" s="103"/>
      <c r="H102" s="103"/>
      <c r="I102" s="103"/>
      <c r="J102" s="103"/>
      <c r="K102" s="103"/>
      <c r="L102" s="103"/>
      <c r="M102" s="103"/>
      <c r="N102" s="225">
        <f>N253</f>
        <v>0</v>
      </c>
      <c r="O102" s="226"/>
      <c r="P102" s="226"/>
      <c r="Q102" s="226"/>
      <c r="R102" s="145"/>
      <c r="T102" s="146"/>
      <c r="U102" s="146"/>
    </row>
    <row r="103" spans="2:21" s="8" customFormat="1" ht="19.95" customHeight="1">
      <c r="B103" s="144"/>
      <c r="C103" s="103"/>
      <c r="D103" s="114" t="s">
        <v>162</v>
      </c>
      <c r="E103" s="103"/>
      <c r="F103" s="103"/>
      <c r="G103" s="103"/>
      <c r="H103" s="103"/>
      <c r="I103" s="103"/>
      <c r="J103" s="103"/>
      <c r="K103" s="103"/>
      <c r="L103" s="103"/>
      <c r="M103" s="103"/>
      <c r="N103" s="225">
        <f>N263</f>
        <v>0</v>
      </c>
      <c r="O103" s="226"/>
      <c r="P103" s="226"/>
      <c r="Q103" s="226"/>
      <c r="R103" s="145"/>
      <c r="T103" s="146"/>
      <c r="U103" s="146"/>
    </row>
    <row r="104" spans="2:21" s="8" customFormat="1" ht="19.95" customHeight="1">
      <c r="B104" s="144"/>
      <c r="C104" s="103"/>
      <c r="D104" s="114" t="s">
        <v>611</v>
      </c>
      <c r="E104" s="103"/>
      <c r="F104" s="103"/>
      <c r="G104" s="103"/>
      <c r="H104" s="103"/>
      <c r="I104" s="103"/>
      <c r="J104" s="103"/>
      <c r="K104" s="103"/>
      <c r="L104" s="103"/>
      <c r="M104" s="103"/>
      <c r="N104" s="225">
        <f>N299</f>
        <v>0</v>
      </c>
      <c r="O104" s="226"/>
      <c r="P104" s="226"/>
      <c r="Q104" s="226"/>
      <c r="R104" s="145"/>
      <c r="T104" s="146"/>
      <c r="U104" s="146"/>
    </row>
    <row r="105" spans="2:21" s="8" customFormat="1" ht="19.95" customHeight="1">
      <c r="B105" s="144"/>
      <c r="C105" s="103"/>
      <c r="D105" s="114" t="s">
        <v>163</v>
      </c>
      <c r="E105" s="103"/>
      <c r="F105" s="103"/>
      <c r="G105" s="103"/>
      <c r="H105" s="103"/>
      <c r="I105" s="103"/>
      <c r="J105" s="103"/>
      <c r="K105" s="103"/>
      <c r="L105" s="103"/>
      <c r="M105" s="103"/>
      <c r="N105" s="225">
        <f>N305</f>
        <v>0</v>
      </c>
      <c r="O105" s="226"/>
      <c r="P105" s="226"/>
      <c r="Q105" s="226"/>
      <c r="R105" s="145"/>
      <c r="T105" s="146"/>
      <c r="U105" s="146"/>
    </row>
    <row r="106" spans="2:21" s="8" customFormat="1" ht="19.95" customHeight="1">
      <c r="B106" s="144"/>
      <c r="C106" s="103"/>
      <c r="D106" s="114" t="s">
        <v>164</v>
      </c>
      <c r="E106" s="103"/>
      <c r="F106" s="103"/>
      <c r="G106" s="103"/>
      <c r="H106" s="103"/>
      <c r="I106" s="103"/>
      <c r="J106" s="103"/>
      <c r="K106" s="103"/>
      <c r="L106" s="103"/>
      <c r="M106" s="103"/>
      <c r="N106" s="225">
        <f>N328</f>
        <v>0</v>
      </c>
      <c r="O106" s="226"/>
      <c r="P106" s="226"/>
      <c r="Q106" s="226"/>
      <c r="R106" s="145"/>
      <c r="T106" s="146"/>
      <c r="U106" s="146"/>
    </row>
    <row r="107" spans="2:21" s="8" customFormat="1" ht="19.95" customHeight="1">
      <c r="B107" s="144"/>
      <c r="C107" s="103"/>
      <c r="D107" s="114" t="s">
        <v>165</v>
      </c>
      <c r="E107" s="103"/>
      <c r="F107" s="103"/>
      <c r="G107" s="103"/>
      <c r="H107" s="103"/>
      <c r="I107" s="103"/>
      <c r="J107" s="103"/>
      <c r="K107" s="103"/>
      <c r="L107" s="103"/>
      <c r="M107" s="103"/>
      <c r="N107" s="225">
        <f>N337</f>
        <v>0</v>
      </c>
      <c r="O107" s="226"/>
      <c r="P107" s="226"/>
      <c r="Q107" s="226"/>
      <c r="R107" s="145"/>
      <c r="T107" s="146"/>
      <c r="U107" s="146"/>
    </row>
    <row r="108" spans="2:21" s="8" customFormat="1" ht="19.95" customHeight="1">
      <c r="B108" s="144"/>
      <c r="C108" s="103"/>
      <c r="D108" s="114" t="s">
        <v>931</v>
      </c>
      <c r="E108" s="103"/>
      <c r="F108" s="103"/>
      <c r="G108" s="103"/>
      <c r="H108" s="103"/>
      <c r="I108" s="103"/>
      <c r="J108" s="103"/>
      <c r="K108" s="103"/>
      <c r="L108" s="103"/>
      <c r="M108" s="103"/>
      <c r="N108" s="225">
        <f>N340</f>
        <v>0</v>
      </c>
      <c r="O108" s="226"/>
      <c r="P108" s="226"/>
      <c r="Q108" s="226"/>
      <c r="R108" s="145"/>
      <c r="T108" s="146"/>
      <c r="U108" s="146"/>
    </row>
    <row r="109" spans="2:21" s="1" customFormat="1" ht="21.75" customHeight="1"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7"/>
      <c r="T109" s="136"/>
      <c r="U109" s="136"/>
    </row>
    <row r="110" spans="2:21" s="1" customFormat="1" ht="29.25" customHeight="1">
      <c r="B110" s="35"/>
      <c r="C110" s="138" t="s">
        <v>166</v>
      </c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249">
        <f>ROUND(N111+N112+N113+N114+N115+N116,0)</f>
        <v>0</v>
      </c>
      <c r="O110" s="252"/>
      <c r="P110" s="252"/>
      <c r="Q110" s="252"/>
      <c r="R110" s="37"/>
      <c r="T110" s="147"/>
      <c r="U110" s="148" t="s">
        <v>50</v>
      </c>
    </row>
    <row r="111" spans="2:65" s="1" customFormat="1" ht="18" customHeight="1">
      <c r="B111" s="35"/>
      <c r="C111" s="36"/>
      <c r="D111" s="229" t="s">
        <v>167</v>
      </c>
      <c r="E111" s="230"/>
      <c r="F111" s="230"/>
      <c r="G111" s="230"/>
      <c r="H111" s="230"/>
      <c r="I111" s="36"/>
      <c r="J111" s="36"/>
      <c r="K111" s="36"/>
      <c r="L111" s="36"/>
      <c r="M111" s="36"/>
      <c r="N111" s="228">
        <f>ROUND(N89*T111,0)</f>
        <v>0</v>
      </c>
      <c r="O111" s="225"/>
      <c r="P111" s="225"/>
      <c r="Q111" s="225"/>
      <c r="R111" s="37"/>
      <c r="S111" s="149"/>
      <c r="T111" s="150"/>
      <c r="U111" s="151" t="s">
        <v>51</v>
      </c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49"/>
      <c r="AH111" s="149"/>
      <c r="AI111" s="149"/>
      <c r="AJ111" s="149"/>
      <c r="AK111" s="149"/>
      <c r="AL111" s="149"/>
      <c r="AM111" s="149"/>
      <c r="AN111" s="149"/>
      <c r="AO111" s="149"/>
      <c r="AP111" s="149"/>
      <c r="AQ111" s="149"/>
      <c r="AR111" s="149"/>
      <c r="AS111" s="149"/>
      <c r="AT111" s="149"/>
      <c r="AU111" s="149"/>
      <c r="AV111" s="149"/>
      <c r="AW111" s="149"/>
      <c r="AX111" s="149"/>
      <c r="AY111" s="152" t="s">
        <v>168</v>
      </c>
      <c r="AZ111" s="149"/>
      <c r="BA111" s="149"/>
      <c r="BB111" s="149"/>
      <c r="BC111" s="149"/>
      <c r="BD111" s="149"/>
      <c r="BE111" s="153">
        <f aca="true" t="shared" si="0" ref="BE111:BE116">IF(U111="základní",N111,0)</f>
        <v>0</v>
      </c>
      <c r="BF111" s="153">
        <f aca="true" t="shared" si="1" ref="BF111:BF116">IF(U111="snížená",N111,0)</f>
        <v>0</v>
      </c>
      <c r="BG111" s="153">
        <f aca="true" t="shared" si="2" ref="BG111:BG116">IF(U111="zákl. přenesená",N111,0)</f>
        <v>0</v>
      </c>
      <c r="BH111" s="153">
        <f aca="true" t="shared" si="3" ref="BH111:BH116">IF(U111="sníž. přenesená",N111,0)</f>
        <v>0</v>
      </c>
      <c r="BI111" s="153">
        <f aca="true" t="shared" si="4" ref="BI111:BI116">IF(U111="nulová",N111,0)</f>
        <v>0</v>
      </c>
      <c r="BJ111" s="152" t="s">
        <v>41</v>
      </c>
      <c r="BK111" s="149"/>
      <c r="BL111" s="149"/>
      <c r="BM111" s="149"/>
    </row>
    <row r="112" spans="2:65" s="1" customFormat="1" ht="18" customHeight="1">
      <c r="B112" s="35"/>
      <c r="C112" s="36"/>
      <c r="D112" s="229" t="s">
        <v>169</v>
      </c>
      <c r="E112" s="230"/>
      <c r="F112" s="230"/>
      <c r="G112" s="230"/>
      <c r="H112" s="230"/>
      <c r="I112" s="36"/>
      <c r="J112" s="36"/>
      <c r="K112" s="36"/>
      <c r="L112" s="36"/>
      <c r="M112" s="36"/>
      <c r="N112" s="228">
        <f>ROUND(N89*T112,0)</f>
        <v>0</v>
      </c>
      <c r="O112" s="225"/>
      <c r="P112" s="225"/>
      <c r="Q112" s="225"/>
      <c r="R112" s="37"/>
      <c r="S112" s="149"/>
      <c r="T112" s="150"/>
      <c r="U112" s="151" t="s">
        <v>51</v>
      </c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149"/>
      <c r="AO112" s="149"/>
      <c r="AP112" s="149"/>
      <c r="AQ112" s="149"/>
      <c r="AR112" s="149"/>
      <c r="AS112" s="149"/>
      <c r="AT112" s="149"/>
      <c r="AU112" s="149"/>
      <c r="AV112" s="149"/>
      <c r="AW112" s="149"/>
      <c r="AX112" s="149"/>
      <c r="AY112" s="152" t="s">
        <v>168</v>
      </c>
      <c r="AZ112" s="149"/>
      <c r="BA112" s="149"/>
      <c r="BB112" s="149"/>
      <c r="BC112" s="149"/>
      <c r="BD112" s="149"/>
      <c r="BE112" s="153">
        <f t="shared" si="0"/>
        <v>0</v>
      </c>
      <c r="BF112" s="153">
        <f t="shared" si="1"/>
        <v>0</v>
      </c>
      <c r="BG112" s="153">
        <f t="shared" si="2"/>
        <v>0</v>
      </c>
      <c r="BH112" s="153">
        <f t="shared" si="3"/>
        <v>0</v>
      </c>
      <c r="BI112" s="153">
        <f t="shared" si="4"/>
        <v>0</v>
      </c>
      <c r="BJ112" s="152" t="s">
        <v>41</v>
      </c>
      <c r="BK112" s="149"/>
      <c r="BL112" s="149"/>
      <c r="BM112" s="149"/>
    </row>
    <row r="113" spans="2:65" s="1" customFormat="1" ht="18" customHeight="1">
      <c r="B113" s="35"/>
      <c r="C113" s="36"/>
      <c r="D113" s="229" t="s">
        <v>170</v>
      </c>
      <c r="E113" s="230"/>
      <c r="F113" s="230"/>
      <c r="G113" s="230"/>
      <c r="H113" s="230"/>
      <c r="I113" s="36"/>
      <c r="J113" s="36"/>
      <c r="K113" s="36"/>
      <c r="L113" s="36"/>
      <c r="M113" s="36"/>
      <c r="N113" s="228">
        <f>ROUND(N89*T113,0)</f>
        <v>0</v>
      </c>
      <c r="O113" s="225"/>
      <c r="P113" s="225"/>
      <c r="Q113" s="225"/>
      <c r="R113" s="37"/>
      <c r="S113" s="149"/>
      <c r="T113" s="150"/>
      <c r="U113" s="151" t="s">
        <v>51</v>
      </c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52" t="s">
        <v>168</v>
      </c>
      <c r="AZ113" s="149"/>
      <c r="BA113" s="149"/>
      <c r="BB113" s="149"/>
      <c r="BC113" s="149"/>
      <c r="BD113" s="149"/>
      <c r="BE113" s="153">
        <f t="shared" si="0"/>
        <v>0</v>
      </c>
      <c r="BF113" s="153">
        <f t="shared" si="1"/>
        <v>0</v>
      </c>
      <c r="BG113" s="153">
        <f t="shared" si="2"/>
        <v>0</v>
      </c>
      <c r="BH113" s="153">
        <f t="shared" si="3"/>
        <v>0</v>
      </c>
      <c r="BI113" s="153">
        <f t="shared" si="4"/>
        <v>0</v>
      </c>
      <c r="BJ113" s="152" t="s">
        <v>41</v>
      </c>
      <c r="BK113" s="149"/>
      <c r="BL113" s="149"/>
      <c r="BM113" s="149"/>
    </row>
    <row r="114" spans="2:65" s="1" customFormat="1" ht="18" customHeight="1">
      <c r="B114" s="35"/>
      <c r="C114" s="36"/>
      <c r="D114" s="229" t="s">
        <v>171</v>
      </c>
      <c r="E114" s="230"/>
      <c r="F114" s="230"/>
      <c r="G114" s="230"/>
      <c r="H114" s="230"/>
      <c r="I114" s="36"/>
      <c r="J114" s="36"/>
      <c r="K114" s="36"/>
      <c r="L114" s="36"/>
      <c r="M114" s="36"/>
      <c r="N114" s="228">
        <f>ROUND(N89*T114,0)</f>
        <v>0</v>
      </c>
      <c r="O114" s="225"/>
      <c r="P114" s="225"/>
      <c r="Q114" s="225"/>
      <c r="R114" s="37"/>
      <c r="S114" s="149"/>
      <c r="T114" s="150"/>
      <c r="U114" s="151" t="s">
        <v>51</v>
      </c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149"/>
      <c r="AO114" s="149"/>
      <c r="AP114" s="149"/>
      <c r="AQ114" s="149"/>
      <c r="AR114" s="149"/>
      <c r="AS114" s="149"/>
      <c r="AT114" s="149"/>
      <c r="AU114" s="149"/>
      <c r="AV114" s="149"/>
      <c r="AW114" s="149"/>
      <c r="AX114" s="149"/>
      <c r="AY114" s="152" t="s">
        <v>168</v>
      </c>
      <c r="AZ114" s="149"/>
      <c r="BA114" s="149"/>
      <c r="BB114" s="149"/>
      <c r="BC114" s="149"/>
      <c r="BD114" s="149"/>
      <c r="BE114" s="153">
        <f t="shared" si="0"/>
        <v>0</v>
      </c>
      <c r="BF114" s="153">
        <f t="shared" si="1"/>
        <v>0</v>
      </c>
      <c r="BG114" s="153">
        <f t="shared" si="2"/>
        <v>0</v>
      </c>
      <c r="BH114" s="153">
        <f t="shared" si="3"/>
        <v>0</v>
      </c>
      <c r="BI114" s="153">
        <f t="shared" si="4"/>
        <v>0</v>
      </c>
      <c r="BJ114" s="152" t="s">
        <v>41</v>
      </c>
      <c r="BK114" s="149"/>
      <c r="BL114" s="149"/>
      <c r="BM114" s="149"/>
    </row>
    <row r="115" spans="2:65" s="1" customFormat="1" ht="18" customHeight="1">
      <c r="B115" s="35"/>
      <c r="C115" s="36"/>
      <c r="D115" s="229" t="s">
        <v>172</v>
      </c>
      <c r="E115" s="230"/>
      <c r="F115" s="230"/>
      <c r="G115" s="230"/>
      <c r="H115" s="230"/>
      <c r="I115" s="36"/>
      <c r="J115" s="36"/>
      <c r="K115" s="36"/>
      <c r="L115" s="36"/>
      <c r="M115" s="36"/>
      <c r="N115" s="228">
        <f>ROUND(N89*T115,0)</f>
        <v>0</v>
      </c>
      <c r="O115" s="225"/>
      <c r="P115" s="225"/>
      <c r="Q115" s="225"/>
      <c r="R115" s="37"/>
      <c r="S115" s="149"/>
      <c r="T115" s="150"/>
      <c r="U115" s="151" t="s">
        <v>51</v>
      </c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49"/>
      <c r="AT115" s="149"/>
      <c r="AU115" s="149"/>
      <c r="AV115" s="149"/>
      <c r="AW115" s="149"/>
      <c r="AX115" s="149"/>
      <c r="AY115" s="152" t="s">
        <v>168</v>
      </c>
      <c r="AZ115" s="149"/>
      <c r="BA115" s="149"/>
      <c r="BB115" s="149"/>
      <c r="BC115" s="149"/>
      <c r="BD115" s="149"/>
      <c r="BE115" s="153">
        <f t="shared" si="0"/>
        <v>0</v>
      </c>
      <c r="BF115" s="153">
        <f t="shared" si="1"/>
        <v>0</v>
      </c>
      <c r="BG115" s="153">
        <f t="shared" si="2"/>
        <v>0</v>
      </c>
      <c r="BH115" s="153">
        <f t="shared" si="3"/>
        <v>0</v>
      </c>
      <c r="BI115" s="153">
        <f t="shared" si="4"/>
        <v>0</v>
      </c>
      <c r="BJ115" s="152" t="s">
        <v>41</v>
      </c>
      <c r="BK115" s="149"/>
      <c r="BL115" s="149"/>
      <c r="BM115" s="149"/>
    </row>
    <row r="116" spans="2:65" s="1" customFormat="1" ht="18" customHeight="1">
      <c r="B116" s="35"/>
      <c r="C116" s="36"/>
      <c r="D116" s="114" t="s">
        <v>173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228">
        <f>ROUND(N89*T116,0)</f>
        <v>0</v>
      </c>
      <c r="O116" s="225"/>
      <c r="P116" s="225"/>
      <c r="Q116" s="225"/>
      <c r="R116" s="37"/>
      <c r="S116" s="149"/>
      <c r="T116" s="154"/>
      <c r="U116" s="155" t="s">
        <v>51</v>
      </c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52" t="s">
        <v>174</v>
      </c>
      <c r="AZ116" s="149"/>
      <c r="BA116" s="149"/>
      <c r="BB116" s="149"/>
      <c r="BC116" s="149"/>
      <c r="BD116" s="149"/>
      <c r="BE116" s="153">
        <f t="shared" si="0"/>
        <v>0</v>
      </c>
      <c r="BF116" s="153">
        <f t="shared" si="1"/>
        <v>0</v>
      </c>
      <c r="BG116" s="153">
        <f t="shared" si="2"/>
        <v>0</v>
      </c>
      <c r="BH116" s="153">
        <f t="shared" si="3"/>
        <v>0</v>
      </c>
      <c r="BI116" s="153">
        <f t="shared" si="4"/>
        <v>0</v>
      </c>
      <c r="BJ116" s="152" t="s">
        <v>41</v>
      </c>
      <c r="BK116" s="149"/>
      <c r="BL116" s="149"/>
      <c r="BM116" s="149"/>
    </row>
    <row r="117" spans="2:21" s="1" customFormat="1" ht="12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  <c r="T117" s="136"/>
      <c r="U117" s="136"/>
    </row>
    <row r="118" spans="2:21" s="1" customFormat="1" ht="29.25" customHeight="1">
      <c r="B118" s="35"/>
      <c r="C118" s="124" t="s">
        <v>137</v>
      </c>
      <c r="D118" s="125"/>
      <c r="E118" s="125"/>
      <c r="F118" s="125"/>
      <c r="G118" s="125"/>
      <c r="H118" s="125"/>
      <c r="I118" s="125"/>
      <c r="J118" s="125"/>
      <c r="K118" s="125"/>
      <c r="L118" s="233">
        <f>ROUND(SUM(N89+N110),0)</f>
        <v>0</v>
      </c>
      <c r="M118" s="233"/>
      <c r="N118" s="233"/>
      <c r="O118" s="233"/>
      <c r="P118" s="233"/>
      <c r="Q118" s="233"/>
      <c r="R118" s="37"/>
      <c r="T118" s="136"/>
      <c r="U118" s="136"/>
    </row>
    <row r="119" spans="2:21" s="1" customFormat="1" ht="6.9" customHeight="1"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1"/>
      <c r="T119" s="136"/>
      <c r="U119" s="136"/>
    </row>
    <row r="123" spans="2:18" s="1" customFormat="1" ht="6.9" customHeight="1">
      <c r="B123" s="62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4"/>
    </row>
    <row r="124" spans="2:18" s="1" customFormat="1" ht="36.9" customHeight="1">
      <c r="B124" s="35"/>
      <c r="C124" s="188" t="s">
        <v>175</v>
      </c>
      <c r="D124" s="238"/>
      <c r="E124" s="238"/>
      <c r="F124" s="238"/>
      <c r="G124" s="238"/>
      <c r="H124" s="238"/>
      <c r="I124" s="238"/>
      <c r="J124" s="238"/>
      <c r="K124" s="238"/>
      <c r="L124" s="238"/>
      <c r="M124" s="238"/>
      <c r="N124" s="238"/>
      <c r="O124" s="238"/>
      <c r="P124" s="238"/>
      <c r="Q124" s="238"/>
      <c r="R124" s="37"/>
    </row>
    <row r="125" spans="2:18" s="1" customFormat="1" ht="6.9" customHeight="1"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</row>
    <row r="126" spans="2:18" s="1" customFormat="1" ht="30" customHeight="1">
      <c r="B126" s="35"/>
      <c r="C126" s="30" t="s">
        <v>19</v>
      </c>
      <c r="D126" s="36"/>
      <c r="E126" s="36"/>
      <c r="F126" s="236" t="str">
        <f>F6</f>
        <v>Sš aut. - realizace úspor energie</v>
      </c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36"/>
      <c r="R126" s="37"/>
    </row>
    <row r="127" spans="2:18" ht="30" customHeight="1">
      <c r="B127" s="23"/>
      <c r="C127" s="30" t="s">
        <v>144</v>
      </c>
      <c r="D127" s="26"/>
      <c r="E127" s="26"/>
      <c r="F127" s="236" t="s">
        <v>1417</v>
      </c>
      <c r="G127" s="193"/>
      <c r="H127" s="193"/>
      <c r="I127" s="193"/>
      <c r="J127" s="193"/>
      <c r="K127" s="193"/>
      <c r="L127" s="193"/>
      <c r="M127" s="193"/>
      <c r="N127" s="193"/>
      <c r="O127" s="193"/>
      <c r="P127" s="193"/>
      <c r="Q127" s="26"/>
      <c r="R127" s="24"/>
    </row>
    <row r="128" spans="2:18" s="1" customFormat="1" ht="36.9" customHeight="1">
      <c r="B128" s="35"/>
      <c r="C128" s="69" t="s">
        <v>146</v>
      </c>
      <c r="D128" s="36"/>
      <c r="E128" s="36"/>
      <c r="F128" s="208" t="str">
        <f>F8</f>
        <v>01 - Stavební práce</v>
      </c>
      <c r="G128" s="238"/>
      <c r="H128" s="238"/>
      <c r="I128" s="238"/>
      <c r="J128" s="238"/>
      <c r="K128" s="238"/>
      <c r="L128" s="238"/>
      <c r="M128" s="238"/>
      <c r="N128" s="238"/>
      <c r="O128" s="238"/>
      <c r="P128" s="238"/>
      <c r="Q128" s="36"/>
      <c r="R128" s="37"/>
    </row>
    <row r="129" spans="2:18" s="1" customFormat="1" ht="6.9" customHeight="1"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7"/>
    </row>
    <row r="130" spans="2:18" s="1" customFormat="1" ht="18" customHeight="1">
      <c r="B130" s="35"/>
      <c r="C130" s="30" t="s">
        <v>24</v>
      </c>
      <c r="D130" s="36"/>
      <c r="E130" s="36"/>
      <c r="F130" s="28" t="str">
        <f>F10</f>
        <v>Holice</v>
      </c>
      <c r="G130" s="36"/>
      <c r="H130" s="36"/>
      <c r="I130" s="36"/>
      <c r="J130" s="36"/>
      <c r="K130" s="30" t="s">
        <v>26</v>
      </c>
      <c r="L130" s="36"/>
      <c r="M130" s="240" t="str">
        <f>IF(O10="","",O10)</f>
        <v>16. 1. 2018</v>
      </c>
      <c r="N130" s="240"/>
      <c r="O130" s="240"/>
      <c r="P130" s="240"/>
      <c r="Q130" s="36"/>
      <c r="R130" s="37"/>
    </row>
    <row r="131" spans="2:18" s="1" customFormat="1" ht="6.9" customHeight="1"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7"/>
    </row>
    <row r="132" spans="2:18" s="1" customFormat="1" ht="13.2">
      <c r="B132" s="35"/>
      <c r="C132" s="30" t="s">
        <v>28</v>
      </c>
      <c r="D132" s="36"/>
      <c r="E132" s="36"/>
      <c r="F132" s="28" t="str">
        <f>E13</f>
        <v>Pardubický kraj, Komenského nám. 125, Pardubice</v>
      </c>
      <c r="G132" s="36"/>
      <c r="H132" s="36"/>
      <c r="I132" s="36"/>
      <c r="J132" s="36"/>
      <c r="K132" s="30" t="s">
        <v>36</v>
      </c>
      <c r="L132" s="36"/>
      <c r="M132" s="192" t="str">
        <f>E19</f>
        <v>ApA Architektonicko-projekt.ateliér Vamberk s.r.o.</v>
      </c>
      <c r="N132" s="192"/>
      <c r="O132" s="192"/>
      <c r="P132" s="192"/>
      <c r="Q132" s="192"/>
      <c r="R132" s="37"/>
    </row>
    <row r="133" spans="2:18" s="1" customFormat="1" ht="14.4" customHeight="1">
      <c r="B133" s="35"/>
      <c r="C133" s="30" t="s">
        <v>34</v>
      </c>
      <c r="D133" s="36"/>
      <c r="E133" s="36"/>
      <c r="F133" s="28" t="str">
        <f>IF(E16="","",E16)</f>
        <v>Vyplň údaj</v>
      </c>
      <c r="G133" s="36"/>
      <c r="H133" s="36"/>
      <c r="I133" s="36"/>
      <c r="J133" s="36"/>
      <c r="K133" s="30" t="s">
        <v>42</v>
      </c>
      <c r="L133" s="36"/>
      <c r="M133" s="192" t="str">
        <f>E22</f>
        <v>Ing. I. Černá</v>
      </c>
      <c r="N133" s="192"/>
      <c r="O133" s="192"/>
      <c r="P133" s="192"/>
      <c r="Q133" s="192"/>
      <c r="R133" s="37"/>
    </row>
    <row r="134" spans="2:18" s="1" customFormat="1" ht="10.35" customHeight="1"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7"/>
    </row>
    <row r="135" spans="2:27" s="9" customFormat="1" ht="29.25" customHeight="1">
      <c r="B135" s="156"/>
      <c r="C135" s="157" t="s">
        <v>176</v>
      </c>
      <c r="D135" s="158" t="s">
        <v>177</v>
      </c>
      <c r="E135" s="158" t="s">
        <v>68</v>
      </c>
      <c r="F135" s="253" t="s">
        <v>178</v>
      </c>
      <c r="G135" s="253"/>
      <c r="H135" s="253"/>
      <c r="I135" s="253"/>
      <c r="J135" s="158" t="s">
        <v>179</v>
      </c>
      <c r="K135" s="158" t="s">
        <v>180</v>
      </c>
      <c r="L135" s="253" t="s">
        <v>181</v>
      </c>
      <c r="M135" s="253"/>
      <c r="N135" s="253" t="s">
        <v>151</v>
      </c>
      <c r="O135" s="253"/>
      <c r="P135" s="253"/>
      <c r="Q135" s="254"/>
      <c r="R135" s="159"/>
      <c r="T135" s="80" t="s">
        <v>182</v>
      </c>
      <c r="U135" s="81" t="s">
        <v>50</v>
      </c>
      <c r="V135" s="81" t="s">
        <v>183</v>
      </c>
      <c r="W135" s="81" t="s">
        <v>184</v>
      </c>
      <c r="X135" s="81" t="s">
        <v>185</v>
      </c>
      <c r="Y135" s="81" t="s">
        <v>186</v>
      </c>
      <c r="Z135" s="81" t="s">
        <v>187</v>
      </c>
      <c r="AA135" s="82" t="s">
        <v>188</v>
      </c>
    </row>
    <row r="136" spans="2:63" s="1" customFormat="1" ht="29.25" customHeight="1">
      <c r="B136" s="35"/>
      <c r="C136" s="84" t="s">
        <v>148</v>
      </c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263">
        <f>BK136</f>
        <v>0</v>
      </c>
      <c r="O136" s="264"/>
      <c r="P136" s="264"/>
      <c r="Q136" s="264"/>
      <c r="R136" s="37"/>
      <c r="T136" s="83"/>
      <c r="U136" s="51"/>
      <c r="V136" s="51"/>
      <c r="W136" s="160">
        <f>W137+W247+W343</f>
        <v>0</v>
      </c>
      <c r="X136" s="51"/>
      <c r="Y136" s="160">
        <f>Y137+Y247+Y343</f>
        <v>1505.3490311500002</v>
      </c>
      <c r="Z136" s="51"/>
      <c r="AA136" s="161">
        <f>AA137+AA247+AA343</f>
        <v>255.19532539999997</v>
      </c>
      <c r="AT136" s="19" t="s">
        <v>85</v>
      </c>
      <c r="AU136" s="19" t="s">
        <v>153</v>
      </c>
      <c r="BK136" s="162">
        <f>BK137+BK247+BK343</f>
        <v>0</v>
      </c>
    </row>
    <row r="137" spans="2:63" s="10" customFormat="1" ht="37.35" customHeight="1">
      <c r="B137" s="163"/>
      <c r="C137" s="164"/>
      <c r="D137" s="165" t="s">
        <v>154</v>
      </c>
      <c r="E137" s="165"/>
      <c r="F137" s="165"/>
      <c r="G137" s="165"/>
      <c r="H137" s="165"/>
      <c r="I137" s="165"/>
      <c r="J137" s="165"/>
      <c r="K137" s="165"/>
      <c r="L137" s="165"/>
      <c r="M137" s="165"/>
      <c r="N137" s="265">
        <f>BK137</f>
        <v>0</v>
      </c>
      <c r="O137" s="250"/>
      <c r="P137" s="250"/>
      <c r="Q137" s="250"/>
      <c r="R137" s="166"/>
      <c r="T137" s="167"/>
      <c r="U137" s="164"/>
      <c r="V137" s="164"/>
      <c r="W137" s="168">
        <f>W138+W152+W159+W172+W178+W205+W233+W245</f>
        <v>0</v>
      </c>
      <c r="X137" s="164"/>
      <c r="Y137" s="168">
        <f>Y138+Y152+Y159+Y172+Y178+Y205+Y233+Y245</f>
        <v>78.69494657999999</v>
      </c>
      <c r="Z137" s="164"/>
      <c r="AA137" s="169">
        <f>AA138+AA152+AA159+AA172+AA178+AA205+AA233+AA245</f>
        <v>243.64086499999996</v>
      </c>
      <c r="AR137" s="170" t="s">
        <v>41</v>
      </c>
      <c r="AT137" s="171" t="s">
        <v>85</v>
      </c>
      <c r="AU137" s="171" t="s">
        <v>86</v>
      </c>
      <c r="AY137" s="170" t="s">
        <v>189</v>
      </c>
      <c r="BK137" s="172">
        <f>BK138+BK152+BK159+BK172+BK178+BK205+BK233+BK245</f>
        <v>0</v>
      </c>
    </row>
    <row r="138" spans="2:63" s="10" customFormat="1" ht="19.95" customHeight="1">
      <c r="B138" s="163"/>
      <c r="C138" s="164"/>
      <c r="D138" s="173" t="s">
        <v>926</v>
      </c>
      <c r="E138" s="173"/>
      <c r="F138" s="173"/>
      <c r="G138" s="173"/>
      <c r="H138" s="173"/>
      <c r="I138" s="173"/>
      <c r="J138" s="173"/>
      <c r="K138" s="173"/>
      <c r="L138" s="173"/>
      <c r="M138" s="173"/>
      <c r="N138" s="266">
        <f>BK138</f>
        <v>0</v>
      </c>
      <c r="O138" s="267"/>
      <c r="P138" s="267"/>
      <c r="Q138" s="267"/>
      <c r="R138" s="166"/>
      <c r="T138" s="167"/>
      <c r="U138" s="164"/>
      <c r="V138" s="164"/>
      <c r="W138" s="168">
        <f>SUM(W139:W151)</f>
        <v>0</v>
      </c>
      <c r="X138" s="164"/>
      <c r="Y138" s="168">
        <f>SUM(Y139:Y151)</f>
        <v>0</v>
      </c>
      <c r="Z138" s="164"/>
      <c r="AA138" s="169">
        <f>SUM(AA139:AA151)</f>
        <v>76.890075</v>
      </c>
      <c r="AR138" s="170" t="s">
        <v>41</v>
      </c>
      <c r="AT138" s="171" t="s">
        <v>85</v>
      </c>
      <c r="AU138" s="171" t="s">
        <v>41</v>
      </c>
      <c r="AY138" s="170" t="s">
        <v>189</v>
      </c>
      <c r="BK138" s="172">
        <f>SUM(BK139:BK151)</f>
        <v>0</v>
      </c>
    </row>
    <row r="139" spans="2:65" s="1" customFormat="1" ht="25.5" customHeight="1">
      <c r="B139" s="35"/>
      <c r="C139" s="174" t="s">
        <v>41</v>
      </c>
      <c r="D139" s="174" t="s">
        <v>190</v>
      </c>
      <c r="E139" s="175" t="s">
        <v>932</v>
      </c>
      <c r="F139" s="255" t="s">
        <v>933</v>
      </c>
      <c r="G139" s="255"/>
      <c r="H139" s="255"/>
      <c r="I139" s="255"/>
      <c r="J139" s="176" t="s">
        <v>193</v>
      </c>
      <c r="K139" s="177">
        <v>14</v>
      </c>
      <c r="L139" s="256">
        <v>0</v>
      </c>
      <c r="M139" s="257"/>
      <c r="N139" s="258">
        <f aca="true" t="shared" si="5" ref="N139:N151">ROUND(L139*K139,2)</f>
        <v>0</v>
      </c>
      <c r="O139" s="258"/>
      <c r="P139" s="258"/>
      <c r="Q139" s="258"/>
      <c r="R139" s="37"/>
      <c r="T139" s="178" t="s">
        <v>22</v>
      </c>
      <c r="U139" s="44" t="s">
        <v>51</v>
      </c>
      <c r="V139" s="36"/>
      <c r="W139" s="179">
        <f aca="true" t="shared" si="6" ref="W139:W151">V139*K139</f>
        <v>0</v>
      </c>
      <c r="X139" s="179">
        <v>0</v>
      </c>
      <c r="Y139" s="179">
        <f aca="true" t="shared" si="7" ref="Y139:Y151">X139*K139</f>
        <v>0</v>
      </c>
      <c r="Z139" s="179">
        <v>0.417</v>
      </c>
      <c r="AA139" s="180">
        <f aca="true" t="shared" si="8" ref="AA139:AA151">Z139*K139</f>
        <v>5.838</v>
      </c>
      <c r="AR139" s="19" t="s">
        <v>194</v>
      </c>
      <c r="AT139" s="19" t="s">
        <v>190</v>
      </c>
      <c r="AU139" s="19" t="s">
        <v>97</v>
      </c>
      <c r="AY139" s="19" t="s">
        <v>189</v>
      </c>
      <c r="BE139" s="118">
        <f aca="true" t="shared" si="9" ref="BE139:BE151">IF(U139="základní",N139,0)</f>
        <v>0</v>
      </c>
      <c r="BF139" s="118">
        <f aca="true" t="shared" si="10" ref="BF139:BF151">IF(U139="snížená",N139,0)</f>
        <v>0</v>
      </c>
      <c r="BG139" s="118">
        <f aca="true" t="shared" si="11" ref="BG139:BG151">IF(U139="zákl. přenesená",N139,0)</f>
        <v>0</v>
      </c>
      <c r="BH139" s="118">
        <f aca="true" t="shared" si="12" ref="BH139:BH151">IF(U139="sníž. přenesená",N139,0)</f>
        <v>0</v>
      </c>
      <c r="BI139" s="118">
        <f aca="true" t="shared" si="13" ref="BI139:BI151">IF(U139="nulová",N139,0)</f>
        <v>0</v>
      </c>
      <c r="BJ139" s="19" t="s">
        <v>41</v>
      </c>
      <c r="BK139" s="118">
        <f aca="true" t="shared" si="14" ref="BK139:BK151">ROUND(L139*K139,2)</f>
        <v>0</v>
      </c>
      <c r="BL139" s="19" t="s">
        <v>194</v>
      </c>
      <c r="BM139" s="19" t="s">
        <v>1418</v>
      </c>
    </row>
    <row r="140" spans="2:65" s="1" customFormat="1" ht="25.5" customHeight="1">
      <c r="B140" s="35"/>
      <c r="C140" s="174" t="s">
        <v>97</v>
      </c>
      <c r="D140" s="174" t="s">
        <v>190</v>
      </c>
      <c r="E140" s="175" t="s">
        <v>1419</v>
      </c>
      <c r="F140" s="255" t="s">
        <v>1420</v>
      </c>
      <c r="G140" s="255"/>
      <c r="H140" s="255"/>
      <c r="I140" s="255"/>
      <c r="J140" s="176" t="s">
        <v>193</v>
      </c>
      <c r="K140" s="177">
        <v>9.935</v>
      </c>
      <c r="L140" s="256">
        <v>0</v>
      </c>
      <c r="M140" s="257"/>
      <c r="N140" s="258">
        <f t="shared" si="5"/>
        <v>0</v>
      </c>
      <c r="O140" s="258"/>
      <c r="P140" s="258"/>
      <c r="Q140" s="258"/>
      <c r="R140" s="37"/>
      <c r="T140" s="178" t="s">
        <v>22</v>
      </c>
      <c r="U140" s="44" t="s">
        <v>51</v>
      </c>
      <c r="V140" s="36"/>
      <c r="W140" s="179">
        <f t="shared" si="6"/>
        <v>0</v>
      </c>
      <c r="X140" s="179">
        <v>0</v>
      </c>
      <c r="Y140" s="179">
        <f t="shared" si="7"/>
        <v>0</v>
      </c>
      <c r="Z140" s="179">
        <v>0.295</v>
      </c>
      <c r="AA140" s="180">
        <f t="shared" si="8"/>
        <v>2.930825</v>
      </c>
      <c r="AR140" s="19" t="s">
        <v>194</v>
      </c>
      <c r="AT140" s="19" t="s">
        <v>190</v>
      </c>
      <c r="AU140" s="19" t="s">
        <v>97</v>
      </c>
      <c r="AY140" s="19" t="s">
        <v>189</v>
      </c>
      <c r="BE140" s="118">
        <f t="shared" si="9"/>
        <v>0</v>
      </c>
      <c r="BF140" s="118">
        <f t="shared" si="10"/>
        <v>0</v>
      </c>
      <c r="BG140" s="118">
        <f t="shared" si="11"/>
        <v>0</v>
      </c>
      <c r="BH140" s="118">
        <f t="shared" si="12"/>
        <v>0</v>
      </c>
      <c r="BI140" s="118">
        <f t="shared" si="13"/>
        <v>0</v>
      </c>
      <c r="BJ140" s="19" t="s">
        <v>41</v>
      </c>
      <c r="BK140" s="118">
        <f t="shared" si="14"/>
        <v>0</v>
      </c>
      <c r="BL140" s="19" t="s">
        <v>194</v>
      </c>
      <c r="BM140" s="19" t="s">
        <v>1421</v>
      </c>
    </row>
    <row r="141" spans="2:65" s="1" customFormat="1" ht="25.5" customHeight="1">
      <c r="B141" s="35"/>
      <c r="C141" s="174" t="s">
        <v>200</v>
      </c>
      <c r="D141" s="174" t="s">
        <v>190</v>
      </c>
      <c r="E141" s="175" t="s">
        <v>935</v>
      </c>
      <c r="F141" s="255" t="s">
        <v>936</v>
      </c>
      <c r="G141" s="255"/>
      <c r="H141" s="255"/>
      <c r="I141" s="255"/>
      <c r="J141" s="176" t="s">
        <v>193</v>
      </c>
      <c r="K141" s="177">
        <v>45.215</v>
      </c>
      <c r="L141" s="256">
        <v>0</v>
      </c>
      <c r="M141" s="257"/>
      <c r="N141" s="258">
        <f t="shared" si="5"/>
        <v>0</v>
      </c>
      <c r="O141" s="258"/>
      <c r="P141" s="258"/>
      <c r="Q141" s="258"/>
      <c r="R141" s="37"/>
      <c r="T141" s="178" t="s">
        <v>22</v>
      </c>
      <c r="U141" s="44" t="s">
        <v>51</v>
      </c>
      <c r="V141" s="36"/>
      <c r="W141" s="179">
        <f t="shared" si="6"/>
        <v>0</v>
      </c>
      <c r="X141" s="179">
        <v>0</v>
      </c>
      <c r="Y141" s="179">
        <f t="shared" si="7"/>
        <v>0</v>
      </c>
      <c r="Z141" s="179">
        <v>0.29</v>
      </c>
      <c r="AA141" s="180">
        <f t="shared" si="8"/>
        <v>13.11235</v>
      </c>
      <c r="AR141" s="19" t="s">
        <v>194</v>
      </c>
      <c r="AT141" s="19" t="s">
        <v>190</v>
      </c>
      <c r="AU141" s="19" t="s">
        <v>97</v>
      </c>
      <c r="AY141" s="19" t="s">
        <v>189</v>
      </c>
      <c r="BE141" s="118">
        <f t="shared" si="9"/>
        <v>0</v>
      </c>
      <c r="BF141" s="118">
        <f t="shared" si="10"/>
        <v>0</v>
      </c>
      <c r="BG141" s="118">
        <f t="shared" si="11"/>
        <v>0</v>
      </c>
      <c r="BH141" s="118">
        <f t="shared" si="12"/>
        <v>0</v>
      </c>
      <c r="BI141" s="118">
        <f t="shared" si="13"/>
        <v>0</v>
      </c>
      <c r="BJ141" s="19" t="s">
        <v>41</v>
      </c>
      <c r="BK141" s="118">
        <f t="shared" si="14"/>
        <v>0</v>
      </c>
      <c r="BL141" s="19" t="s">
        <v>194</v>
      </c>
      <c r="BM141" s="19" t="s">
        <v>1422</v>
      </c>
    </row>
    <row r="142" spans="2:65" s="1" customFormat="1" ht="25.5" customHeight="1">
      <c r="B142" s="35"/>
      <c r="C142" s="174" t="s">
        <v>194</v>
      </c>
      <c r="D142" s="174" t="s">
        <v>190</v>
      </c>
      <c r="E142" s="175" t="s">
        <v>938</v>
      </c>
      <c r="F142" s="255" t="s">
        <v>939</v>
      </c>
      <c r="G142" s="255"/>
      <c r="H142" s="255"/>
      <c r="I142" s="255"/>
      <c r="J142" s="176" t="s">
        <v>193</v>
      </c>
      <c r="K142" s="177">
        <v>21.28</v>
      </c>
      <c r="L142" s="256">
        <v>0</v>
      </c>
      <c r="M142" s="257"/>
      <c r="N142" s="258">
        <f t="shared" si="5"/>
        <v>0</v>
      </c>
      <c r="O142" s="258"/>
      <c r="P142" s="258"/>
      <c r="Q142" s="258"/>
      <c r="R142" s="37"/>
      <c r="T142" s="178" t="s">
        <v>22</v>
      </c>
      <c r="U142" s="44" t="s">
        <v>51</v>
      </c>
      <c r="V142" s="36"/>
      <c r="W142" s="179">
        <f t="shared" si="6"/>
        <v>0</v>
      </c>
      <c r="X142" s="179">
        <v>0</v>
      </c>
      <c r="Y142" s="179">
        <f t="shared" si="7"/>
        <v>0</v>
      </c>
      <c r="Z142" s="179">
        <v>0.63</v>
      </c>
      <c r="AA142" s="180">
        <f t="shared" si="8"/>
        <v>13.406400000000001</v>
      </c>
      <c r="AR142" s="19" t="s">
        <v>194</v>
      </c>
      <c r="AT142" s="19" t="s">
        <v>190</v>
      </c>
      <c r="AU142" s="19" t="s">
        <v>97</v>
      </c>
      <c r="AY142" s="19" t="s">
        <v>189</v>
      </c>
      <c r="BE142" s="118">
        <f t="shared" si="9"/>
        <v>0</v>
      </c>
      <c r="BF142" s="118">
        <f t="shared" si="10"/>
        <v>0</v>
      </c>
      <c r="BG142" s="118">
        <f t="shared" si="11"/>
        <v>0</v>
      </c>
      <c r="BH142" s="118">
        <f t="shared" si="12"/>
        <v>0</v>
      </c>
      <c r="BI142" s="118">
        <f t="shared" si="13"/>
        <v>0</v>
      </c>
      <c r="BJ142" s="19" t="s">
        <v>41</v>
      </c>
      <c r="BK142" s="118">
        <f t="shared" si="14"/>
        <v>0</v>
      </c>
      <c r="BL142" s="19" t="s">
        <v>194</v>
      </c>
      <c r="BM142" s="19" t="s">
        <v>1423</v>
      </c>
    </row>
    <row r="143" spans="2:65" s="1" customFormat="1" ht="25.5" customHeight="1">
      <c r="B143" s="35"/>
      <c r="C143" s="174" t="s">
        <v>209</v>
      </c>
      <c r="D143" s="174" t="s">
        <v>190</v>
      </c>
      <c r="E143" s="175" t="s">
        <v>1424</v>
      </c>
      <c r="F143" s="255" t="s">
        <v>1425</v>
      </c>
      <c r="G143" s="255"/>
      <c r="H143" s="255"/>
      <c r="I143" s="255"/>
      <c r="J143" s="176" t="s">
        <v>193</v>
      </c>
      <c r="K143" s="177">
        <v>64.5</v>
      </c>
      <c r="L143" s="256">
        <v>0</v>
      </c>
      <c r="M143" s="257"/>
      <c r="N143" s="258">
        <f t="shared" si="5"/>
        <v>0</v>
      </c>
      <c r="O143" s="258"/>
      <c r="P143" s="258"/>
      <c r="Q143" s="258"/>
      <c r="R143" s="37"/>
      <c r="T143" s="178" t="s">
        <v>22</v>
      </c>
      <c r="U143" s="44" t="s">
        <v>51</v>
      </c>
      <c r="V143" s="36"/>
      <c r="W143" s="179">
        <f t="shared" si="6"/>
        <v>0</v>
      </c>
      <c r="X143" s="179">
        <v>0</v>
      </c>
      <c r="Y143" s="179">
        <f t="shared" si="7"/>
        <v>0</v>
      </c>
      <c r="Z143" s="179">
        <v>0.29</v>
      </c>
      <c r="AA143" s="180">
        <f t="shared" si="8"/>
        <v>18.705</v>
      </c>
      <c r="AR143" s="19" t="s">
        <v>194</v>
      </c>
      <c r="AT143" s="19" t="s">
        <v>190</v>
      </c>
      <c r="AU143" s="19" t="s">
        <v>97</v>
      </c>
      <c r="AY143" s="19" t="s">
        <v>189</v>
      </c>
      <c r="BE143" s="118">
        <f t="shared" si="9"/>
        <v>0</v>
      </c>
      <c r="BF143" s="118">
        <f t="shared" si="10"/>
        <v>0</v>
      </c>
      <c r="BG143" s="118">
        <f t="shared" si="11"/>
        <v>0</v>
      </c>
      <c r="BH143" s="118">
        <f t="shared" si="12"/>
        <v>0</v>
      </c>
      <c r="BI143" s="118">
        <f t="shared" si="13"/>
        <v>0</v>
      </c>
      <c r="BJ143" s="19" t="s">
        <v>41</v>
      </c>
      <c r="BK143" s="118">
        <f t="shared" si="14"/>
        <v>0</v>
      </c>
      <c r="BL143" s="19" t="s">
        <v>194</v>
      </c>
      <c r="BM143" s="19" t="s">
        <v>1426</v>
      </c>
    </row>
    <row r="144" spans="2:65" s="1" customFormat="1" ht="25.5" customHeight="1">
      <c r="B144" s="35"/>
      <c r="C144" s="174" t="s">
        <v>213</v>
      </c>
      <c r="D144" s="174" t="s">
        <v>190</v>
      </c>
      <c r="E144" s="175" t="s">
        <v>1427</v>
      </c>
      <c r="F144" s="255" t="s">
        <v>1428</v>
      </c>
      <c r="G144" s="255"/>
      <c r="H144" s="255"/>
      <c r="I144" s="255"/>
      <c r="J144" s="176" t="s">
        <v>193</v>
      </c>
      <c r="K144" s="177">
        <v>64.5</v>
      </c>
      <c r="L144" s="256">
        <v>0</v>
      </c>
      <c r="M144" s="257"/>
      <c r="N144" s="258">
        <f t="shared" si="5"/>
        <v>0</v>
      </c>
      <c r="O144" s="258"/>
      <c r="P144" s="258"/>
      <c r="Q144" s="258"/>
      <c r="R144" s="37"/>
      <c r="T144" s="178" t="s">
        <v>22</v>
      </c>
      <c r="U144" s="44" t="s">
        <v>51</v>
      </c>
      <c r="V144" s="36"/>
      <c r="W144" s="179">
        <f t="shared" si="6"/>
        <v>0</v>
      </c>
      <c r="X144" s="179">
        <v>0</v>
      </c>
      <c r="Y144" s="179">
        <f t="shared" si="7"/>
        <v>0</v>
      </c>
      <c r="Z144" s="179">
        <v>0.355</v>
      </c>
      <c r="AA144" s="180">
        <f t="shared" si="8"/>
        <v>22.897499999999997</v>
      </c>
      <c r="AR144" s="19" t="s">
        <v>194</v>
      </c>
      <c r="AT144" s="19" t="s">
        <v>190</v>
      </c>
      <c r="AU144" s="19" t="s">
        <v>97</v>
      </c>
      <c r="AY144" s="19" t="s">
        <v>189</v>
      </c>
      <c r="BE144" s="118">
        <f t="shared" si="9"/>
        <v>0</v>
      </c>
      <c r="BF144" s="118">
        <f t="shared" si="10"/>
        <v>0</v>
      </c>
      <c r="BG144" s="118">
        <f t="shared" si="11"/>
        <v>0</v>
      </c>
      <c r="BH144" s="118">
        <f t="shared" si="12"/>
        <v>0</v>
      </c>
      <c r="BI144" s="118">
        <f t="shared" si="13"/>
        <v>0</v>
      </c>
      <c r="BJ144" s="19" t="s">
        <v>41</v>
      </c>
      <c r="BK144" s="118">
        <f t="shared" si="14"/>
        <v>0</v>
      </c>
      <c r="BL144" s="19" t="s">
        <v>194</v>
      </c>
      <c r="BM144" s="19" t="s">
        <v>1429</v>
      </c>
    </row>
    <row r="145" spans="2:65" s="1" customFormat="1" ht="25.5" customHeight="1">
      <c r="B145" s="35"/>
      <c r="C145" s="174" t="s">
        <v>217</v>
      </c>
      <c r="D145" s="174" t="s">
        <v>190</v>
      </c>
      <c r="E145" s="175" t="s">
        <v>1430</v>
      </c>
      <c r="F145" s="255" t="s">
        <v>1431</v>
      </c>
      <c r="G145" s="255"/>
      <c r="H145" s="255"/>
      <c r="I145" s="255"/>
      <c r="J145" s="176" t="s">
        <v>388</v>
      </c>
      <c r="K145" s="177">
        <v>10.32</v>
      </c>
      <c r="L145" s="256">
        <v>0</v>
      </c>
      <c r="M145" s="257"/>
      <c r="N145" s="258">
        <f t="shared" si="5"/>
        <v>0</v>
      </c>
      <c r="O145" s="258"/>
      <c r="P145" s="258"/>
      <c r="Q145" s="258"/>
      <c r="R145" s="37"/>
      <c r="T145" s="178" t="s">
        <v>22</v>
      </c>
      <c r="U145" s="44" t="s">
        <v>51</v>
      </c>
      <c r="V145" s="36"/>
      <c r="W145" s="179">
        <f t="shared" si="6"/>
        <v>0</v>
      </c>
      <c r="X145" s="179">
        <v>0</v>
      </c>
      <c r="Y145" s="179">
        <f t="shared" si="7"/>
        <v>0</v>
      </c>
      <c r="Z145" s="179">
        <v>0</v>
      </c>
      <c r="AA145" s="180">
        <f t="shared" si="8"/>
        <v>0</v>
      </c>
      <c r="AR145" s="19" t="s">
        <v>194</v>
      </c>
      <c r="AT145" s="19" t="s">
        <v>190</v>
      </c>
      <c r="AU145" s="19" t="s">
        <v>97</v>
      </c>
      <c r="AY145" s="19" t="s">
        <v>189</v>
      </c>
      <c r="BE145" s="118">
        <f t="shared" si="9"/>
        <v>0</v>
      </c>
      <c r="BF145" s="118">
        <f t="shared" si="10"/>
        <v>0</v>
      </c>
      <c r="BG145" s="118">
        <f t="shared" si="11"/>
        <v>0</v>
      </c>
      <c r="BH145" s="118">
        <f t="shared" si="12"/>
        <v>0</v>
      </c>
      <c r="BI145" s="118">
        <f t="shared" si="13"/>
        <v>0</v>
      </c>
      <c r="BJ145" s="19" t="s">
        <v>41</v>
      </c>
      <c r="BK145" s="118">
        <f t="shared" si="14"/>
        <v>0</v>
      </c>
      <c r="BL145" s="19" t="s">
        <v>194</v>
      </c>
      <c r="BM145" s="19" t="s">
        <v>1432</v>
      </c>
    </row>
    <row r="146" spans="2:65" s="1" customFormat="1" ht="25.5" customHeight="1">
      <c r="B146" s="35"/>
      <c r="C146" s="174" t="s">
        <v>204</v>
      </c>
      <c r="D146" s="174" t="s">
        <v>190</v>
      </c>
      <c r="E146" s="175" t="s">
        <v>941</v>
      </c>
      <c r="F146" s="255" t="s">
        <v>942</v>
      </c>
      <c r="G146" s="255"/>
      <c r="H146" s="255"/>
      <c r="I146" s="255"/>
      <c r="J146" s="176" t="s">
        <v>388</v>
      </c>
      <c r="K146" s="177">
        <v>34.938</v>
      </c>
      <c r="L146" s="256">
        <v>0</v>
      </c>
      <c r="M146" s="257"/>
      <c r="N146" s="258">
        <f t="shared" si="5"/>
        <v>0</v>
      </c>
      <c r="O146" s="258"/>
      <c r="P146" s="258"/>
      <c r="Q146" s="258"/>
      <c r="R146" s="37"/>
      <c r="T146" s="178" t="s">
        <v>22</v>
      </c>
      <c r="U146" s="44" t="s">
        <v>51</v>
      </c>
      <c r="V146" s="36"/>
      <c r="W146" s="179">
        <f t="shared" si="6"/>
        <v>0</v>
      </c>
      <c r="X146" s="179">
        <v>0</v>
      </c>
      <c r="Y146" s="179">
        <f t="shared" si="7"/>
        <v>0</v>
      </c>
      <c r="Z146" s="179">
        <v>0</v>
      </c>
      <c r="AA146" s="180">
        <f t="shared" si="8"/>
        <v>0</v>
      </c>
      <c r="AR146" s="19" t="s">
        <v>194</v>
      </c>
      <c r="AT146" s="19" t="s">
        <v>190</v>
      </c>
      <c r="AU146" s="19" t="s">
        <v>97</v>
      </c>
      <c r="AY146" s="19" t="s">
        <v>189</v>
      </c>
      <c r="BE146" s="118">
        <f t="shared" si="9"/>
        <v>0</v>
      </c>
      <c r="BF146" s="118">
        <f t="shared" si="10"/>
        <v>0</v>
      </c>
      <c r="BG146" s="118">
        <f t="shared" si="11"/>
        <v>0</v>
      </c>
      <c r="BH146" s="118">
        <f t="shared" si="12"/>
        <v>0</v>
      </c>
      <c r="BI146" s="118">
        <f t="shared" si="13"/>
        <v>0</v>
      </c>
      <c r="BJ146" s="19" t="s">
        <v>41</v>
      </c>
      <c r="BK146" s="118">
        <f t="shared" si="14"/>
        <v>0</v>
      </c>
      <c r="BL146" s="19" t="s">
        <v>194</v>
      </c>
      <c r="BM146" s="19" t="s">
        <v>1433</v>
      </c>
    </row>
    <row r="147" spans="2:65" s="1" customFormat="1" ht="25.5" customHeight="1">
      <c r="B147" s="35"/>
      <c r="C147" s="174" t="s">
        <v>224</v>
      </c>
      <c r="D147" s="174" t="s">
        <v>190</v>
      </c>
      <c r="E147" s="175" t="s">
        <v>944</v>
      </c>
      <c r="F147" s="255" t="s">
        <v>945</v>
      </c>
      <c r="G147" s="255"/>
      <c r="H147" s="255"/>
      <c r="I147" s="255"/>
      <c r="J147" s="176" t="s">
        <v>388</v>
      </c>
      <c r="K147" s="177">
        <v>18.829</v>
      </c>
      <c r="L147" s="256">
        <v>0</v>
      </c>
      <c r="M147" s="257"/>
      <c r="N147" s="258">
        <f t="shared" si="5"/>
        <v>0</v>
      </c>
      <c r="O147" s="258"/>
      <c r="P147" s="258"/>
      <c r="Q147" s="258"/>
      <c r="R147" s="37"/>
      <c r="T147" s="178" t="s">
        <v>22</v>
      </c>
      <c r="U147" s="44" t="s">
        <v>51</v>
      </c>
      <c r="V147" s="36"/>
      <c r="W147" s="179">
        <f t="shared" si="6"/>
        <v>0</v>
      </c>
      <c r="X147" s="179">
        <v>0</v>
      </c>
      <c r="Y147" s="179">
        <f t="shared" si="7"/>
        <v>0</v>
      </c>
      <c r="Z147" s="179">
        <v>0</v>
      </c>
      <c r="AA147" s="180">
        <f t="shared" si="8"/>
        <v>0</v>
      </c>
      <c r="AR147" s="19" t="s">
        <v>194</v>
      </c>
      <c r="AT147" s="19" t="s">
        <v>190</v>
      </c>
      <c r="AU147" s="19" t="s">
        <v>97</v>
      </c>
      <c r="AY147" s="19" t="s">
        <v>189</v>
      </c>
      <c r="BE147" s="118">
        <f t="shared" si="9"/>
        <v>0</v>
      </c>
      <c r="BF147" s="118">
        <f t="shared" si="10"/>
        <v>0</v>
      </c>
      <c r="BG147" s="118">
        <f t="shared" si="11"/>
        <v>0</v>
      </c>
      <c r="BH147" s="118">
        <f t="shared" si="12"/>
        <v>0</v>
      </c>
      <c r="BI147" s="118">
        <f t="shared" si="13"/>
        <v>0</v>
      </c>
      <c r="BJ147" s="19" t="s">
        <v>41</v>
      </c>
      <c r="BK147" s="118">
        <f t="shared" si="14"/>
        <v>0</v>
      </c>
      <c r="BL147" s="19" t="s">
        <v>194</v>
      </c>
      <c r="BM147" s="19" t="s">
        <v>1434</v>
      </c>
    </row>
    <row r="148" spans="2:65" s="1" customFormat="1" ht="25.5" customHeight="1">
      <c r="B148" s="35"/>
      <c r="C148" s="174" t="s">
        <v>228</v>
      </c>
      <c r="D148" s="174" t="s">
        <v>190</v>
      </c>
      <c r="E148" s="175" t="s">
        <v>947</v>
      </c>
      <c r="F148" s="255" t="s">
        <v>948</v>
      </c>
      <c r="G148" s="255"/>
      <c r="H148" s="255"/>
      <c r="I148" s="255"/>
      <c r="J148" s="176" t="s">
        <v>388</v>
      </c>
      <c r="K148" s="177">
        <v>18.829</v>
      </c>
      <c r="L148" s="256">
        <v>0</v>
      </c>
      <c r="M148" s="257"/>
      <c r="N148" s="258">
        <f t="shared" si="5"/>
        <v>0</v>
      </c>
      <c r="O148" s="258"/>
      <c r="P148" s="258"/>
      <c r="Q148" s="258"/>
      <c r="R148" s="37"/>
      <c r="T148" s="178" t="s">
        <v>22</v>
      </c>
      <c r="U148" s="44" t="s">
        <v>51</v>
      </c>
      <c r="V148" s="36"/>
      <c r="W148" s="179">
        <f t="shared" si="6"/>
        <v>0</v>
      </c>
      <c r="X148" s="179">
        <v>0</v>
      </c>
      <c r="Y148" s="179">
        <f t="shared" si="7"/>
        <v>0</v>
      </c>
      <c r="Z148" s="179">
        <v>0</v>
      </c>
      <c r="AA148" s="180">
        <f t="shared" si="8"/>
        <v>0</v>
      </c>
      <c r="AR148" s="19" t="s">
        <v>194</v>
      </c>
      <c r="AT148" s="19" t="s">
        <v>190</v>
      </c>
      <c r="AU148" s="19" t="s">
        <v>97</v>
      </c>
      <c r="AY148" s="19" t="s">
        <v>189</v>
      </c>
      <c r="BE148" s="118">
        <f t="shared" si="9"/>
        <v>0</v>
      </c>
      <c r="BF148" s="118">
        <f t="shared" si="10"/>
        <v>0</v>
      </c>
      <c r="BG148" s="118">
        <f t="shared" si="11"/>
        <v>0</v>
      </c>
      <c r="BH148" s="118">
        <f t="shared" si="12"/>
        <v>0</v>
      </c>
      <c r="BI148" s="118">
        <f t="shared" si="13"/>
        <v>0</v>
      </c>
      <c r="BJ148" s="19" t="s">
        <v>41</v>
      </c>
      <c r="BK148" s="118">
        <f t="shared" si="14"/>
        <v>0</v>
      </c>
      <c r="BL148" s="19" t="s">
        <v>194</v>
      </c>
      <c r="BM148" s="19" t="s">
        <v>1435</v>
      </c>
    </row>
    <row r="149" spans="2:65" s="1" customFormat="1" ht="16.5" customHeight="1">
      <c r="B149" s="35"/>
      <c r="C149" s="174" t="s">
        <v>232</v>
      </c>
      <c r="D149" s="174" t="s">
        <v>190</v>
      </c>
      <c r="E149" s="175" t="s">
        <v>950</v>
      </c>
      <c r="F149" s="255" t="s">
        <v>951</v>
      </c>
      <c r="G149" s="255"/>
      <c r="H149" s="255"/>
      <c r="I149" s="255"/>
      <c r="J149" s="176" t="s">
        <v>388</v>
      </c>
      <c r="K149" s="177">
        <v>18.829</v>
      </c>
      <c r="L149" s="256">
        <v>0</v>
      </c>
      <c r="M149" s="257"/>
      <c r="N149" s="258">
        <f t="shared" si="5"/>
        <v>0</v>
      </c>
      <c r="O149" s="258"/>
      <c r="P149" s="258"/>
      <c r="Q149" s="258"/>
      <c r="R149" s="37"/>
      <c r="T149" s="178" t="s">
        <v>22</v>
      </c>
      <c r="U149" s="44" t="s">
        <v>51</v>
      </c>
      <c r="V149" s="36"/>
      <c r="W149" s="179">
        <f t="shared" si="6"/>
        <v>0</v>
      </c>
      <c r="X149" s="179">
        <v>0</v>
      </c>
      <c r="Y149" s="179">
        <f t="shared" si="7"/>
        <v>0</v>
      </c>
      <c r="Z149" s="179">
        <v>0</v>
      </c>
      <c r="AA149" s="180">
        <f t="shared" si="8"/>
        <v>0</v>
      </c>
      <c r="AR149" s="19" t="s">
        <v>194</v>
      </c>
      <c r="AT149" s="19" t="s">
        <v>190</v>
      </c>
      <c r="AU149" s="19" t="s">
        <v>97</v>
      </c>
      <c r="AY149" s="19" t="s">
        <v>189</v>
      </c>
      <c r="BE149" s="118">
        <f t="shared" si="9"/>
        <v>0</v>
      </c>
      <c r="BF149" s="118">
        <f t="shared" si="10"/>
        <v>0</v>
      </c>
      <c r="BG149" s="118">
        <f t="shared" si="11"/>
        <v>0</v>
      </c>
      <c r="BH149" s="118">
        <f t="shared" si="12"/>
        <v>0</v>
      </c>
      <c r="BI149" s="118">
        <f t="shared" si="13"/>
        <v>0</v>
      </c>
      <c r="BJ149" s="19" t="s">
        <v>41</v>
      </c>
      <c r="BK149" s="118">
        <f t="shared" si="14"/>
        <v>0</v>
      </c>
      <c r="BL149" s="19" t="s">
        <v>194</v>
      </c>
      <c r="BM149" s="19" t="s">
        <v>1436</v>
      </c>
    </row>
    <row r="150" spans="2:65" s="1" customFormat="1" ht="25.5" customHeight="1">
      <c r="B150" s="35"/>
      <c r="C150" s="174" t="s">
        <v>236</v>
      </c>
      <c r="D150" s="174" t="s">
        <v>190</v>
      </c>
      <c r="E150" s="175" t="s">
        <v>953</v>
      </c>
      <c r="F150" s="255" t="s">
        <v>954</v>
      </c>
      <c r="G150" s="255"/>
      <c r="H150" s="255"/>
      <c r="I150" s="255"/>
      <c r="J150" s="176" t="s">
        <v>321</v>
      </c>
      <c r="K150" s="177">
        <v>33.892</v>
      </c>
      <c r="L150" s="256">
        <v>0</v>
      </c>
      <c r="M150" s="257"/>
      <c r="N150" s="258">
        <f t="shared" si="5"/>
        <v>0</v>
      </c>
      <c r="O150" s="258"/>
      <c r="P150" s="258"/>
      <c r="Q150" s="258"/>
      <c r="R150" s="37"/>
      <c r="T150" s="178" t="s">
        <v>22</v>
      </c>
      <c r="U150" s="44" t="s">
        <v>51</v>
      </c>
      <c r="V150" s="36"/>
      <c r="W150" s="179">
        <f t="shared" si="6"/>
        <v>0</v>
      </c>
      <c r="X150" s="179">
        <v>0</v>
      </c>
      <c r="Y150" s="179">
        <f t="shared" si="7"/>
        <v>0</v>
      </c>
      <c r="Z150" s="179">
        <v>0</v>
      </c>
      <c r="AA150" s="180">
        <f t="shared" si="8"/>
        <v>0</v>
      </c>
      <c r="AR150" s="19" t="s">
        <v>194</v>
      </c>
      <c r="AT150" s="19" t="s">
        <v>190</v>
      </c>
      <c r="AU150" s="19" t="s">
        <v>97</v>
      </c>
      <c r="AY150" s="19" t="s">
        <v>189</v>
      </c>
      <c r="BE150" s="118">
        <f t="shared" si="9"/>
        <v>0</v>
      </c>
      <c r="BF150" s="118">
        <f t="shared" si="10"/>
        <v>0</v>
      </c>
      <c r="BG150" s="118">
        <f t="shared" si="11"/>
        <v>0</v>
      </c>
      <c r="BH150" s="118">
        <f t="shared" si="12"/>
        <v>0</v>
      </c>
      <c r="BI150" s="118">
        <f t="shared" si="13"/>
        <v>0</v>
      </c>
      <c r="BJ150" s="19" t="s">
        <v>41</v>
      </c>
      <c r="BK150" s="118">
        <f t="shared" si="14"/>
        <v>0</v>
      </c>
      <c r="BL150" s="19" t="s">
        <v>194</v>
      </c>
      <c r="BM150" s="19" t="s">
        <v>1437</v>
      </c>
    </row>
    <row r="151" spans="2:65" s="1" customFormat="1" ht="25.5" customHeight="1">
      <c r="B151" s="35"/>
      <c r="C151" s="174" t="s">
        <v>240</v>
      </c>
      <c r="D151" s="174" t="s">
        <v>190</v>
      </c>
      <c r="E151" s="175" t="s">
        <v>956</v>
      </c>
      <c r="F151" s="255" t="s">
        <v>957</v>
      </c>
      <c r="G151" s="255"/>
      <c r="H151" s="255"/>
      <c r="I151" s="255"/>
      <c r="J151" s="176" t="s">
        <v>388</v>
      </c>
      <c r="K151" s="177">
        <v>26.429</v>
      </c>
      <c r="L151" s="256">
        <v>0</v>
      </c>
      <c r="M151" s="257"/>
      <c r="N151" s="258">
        <f t="shared" si="5"/>
        <v>0</v>
      </c>
      <c r="O151" s="258"/>
      <c r="P151" s="258"/>
      <c r="Q151" s="258"/>
      <c r="R151" s="37"/>
      <c r="T151" s="178" t="s">
        <v>22</v>
      </c>
      <c r="U151" s="44" t="s">
        <v>51</v>
      </c>
      <c r="V151" s="36"/>
      <c r="W151" s="179">
        <f t="shared" si="6"/>
        <v>0</v>
      </c>
      <c r="X151" s="179">
        <v>0</v>
      </c>
      <c r="Y151" s="179">
        <f t="shared" si="7"/>
        <v>0</v>
      </c>
      <c r="Z151" s="179">
        <v>0</v>
      </c>
      <c r="AA151" s="180">
        <f t="shared" si="8"/>
        <v>0</v>
      </c>
      <c r="AR151" s="19" t="s">
        <v>194</v>
      </c>
      <c r="AT151" s="19" t="s">
        <v>190</v>
      </c>
      <c r="AU151" s="19" t="s">
        <v>97</v>
      </c>
      <c r="AY151" s="19" t="s">
        <v>189</v>
      </c>
      <c r="BE151" s="118">
        <f t="shared" si="9"/>
        <v>0</v>
      </c>
      <c r="BF151" s="118">
        <f t="shared" si="10"/>
        <v>0</v>
      </c>
      <c r="BG151" s="118">
        <f t="shared" si="11"/>
        <v>0</v>
      </c>
      <c r="BH151" s="118">
        <f t="shared" si="12"/>
        <v>0</v>
      </c>
      <c r="BI151" s="118">
        <f t="shared" si="13"/>
        <v>0</v>
      </c>
      <c r="BJ151" s="19" t="s">
        <v>41</v>
      </c>
      <c r="BK151" s="118">
        <f t="shared" si="14"/>
        <v>0</v>
      </c>
      <c r="BL151" s="19" t="s">
        <v>194</v>
      </c>
      <c r="BM151" s="19" t="s">
        <v>1438</v>
      </c>
    </row>
    <row r="152" spans="2:63" s="10" customFormat="1" ht="29.85" customHeight="1">
      <c r="B152" s="163"/>
      <c r="C152" s="164"/>
      <c r="D152" s="173" t="s">
        <v>927</v>
      </c>
      <c r="E152" s="173"/>
      <c r="F152" s="173"/>
      <c r="G152" s="173"/>
      <c r="H152" s="173"/>
      <c r="I152" s="173"/>
      <c r="J152" s="173"/>
      <c r="K152" s="173"/>
      <c r="L152" s="173"/>
      <c r="M152" s="173"/>
      <c r="N152" s="268">
        <f>BK152</f>
        <v>0</v>
      </c>
      <c r="O152" s="269"/>
      <c r="P152" s="269"/>
      <c r="Q152" s="269"/>
      <c r="R152" s="166"/>
      <c r="T152" s="167"/>
      <c r="U152" s="164"/>
      <c r="V152" s="164"/>
      <c r="W152" s="168">
        <f>SUM(W153:W158)</f>
        <v>0</v>
      </c>
      <c r="X152" s="164"/>
      <c r="Y152" s="168">
        <f>SUM(Y153:Y158)</f>
        <v>30.115994459999996</v>
      </c>
      <c r="Z152" s="164"/>
      <c r="AA152" s="169">
        <f>SUM(AA153:AA158)</f>
        <v>0</v>
      </c>
      <c r="AR152" s="170" t="s">
        <v>41</v>
      </c>
      <c r="AT152" s="171" t="s">
        <v>85</v>
      </c>
      <c r="AU152" s="171" t="s">
        <v>41</v>
      </c>
      <c r="AY152" s="170" t="s">
        <v>189</v>
      </c>
      <c r="BK152" s="172">
        <f>SUM(BK153:BK158)</f>
        <v>0</v>
      </c>
    </row>
    <row r="153" spans="2:65" s="1" customFormat="1" ht="25.5" customHeight="1">
      <c r="B153" s="35"/>
      <c r="C153" s="174" t="s">
        <v>244</v>
      </c>
      <c r="D153" s="174" t="s">
        <v>190</v>
      </c>
      <c r="E153" s="175" t="s">
        <v>962</v>
      </c>
      <c r="F153" s="255" t="s">
        <v>963</v>
      </c>
      <c r="G153" s="255"/>
      <c r="H153" s="255"/>
      <c r="I153" s="255"/>
      <c r="J153" s="176" t="s">
        <v>388</v>
      </c>
      <c r="K153" s="177">
        <v>16.377</v>
      </c>
      <c r="L153" s="256">
        <v>0</v>
      </c>
      <c r="M153" s="257"/>
      <c r="N153" s="258">
        <f aca="true" t="shared" si="15" ref="N153:N158">ROUND(L153*K153,2)</f>
        <v>0</v>
      </c>
      <c r="O153" s="258"/>
      <c r="P153" s="258"/>
      <c r="Q153" s="258"/>
      <c r="R153" s="37"/>
      <c r="T153" s="178" t="s">
        <v>22</v>
      </c>
      <c r="U153" s="44" t="s">
        <v>51</v>
      </c>
      <c r="V153" s="36"/>
      <c r="W153" s="179">
        <f aca="true" t="shared" si="16" ref="W153:W158">V153*K153</f>
        <v>0</v>
      </c>
      <c r="X153" s="179">
        <v>1.78636</v>
      </c>
      <c r="Y153" s="179">
        <f aca="true" t="shared" si="17" ref="Y153:Y158">X153*K153</f>
        <v>29.255217719999997</v>
      </c>
      <c r="Z153" s="179">
        <v>0</v>
      </c>
      <c r="AA153" s="180">
        <f aca="true" t="shared" si="18" ref="AA153:AA158">Z153*K153</f>
        <v>0</v>
      </c>
      <c r="AR153" s="19" t="s">
        <v>194</v>
      </c>
      <c r="AT153" s="19" t="s">
        <v>190</v>
      </c>
      <c r="AU153" s="19" t="s">
        <v>97</v>
      </c>
      <c r="AY153" s="19" t="s">
        <v>189</v>
      </c>
      <c r="BE153" s="118">
        <f aca="true" t="shared" si="19" ref="BE153:BE158">IF(U153="základní",N153,0)</f>
        <v>0</v>
      </c>
      <c r="BF153" s="118">
        <f aca="true" t="shared" si="20" ref="BF153:BF158">IF(U153="snížená",N153,0)</f>
        <v>0</v>
      </c>
      <c r="BG153" s="118">
        <f aca="true" t="shared" si="21" ref="BG153:BG158">IF(U153="zákl. přenesená",N153,0)</f>
        <v>0</v>
      </c>
      <c r="BH153" s="118">
        <f aca="true" t="shared" si="22" ref="BH153:BH158">IF(U153="sníž. přenesená",N153,0)</f>
        <v>0</v>
      </c>
      <c r="BI153" s="118">
        <f aca="true" t="shared" si="23" ref="BI153:BI158">IF(U153="nulová",N153,0)</f>
        <v>0</v>
      </c>
      <c r="BJ153" s="19" t="s">
        <v>41</v>
      </c>
      <c r="BK153" s="118">
        <f aca="true" t="shared" si="24" ref="BK153:BK158">ROUND(L153*K153,2)</f>
        <v>0</v>
      </c>
      <c r="BL153" s="19" t="s">
        <v>194</v>
      </c>
      <c r="BM153" s="19" t="s">
        <v>1439</v>
      </c>
    </row>
    <row r="154" spans="2:65" s="1" customFormat="1" ht="25.5" customHeight="1">
      <c r="B154" s="35"/>
      <c r="C154" s="174" t="s">
        <v>11</v>
      </c>
      <c r="D154" s="174" t="s">
        <v>190</v>
      </c>
      <c r="E154" s="175" t="s">
        <v>965</v>
      </c>
      <c r="F154" s="255" t="s">
        <v>966</v>
      </c>
      <c r="G154" s="255"/>
      <c r="H154" s="255"/>
      <c r="I154" s="255"/>
      <c r="J154" s="176" t="s">
        <v>358</v>
      </c>
      <c r="K154" s="177">
        <v>3</v>
      </c>
      <c r="L154" s="256">
        <v>0</v>
      </c>
      <c r="M154" s="257"/>
      <c r="N154" s="258">
        <f t="shared" si="15"/>
        <v>0</v>
      </c>
      <c r="O154" s="258"/>
      <c r="P154" s="258"/>
      <c r="Q154" s="258"/>
      <c r="R154" s="37"/>
      <c r="T154" s="178" t="s">
        <v>22</v>
      </c>
      <c r="U154" s="44" t="s">
        <v>51</v>
      </c>
      <c r="V154" s="36"/>
      <c r="W154" s="179">
        <f t="shared" si="16"/>
        <v>0</v>
      </c>
      <c r="X154" s="179">
        <v>0.00688</v>
      </c>
      <c r="Y154" s="179">
        <f t="shared" si="17"/>
        <v>0.02064</v>
      </c>
      <c r="Z154" s="179">
        <v>0</v>
      </c>
      <c r="AA154" s="180">
        <f t="shared" si="18"/>
        <v>0</v>
      </c>
      <c r="AR154" s="19" t="s">
        <v>194</v>
      </c>
      <c r="AT154" s="19" t="s">
        <v>190</v>
      </c>
      <c r="AU154" s="19" t="s">
        <v>97</v>
      </c>
      <c r="AY154" s="19" t="s">
        <v>189</v>
      </c>
      <c r="BE154" s="118">
        <f t="shared" si="19"/>
        <v>0</v>
      </c>
      <c r="BF154" s="118">
        <f t="shared" si="20"/>
        <v>0</v>
      </c>
      <c r="BG154" s="118">
        <f t="shared" si="21"/>
        <v>0</v>
      </c>
      <c r="BH154" s="118">
        <f t="shared" si="22"/>
        <v>0</v>
      </c>
      <c r="BI154" s="118">
        <f t="shared" si="23"/>
        <v>0</v>
      </c>
      <c r="BJ154" s="19" t="s">
        <v>41</v>
      </c>
      <c r="BK154" s="118">
        <f t="shared" si="24"/>
        <v>0</v>
      </c>
      <c r="BL154" s="19" t="s">
        <v>194</v>
      </c>
      <c r="BM154" s="19" t="s">
        <v>1440</v>
      </c>
    </row>
    <row r="155" spans="2:65" s="1" customFormat="1" ht="25.5" customHeight="1">
      <c r="B155" s="35"/>
      <c r="C155" s="174" t="s">
        <v>251</v>
      </c>
      <c r="D155" s="174" t="s">
        <v>190</v>
      </c>
      <c r="E155" s="175" t="s">
        <v>968</v>
      </c>
      <c r="F155" s="255" t="s">
        <v>969</v>
      </c>
      <c r="G155" s="255"/>
      <c r="H155" s="255"/>
      <c r="I155" s="255"/>
      <c r="J155" s="176" t="s">
        <v>358</v>
      </c>
      <c r="K155" s="177">
        <v>3</v>
      </c>
      <c r="L155" s="256">
        <v>0</v>
      </c>
      <c r="M155" s="257"/>
      <c r="N155" s="258">
        <f t="shared" si="15"/>
        <v>0</v>
      </c>
      <c r="O155" s="258"/>
      <c r="P155" s="258"/>
      <c r="Q155" s="258"/>
      <c r="R155" s="37"/>
      <c r="T155" s="178" t="s">
        <v>22</v>
      </c>
      <c r="U155" s="44" t="s">
        <v>51</v>
      </c>
      <c r="V155" s="36"/>
      <c r="W155" s="179">
        <f t="shared" si="16"/>
        <v>0</v>
      </c>
      <c r="X155" s="179">
        <v>0.00918</v>
      </c>
      <c r="Y155" s="179">
        <f t="shared" si="17"/>
        <v>0.027540000000000002</v>
      </c>
      <c r="Z155" s="179">
        <v>0</v>
      </c>
      <c r="AA155" s="180">
        <f t="shared" si="18"/>
        <v>0</v>
      </c>
      <c r="AR155" s="19" t="s">
        <v>194</v>
      </c>
      <c r="AT155" s="19" t="s">
        <v>190</v>
      </c>
      <c r="AU155" s="19" t="s">
        <v>97</v>
      </c>
      <c r="AY155" s="19" t="s">
        <v>189</v>
      </c>
      <c r="BE155" s="118">
        <f t="shared" si="19"/>
        <v>0</v>
      </c>
      <c r="BF155" s="118">
        <f t="shared" si="20"/>
        <v>0</v>
      </c>
      <c r="BG155" s="118">
        <f t="shared" si="21"/>
        <v>0</v>
      </c>
      <c r="BH155" s="118">
        <f t="shared" si="22"/>
        <v>0</v>
      </c>
      <c r="BI155" s="118">
        <f t="shared" si="23"/>
        <v>0</v>
      </c>
      <c r="BJ155" s="19" t="s">
        <v>41</v>
      </c>
      <c r="BK155" s="118">
        <f t="shared" si="24"/>
        <v>0</v>
      </c>
      <c r="BL155" s="19" t="s">
        <v>194</v>
      </c>
      <c r="BM155" s="19" t="s">
        <v>1441</v>
      </c>
    </row>
    <row r="156" spans="2:65" s="1" customFormat="1" ht="25.5" customHeight="1">
      <c r="B156" s="35"/>
      <c r="C156" s="181" t="s">
        <v>255</v>
      </c>
      <c r="D156" s="181" t="s">
        <v>201</v>
      </c>
      <c r="E156" s="182" t="s">
        <v>1442</v>
      </c>
      <c r="F156" s="259" t="s">
        <v>1443</v>
      </c>
      <c r="G156" s="259"/>
      <c r="H156" s="259"/>
      <c r="I156" s="259"/>
      <c r="J156" s="183" t="s">
        <v>358</v>
      </c>
      <c r="K156" s="184">
        <v>6</v>
      </c>
      <c r="L156" s="260">
        <v>0</v>
      </c>
      <c r="M156" s="261"/>
      <c r="N156" s="262">
        <f t="shared" si="15"/>
        <v>0</v>
      </c>
      <c r="O156" s="258"/>
      <c r="P156" s="258"/>
      <c r="Q156" s="258"/>
      <c r="R156" s="37"/>
      <c r="T156" s="178" t="s">
        <v>22</v>
      </c>
      <c r="U156" s="44" t="s">
        <v>51</v>
      </c>
      <c r="V156" s="36"/>
      <c r="W156" s="179">
        <f t="shared" si="16"/>
        <v>0</v>
      </c>
      <c r="X156" s="179">
        <v>0.07</v>
      </c>
      <c r="Y156" s="179">
        <f t="shared" si="17"/>
        <v>0.42000000000000004</v>
      </c>
      <c r="Z156" s="179">
        <v>0</v>
      </c>
      <c r="AA156" s="180">
        <f t="shared" si="18"/>
        <v>0</v>
      </c>
      <c r="AR156" s="19" t="s">
        <v>204</v>
      </c>
      <c r="AT156" s="19" t="s">
        <v>201</v>
      </c>
      <c r="AU156" s="19" t="s">
        <v>97</v>
      </c>
      <c r="AY156" s="19" t="s">
        <v>189</v>
      </c>
      <c r="BE156" s="118">
        <f t="shared" si="19"/>
        <v>0</v>
      </c>
      <c r="BF156" s="118">
        <f t="shared" si="20"/>
        <v>0</v>
      </c>
      <c r="BG156" s="118">
        <f t="shared" si="21"/>
        <v>0</v>
      </c>
      <c r="BH156" s="118">
        <f t="shared" si="22"/>
        <v>0</v>
      </c>
      <c r="BI156" s="118">
        <f t="shared" si="23"/>
        <v>0</v>
      </c>
      <c r="BJ156" s="19" t="s">
        <v>41</v>
      </c>
      <c r="BK156" s="118">
        <f t="shared" si="24"/>
        <v>0</v>
      </c>
      <c r="BL156" s="19" t="s">
        <v>194</v>
      </c>
      <c r="BM156" s="19" t="s">
        <v>1444</v>
      </c>
    </row>
    <row r="157" spans="2:65" s="1" customFormat="1" ht="25.5" customHeight="1">
      <c r="B157" s="35"/>
      <c r="C157" s="174" t="s">
        <v>259</v>
      </c>
      <c r="D157" s="174" t="s">
        <v>190</v>
      </c>
      <c r="E157" s="175" t="s">
        <v>1445</v>
      </c>
      <c r="F157" s="255" t="s">
        <v>1446</v>
      </c>
      <c r="G157" s="255"/>
      <c r="H157" s="255"/>
      <c r="I157" s="255"/>
      <c r="J157" s="176" t="s">
        <v>321</v>
      </c>
      <c r="K157" s="177">
        <v>0.386</v>
      </c>
      <c r="L157" s="256">
        <v>0</v>
      </c>
      <c r="M157" s="257"/>
      <c r="N157" s="258">
        <f t="shared" si="15"/>
        <v>0</v>
      </c>
      <c r="O157" s="258"/>
      <c r="P157" s="258"/>
      <c r="Q157" s="258"/>
      <c r="R157" s="37"/>
      <c r="T157" s="178" t="s">
        <v>22</v>
      </c>
      <c r="U157" s="44" t="s">
        <v>51</v>
      </c>
      <c r="V157" s="36"/>
      <c r="W157" s="179">
        <f t="shared" si="16"/>
        <v>0</v>
      </c>
      <c r="X157" s="179">
        <v>0.01709</v>
      </c>
      <c r="Y157" s="179">
        <f t="shared" si="17"/>
        <v>0.00659674</v>
      </c>
      <c r="Z157" s="179">
        <v>0</v>
      </c>
      <c r="AA157" s="180">
        <f t="shared" si="18"/>
        <v>0</v>
      </c>
      <c r="AR157" s="19" t="s">
        <v>194</v>
      </c>
      <c r="AT157" s="19" t="s">
        <v>190</v>
      </c>
      <c r="AU157" s="19" t="s">
        <v>97</v>
      </c>
      <c r="AY157" s="19" t="s">
        <v>189</v>
      </c>
      <c r="BE157" s="118">
        <f t="shared" si="19"/>
        <v>0</v>
      </c>
      <c r="BF157" s="118">
        <f t="shared" si="20"/>
        <v>0</v>
      </c>
      <c r="BG157" s="118">
        <f t="shared" si="21"/>
        <v>0</v>
      </c>
      <c r="BH157" s="118">
        <f t="shared" si="22"/>
        <v>0</v>
      </c>
      <c r="BI157" s="118">
        <f t="shared" si="23"/>
        <v>0</v>
      </c>
      <c r="BJ157" s="19" t="s">
        <v>41</v>
      </c>
      <c r="BK157" s="118">
        <f t="shared" si="24"/>
        <v>0</v>
      </c>
      <c r="BL157" s="19" t="s">
        <v>194</v>
      </c>
      <c r="BM157" s="19" t="s">
        <v>1447</v>
      </c>
    </row>
    <row r="158" spans="2:65" s="1" customFormat="1" ht="25.5" customHeight="1">
      <c r="B158" s="35"/>
      <c r="C158" s="181" t="s">
        <v>263</v>
      </c>
      <c r="D158" s="181" t="s">
        <v>201</v>
      </c>
      <c r="E158" s="182" t="s">
        <v>1448</v>
      </c>
      <c r="F158" s="259" t="s">
        <v>1449</v>
      </c>
      <c r="G158" s="259"/>
      <c r="H158" s="259"/>
      <c r="I158" s="259"/>
      <c r="J158" s="183" t="s">
        <v>321</v>
      </c>
      <c r="K158" s="184">
        <v>0.386</v>
      </c>
      <c r="L158" s="260">
        <v>0</v>
      </c>
      <c r="M158" s="261"/>
      <c r="N158" s="262">
        <f t="shared" si="15"/>
        <v>0</v>
      </c>
      <c r="O158" s="258"/>
      <c r="P158" s="258"/>
      <c r="Q158" s="258"/>
      <c r="R158" s="37"/>
      <c r="T158" s="178" t="s">
        <v>22</v>
      </c>
      <c r="U158" s="44" t="s">
        <v>51</v>
      </c>
      <c r="V158" s="36"/>
      <c r="W158" s="179">
        <f t="shared" si="16"/>
        <v>0</v>
      </c>
      <c r="X158" s="179">
        <v>1</v>
      </c>
      <c r="Y158" s="179">
        <f t="shared" si="17"/>
        <v>0.386</v>
      </c>
      <c r="Z158" s="179">
        <v>0</v>
      </c>
      <c r="AA158" s="180">
        <f t="shared" si="18"/>
        <v>0</v>
      </c>
      <c r="AR158" s="19" t="s">
        <v>204</v>
      </c>
      <c r="AT158" s="19" t="s">
        <v>201</v>
      </c>
      <c r="AU158" s="19" t="s">
        <v>97</v>
      </c>
      <c r="AY158" s="19" t="s">
        <v>189</v>
      </c>
      <c r="BE158" s="118">
        <f t="shared" si="19"/>
        <v>0</v>
      </c>
      <c r="BF158" s="118">
        <f t="shared" si="20"/>
        <v>0</v>
      </c>
      <c r="BG158" s="118">
        <f t="shared" si="21"/>
        <v>0</v>
      </c>
      <c r="BH158" s="118">
        <f t="shared" si="22"/>
        <v>0</v>
      </c>
      <c r="BI158" s="118">
        <f t="shared" si="23"/>
        <v>0</v>
      </c>
      <c r="BJ158" s="19" t="s">
        <v>41</v>
      </c>
      <c r="BK158" s="118">
        <f t="shared" si="24"/>
        <v>0</v>
      </c>
      <c r="BL158" s="19" t="s">
        <v>194</v>
      </c>
      <c r="BM158" s="19" t="s">
        <v>1450</v>
      </c>
    </row>
    <row r="159" spans="2:63" s="10" customFormat="1" ht="29.85" customHeight="1">
      <c r="B159" s="163"/>
      <c r="C159" s="164"/>
      <c r="D159" s="173" t="s">
        <v>928</v>
      </c>
      <c r="E159" s="173"/>
      <c r="F159" s="173"/>
      <c r="G159" s="173"/>
      <c r="H159" s="173"/>
      <c r="I159" s="173"/>
      <c r="J159" s="173"/>
      <c r="K159" s="173"/>
      <c r="L159" s="173"/>
      <c r="M159" s="173"/>
      <c r="N159" s="268">
        <f>BK159</f>
        <v>0</v>
      </c>
      <c r="O159" s="269"/>
      <c r="P159" s="269"/>
      <c r="Q159" s="269"/>
      <c r="R159" s="166"/>
      <c r="T159" s="167"/>
      <c r="U159" s="164"/>
      <c r="V159" s="164"/>
      <c r="W159" s="168">
        <f>SUM(W160:W171)</f>
        <v>0</v>
      </c>
      <c r="X159" s="164"/>
      <c r="Y159" s="168">
        <f>SUM(Y160:Y171)</f>
        <v>21.90211807</v>
      </c>
      <c r="Z159" s="164"/>
      <c r="AA159" s="169">
        <f>SUM(AA160:AA171)</f>
        <v>0</v>
      </c>
      <c r="AR159" s="170" t="s">
        <v>41</v>
      </c>
      <c r="AT159" s="171" t="s">
        <v>85</v>
      </c>
      <c r="AU159" s="171" t="s">
        <v>41</v>
      </c>
      <c r="AY159" s="170" t="s">
        <v>189</v>
      </c>
      <c r="BK159" s="172">
        <f>SUM(BK160:BK171)</f>
        <v>0</v>
      </c>
    </row>
    <row r="160" spans="2:65" s="1" customFormat="1" ht="16.5" customHeight="1">
      <c r="B160" s="35"/>
      <c r="C160" s="174" t="s">
        <v>267</v>
      </c>
      <c r="D160" s="174" t="s">
        <v>190</v>
      </c>
      <c r="E160" s="175" t="s">
        <v>1451</v>
      </c>
      <c r="F160" s="255" t="s">
        <v>1452</v>
      </c>
      <c r="G160" s="255"/>
      <c r="H160" s="255"/>
      <c r="I160" s="255"/>
      <c r="J160" s="176" t="s">
        <v>388</v>
      </c>
      <c r="K160" s="177">
        <v>0.522</v>
      </c>
      <c r="L160" s="256">
        <v>0</v>
      </c>
      <c r="M160" s="257"/>
      <c r="N160" s="258">
        <f aca="true" t="shared" si="25" ref="N160:N171">ROUND(L160*K160,2)</f>
        <v>0</v>
      </c>
      <c r="O160" s="258"/>
      <c r="P160" s="258"/>
      <c r="Q160" s="258"/>
      <c r="R160" s="37"/>
      <c r="T160" s="178" t="s">
        <v>22</v>
      </c>
      <c r="U160" s="44" t="s">
        <v>51</v>
      </c>
      <c r="V160" s="36"/>
      <c r="W160" s="179">
        <f aca="true" t="shared" si="26" ref="W160:W171">V160*K160</f>
        <v>0</v>
      </c>
      <c r="X160" s="179">
        <v>2.45336</v>
      </c>
      <c r="Y160" s="179">
        <f aca="true" t="shared" si="27" ref="Y160:Y171">X160*K160</f>
        <v>1.28065392</v>
      </c>
      <c r="Z160" s="179">
        <v>0</v>
      </c>
      <c r="AA160" s="180">
        <f aca="true" t="shared" si="28" ref="AA160:AA171">Z160*K160</f>
        <v>0</v>
      </c>
      <c r="AR160" s="19" t="s">
        <v>194</v>
      </c>
      <c r="AT160" s="19" t="s">
        <v>190</v>
      </c>
      <c r="AU160" s="19" t="s">
        <v>97</v>
      </c>
      <c r="AY160" s="19" t="s">
        <v>189</v>
      </c>
      <c r="BE160" s="118">
        <f aca="true" t="shared" si="29" ref="BE160:BE171">IF(U160="základní",N160,0)</f>
        <v>0</v>
      </c>
      <c r="BF160" s="118">
        <f aca="true" t="shared" si="30" ref="BF160:BF171">IF(U160="snížená",N160,0)</f>
        <v>0</v>
      </c>
      <c r="BG160" s="118">
        <f aca="true" t="shared" si="31" ref="BG160:BG171">IF(U160="zákl. přenesená",N160,0)</f>
        <v>0</v>
      </c>
      <c r="BH160" s="118">
        <f aca="true" t="shared" si="32" ref="BH160:BH171">IF(U160="sníž. přenesená",N160,0)</f>
        <v>0</v>
      </c>
      <c r="BI160" s="118">
        <f aca="true" t="shared" si="33" ref="BI160:BI171">IF(U160="nulová",N160,0)</f>
        <v>0</v>
      </c>
      <c r="BJ160" s="19" t="s">
        <v>41</v>
      </c>
      <c r="BK160" s="118">
        <f aca="true" t="shared" si="34" ref="BK160:BK171">ROUND(L160*K160,2)</f>
        <v>0</v>
      </c>
      <c r="BL160" s="19" t="s">
        <v>194</v>
      </c>
      <c r="BM160" s="19" t="s">
        <v>1453</v>
      </c>
    </row>
    <row r="161" spans="2:65" s="1" customFormat="1" ht="25.5" customHeight="1">
      <c r="B161" s="35"/>
      <c r="C161" s="174" t="s">
        <v>10</v>
      </c>
      <c r="D161" s="174" t="s">
        <v>190</v>
      </c>
      <c r="E161" s="175" t="s">
        <v>1454</v>
      </c>
      <c r="F161" s="255" t="s">
        <v>1455</v>
      </c>
      <c r="G161" s="255"/>
      <c r="H161" s="255"/>
      <c r="I161" s="255"/>
      <c r="J161" s="176" t="s">
        <v>193</v>
      </c>
      <c r="K161" s="177">
        <v>2.61</v>
      </c>
      <c r="L161" s="256">
        <v>0</v>
      </c>
      <c r="M161" s="257"/>
      <c r="N161" s="258">
        <f t="shared" si="25"/>
        <v>0</v>
      </c>
      <c r="O161" s="258"/>
      <c r="P161" s="258"/>
      <c r="Q161" s="258"/>
      <c r="R161" s="37"/>
      <c r="T161" s="178" t="s">
        <v>22</v>
      </c>
      <c r="U161" s="44" t="s">
        <v>51</v>
      </c>
      <c r="V161" s="36"/>
      <c r="W161" s="179">
        <f t="shared" si="26"/>
        <v>0</v>
      </c>
      <c r="X161" s="179">
        <v>0.00077</v>
      </c>
      <c r="Y161" s="179">
        <f t="shared" si="27"/>
        <v>0.0020096999999999997</v>
      </c>
      <c r="Z161" s="179">
        <v>0</v>
      </c>
      <c r="AA161" s="180">
        <f t="shared" si="28"/>
        <v>0</v>
      </c>
      <c r="AR161" s="19" t="s">
        <v>194</v>
      </c>
      <c r="AT161" s="19" t="s">
        <v>190</v>
      </c>
      <c r="AU161" s="19" t="s">
        <v>97</v>
      </c>
      <c r="AY161" s="19" t="s">
        <v>189</v>
      </c>
      <c r="BE161" s="118">
        <f t="shared" si="29"/>
        <v>0</v>
      </c>
      <c r="BF161" s="118">
        <f t="shared" si="30"/>
        <v>0</v>
      </c>
      <c r="BG161" s="118">
        <f t="shared" si="31"/>
        <v>0</v>
      </c>
      <c r="BH161" s="118">
        <f t="shared" si="32"/>
        <v>0</v>
      </c>
      <c r="BI161" s="118">
        <f t="shared" si="33"/>
        <v>0</v>
      </c>
      <c r="BJ161" s="19" t="s">
        <v>41</v>
      </c>
      <c r="BK161" s="118">
        <f t="shared" si="34"/>
        <v>0</v>
      </c>
      <c r="BL161" s="19" t="s">
        <v>194</v>
      </c>
      <c r="BM161" s="19" t="s">
        <v>1456</v>
      </c>
    </row>
    <row r="162" spans="2:65" s="1" customFormat="1" ht="25.5" customHeight="1">
      <c r="B162" s="35"/>
      <c r="C162" s="174" t="s">
        <v>274</v>
      </c>
      <c r="D162" s="174" t="s">
        <v>190</v>
      </c>
      <c r="E162" s="175" t="s">
        <v>1457</v>
      </c>
      <c r="F162" s="255" t="s">
        <v>1458</v>
      </c>
      <c r="G162" s="255"/>
      <c r="H162" s="255"/>
      <c r="I162" s="255"/>
      <c r="J162" s="176" t="s">
        <v>193</v>
      </c>
      <c r="K162" s="177">
        <v>2.61</v>
      </c>
      <c r="L162" s="256">
        <v>0</v>
      </c>
      <c r="M162" s="257"/>
      <c r="N162" s="258">
        <f t="shared" si="25"/>
        <v>0</v>
      </c>
      <c r="O162" s="258"/>
      <c r="P162" s="258"/>
      <c r="Q162" s="258"/>
      <c r="R162" s="37"/>
      <c r="T162" s="178" t="s">
        <v>22</v>
      </c>
      <c r="U162" s="44" t="s">
        <v>51</v>
      </c>
      <c r="V162" s="36"/>
      <c r="W162" s="179">
        <f t="shared" si="26"/>
        <v>0</v>
      </c>
      <c r="X162" s="179">
        <v>0</v>
      </c>
      <c r="Y162" s="179">
        <f t="shared" si="27"/>
        <v>0</v>
      </c>
      <c r="Z162" s="179">
        <v>0</v>
      </c>
      <c r="AA162" s="180">
        <f t="shared" si="28"/>
        <v>0</v>
      </c>
      <c r="AR162" s="19" t="s">
        <v>194</v>
      </c>
      <c r="AT162" s="19" t="s">
        <v>190</v>
      </c>
      <c r="AU162" s="19" t="s">
        <v>97</v>
      </c>
      <c r="AY162" s="19" t="s">
        <v>189</v>
      </c>
      <c r="BE162" s="118">
        <f t="shared" si="29"/>
        <v>0</v>
      </c>
      <c r="BF162" s="118">
        <f t="shared" si="30"/>
        <v>0</v>
      </c>
      <c r="BG162" s="118">
        <f t="shared" si="31"/>
        <v>0</v>
      </c>
      <c r="BH162" s="118">
        <f t="shared" si="32"/>
        <v>0</v>
      </c>
      <c r="BI162" s="118">
        <f t="shared" si="33"/>
        <v>0</v>
      </c>
      <c r="BJ162" s="19" t="s">
        <v>41</v>
      </c>
      <c r="BK162" s="118">
        <f t="shared" si="34"/>
        <v>0</v>
      </c>
      <c r="BL162" s="19" t="s">
        <v>194</v>
      </c>
      <c r="BM162" s="19" t="s">
        <v>1459</v>
      </c>
    </row>
    <row r="163" spans="2:65" s="1" customFormat="1" ht="25.5" customHeight="1">
      <c r="B163" s="35"/>
      <c r="C163" s="174" t="s">
        <v>278</v>
      </c>
      <c r="D163" s="174" t="s">
        <v>190</v>
      </c>
      <c r="E163" s="175" t="s">
        <v>1460</v>
      </c>
      <c r="F163" s="255" t="s">
        <v>1461</v>
      </c>
      <c r="G163" s="255"/>
      <c r="H163" s="255"/>
      <c r="I163" s="255"/>
      <c r="J163" s="176" t="s">
        <v>193</v>
      </c>
      <c r="K163" s="177">
        <v>2.61</v>
      </c>
      <c r="L163" s="256">
        <v>0</v>
      </c>
      <c r="M163" s="257"/>
      <c r="N163" s="258">
        <f t="shared" si="25"/>
        <v>0</v>
      </c>
      <c r="O163" s="258"/>
      <c r="P163" s="258"/>
      <c r="Q163" s="258"/>
      <c r="R163" s="37"/>
      <c r="T163" s="178" t="s">
        <v>22</v>
      </c>
      <c r="U163" s="44" t="s">
        <v>51</v>
      </c>
      <c r="V163" s="36"/>
      <c r="W163" s="179">
        <f t="shared" si="26"/>
        <v>0</v>
      </c>
      <c r="X163" s="179">
        <v>0.00696</v>
      </c>
      <c r="Y163" s="179">
        <f t="shared" si="27"/>
        <v>0.0181656</v>
      </c>
      <c r="Z163" s="179">
        <v>0</v>
      </c>
      <c r="AA163" s="180">
        <f t="shared" si="28"/>
        <v>0</v>
      </c>
      <c r="AR163" s="19" t="s">
        <v>194</v>
      </c>
      <c r="AT163" s="19" t="s">
        <v>190</v>
      </c>
      <c r="AU163" s="19" t="s">
        <v>97</v>
      </c>
      <c r="AY163" s="19" t="s">
        <v>189</v>
      </c>
      <c r="BE163" s="118">
        <f t="shared" si="29"/>
        <v>0</v>
      </c>
      <c r="BF163" s="118">
        <f t="shared" si="30"/>
        <v>0</v>
      </c>
      <c r="BG163" s="118">
        <f t="shared" si="31"/>
        <v>0</v>
      </c>
      <c r="BH163" s="118">
        <f t="shared" si="32"/>
        <v>0</v>
      </c>
      <c r="BI163" s="118">
        <f t="shared" si="33"/>
        <v>0</v>
      </c>
      <c r="BJ163" s="19" t="s">
        <v>41</v>
      </c>
      <c r="BK163" s="118">
        <f t="shared" si="34"/>
        <v>0</v>
      </c>
      <c r="BL163" s="19" t="s">
        <v>194</v>
      </c>
      <c r="BM163" s="19" t="s">
        <v>1462</v>
      </c>
    </row>
    <row r="164" spans="2:65" s="1" customFormat="1" ht="25.5" customHeight="1">
      <c r="B164" s="35"/>
      <c r="C164" s="174" t="s">
        <v>282</v>
      </c>
      <c r="D164" s="174" t="s">
        <v>190</v>
      </c>
      <c r="E164" s="175" t="s">
        <v>1463</v>
      </c>
      <c r="F164" s="255" t="s">
        <v>1464</v>
      </c>
      <c r="G164" s="255"/>
      <c r="H164" s="255"/>
      <c r="I164" s="255"/>
      <c r="J164" s="176" t="s">
        <v>193</v>
      </c>
      <c r="K164" s="177">
        <v>2.61</v>
      </c>
      <c r="L164" s="256">
        <v>0</v>
      </c>
      <c r="M164" s="257"/>
      <c r="N164" s="258">
        <f t="shared" si="25"/>
        <v>0</v>
      </c>
      <c r="O164" s="258"/>
      <c r="P164" s="258"/>
      <c r="Q164" s="258"/>
      <c r="R164" s="37"/>
      <c r="T164" s="178" t="s">
        <v>22</v>
      </c>
      <c r="U164" s="44" t="s">
        <v>51</v>
      </c>
      <c r="V164" s="36"/>
      <c r="W164" s="179">
        <f t="shared" si="26"/>
        <v>0</v>
      </c>
      <c r="X164" s="179">
        <v>0</v>
      </c>
      <c r="Y164" s="179">
        <f t="shared" si="27"/>
        <v>0</v>
      </c>
      <c r="Z164" s="179">
        <v>0</v>
      </c>
      <c r="AA164" s="180">
        <f t="shared" si="28"/>
        <v>0</v>
      </c>
      <c r="AR164" s="19" t="s">
        <v>194</v>
      </c>
      <c r="AT164" s="19" t="s">
        <v>190</v>
      </c>
      <c r="AU164" s="19" t="s">
        <v>97</v>
      </c>
      <c r="AY164" s="19" t="s">
        <v>189</v>
      </c>
      <c r="BE164" s="118">
        <f t="shared" si="29"/>
        <v>0</v>
      </c>
      <c r="BF164" s="118">
        <f t="shared" si="30"/>
        <v>0</v>
      </c>
      <c r="BG164" s="118">
        <f t="shared" si="31"/>
        <v>0</v>
      </c>
      <c r="BH164" s="118">
        <f t="shared" si="32"/>
        <v>0</v>
      </c>
      <c r="BI164" s="118">
        <f t="shared" si="33"/>
        <v>0</v>
      </c>
      <c r="BJ164" s="19" t="s">
        <v>41</v>
      </c>
      <c r="BK164" s="118">
        <f t="shared" si="34"/>
        <v>0</v>
      </c>
      <c r="BL164" s="19" t="s">
        <v>194</v>
      </c>
      <c r="BM164" s="19" t="s">
        <v>1465</v>
      </c>
    </row>
    <row r="165" spans="2:65" s="1" customFormat="1" ht="25.5" customHeight="1">
      <c r="B165" s="35"/>
      <c r="C165" s="174" t="s">
        <v>286</v>
      </c>
      <c r="D165" s="174" t="s">
        <v>190</v>
      </c>
      <c r="E165" s="175" t="s">
        <v>974</v>
      </c>
      <c r="F165" s="255" t="s">
        <v>975</v>
      </c>
      <c r="G165" s="255"/>
      <c r="H165" s="255"/>
      <c r="I165" s="255"/>
      <c r="J165" s="176" t="s">
        <v>388</v>
      </c>
      <c r="K165" s="177">
        <v>6.225</v>
      </c>
      <c r="L165" s="256">
        <v>0</v>
      </c>
      <c r="M165" s="257"/>
      <c r="N165" s="258">
        <f t="shared" si="25"/>
        <v>0</v>
      </c>
      <c r="O165" s="258"/>
      <c r="P165" s="258"/>
      <c r="Q165" s="258"/>
      <c r="R165" s="37"/>
      <c r="T165" s="178" t="s">
        <v>22</v>
      </c>
      <c r="U165" s="44" t="s">
        <v>51</v>
      </c>
      <c r="V165" s="36"/>
      <c r="W165" s="179">
        <f t="shared" si="26"/>
        <v>0</v>
      </c>
      <c r="X165" s="179">
        <v>2.4534</v>
      </c>
      <c r="Y165" s="179">
        <f t="shared" si="27"/>
        <v>15.272414999999999</v>
      </c>
      <c r="Z165" s="179">
        <v>0</v>
      </c>
      <c r="AA165" s="180">
        <f t="shared" si="28"/>
        <v>0</v>
      </c>
      <c r="AR165" s="19" t="s">
        <v>194</v>
      </c>
      <c r="AT165" s="19" t="s">
        <v>190</v>
      </c>
      <c r="AU165" s="19" t="s">
        <v>97</v>
      </c>
      <c r="AY165" s="19" t="s">
        <v>189</v>
      </c>
      <c r="BE165" s="118">
        <f t="shared" si="29"/>
        <v>0</v>
      </c>
      <c r="BF165" s="118">
        <f t="shared" si="30"/>
        <v>0</v>
      </c>
      <c r="BG165" s="118">
        <f t="shared" si="31"/>
        <v>0</v>
      </c>
      <c r="BH165" s="118">
        <f t="shared" si="32"/>
        <v>0</v>
      </c>
      <c r="BI165" s="118">
        <f t="shared" si="33"/>
        <v>0</v>
      </c>
      <c r="BJ165" s="19" t="s">
        <v>41</v>
      </c>
      <c r="BK165" s="118">
        <f t="shared" si="34"/>
        <v>0</v>
      </c>
      <c r="BL165" s="19" t="s">
        <v>194</v>
      </c>
      <c r="BM165" s="19" t="s">
        <v>1466</v>
      </c>
    </row>
    <row r="166" spans="2:65" s="1" customFormat="1" ht="16.5" customHeight="1">
      <c r="B166" s="35"/>
      <c r="C166" s="174" t="s">
        <v>290</v>
      </c>
      <c r="D166" s="174" t="s">
        <v>190</v>
      </c>
      <c r="E166" s="175" t="s">
        <v>977</v>
      </c>
      <c r="F166" s="255" t="s">
        <v>978</v>
      </c>
      <c r="G166" s="255"/>
      <c r="H166" s="255"/>
      <c r="I166" s="255"/>
      <c r="J166" s="176" t="s">
        <v>193</v>
      </c>
      <c r="K166" s="177">
        <v>62.323</v>
      </c>
      <c r="L166" s="256">
        <v>0</v>
      </c>
      <c r="M166" s="257"/>
      <c r="N166" s="258">
        <f t="shared" si="25"/>
        <v>0</v>
      </c>
      <c r="O166" s="258"/>
      <c r="P166" s="258"/>
      <c r="Q166" s="258"/>
      <c r="R166" s="37"/>
      <c r="T166" s="178" t="s">
        <v>22</v>
      </c>
      <c r="U166" s="44" t="s">
        <v>51</v>
      </c>
      <c r="V166" s="36"/>
      <c r="W166" s="179">
        <f t="shared" si="26"/>
        <v>0</v>
      </c>
      <c r="X166" s="179">
        <v>0.00519</v>
      </c>
      <c r="Y166" s="179">
        <f t="shared" si="27"/>
        <v>0.32345637</v>
      </c>
      <c r="Z166" s="179">
        <v>0</v>
      </c>
      <c r="AA166" s="180">
        <f t="shared" si="28"/>
        <v>0</v>
      </c>
      <c r="AR166" s="19" t="s">
        <v>194</v>
      </c>
      <c r="AT166" s="19" t="s">
        <v>190</v>
      </c>
      <c r="AU166" s="19" t="s">
        <v>97</v>
      </c>
      <c r="AY166" s="19" t="s">
        <v>189</v>
      </c>
      <c r="BE166" s="118">
        <f t="shared" si="29"/>
        <v>0</v>
      </c>
      <c r="BF166" s="118">
        <f t="shared" si="30"/>
        <v>0</v>
      </c>
      <c r="BG166" s="118">
        <f t="shared" si="31"/>
        <v>0</v>
      </c>
      <c r="BH166" s="118">
        <f t="shared" si="32"/>
        <v>0</v>
      </c>
      <c r="BI166" s="118">
        <f t="shared" si="33"/>
        <v>0</v>
      </c>
      <c r="BJ166" s="19" t="s">
        <v>41</v>
      </c>
      <c r="BK166" s="118">
        <f t="shared" si="34"/>
        <v>0</v>
      </c>
      <c r="BL166" s="19" t="s">
        <v>194</v>
      </c>
      <c r="BM166" s="19" t="s">
        <v>1467</v>
      </c>
    </row>
    <row r="167" spans="2:65" s="1" customFormat="1" ht="16.5" customHeight="1">
      <c r="B167" s="35"/>
      <c r="C167" s="174" t="s">
        <v>294</v>
      </c>
      <c r="D167" s="174" t="s">
        <v>190</v>
      </c>
      <c r="E167" s="175" t="s">
        <v>980</v>
      </c>
      <c r="F167" s="255" t="s">
        <v>981</v>
      </c>
      <c r="G167" s="255"/>
      <c r="H167" s="255"/>
      <c r="I167" s="255"/>
      <c r="J167" s="176" t="s">
        <v>193</v>
      </c>
      <c r="K167" s="177">
        <v>62.323</v>
      </c>
      <c r="L167" s="256">
        <v>0</v>
      </c>
      <c r="M167" s="257"/>
      <c r="N167" s="258">
        <f t="shared" si="25"/>
        <v>0</v>
      </c>
      <c r="O167" s="258"/>
      <c r="P167" s="258"/>
      <c r="Q167" s="258"/>
      <c r="R167" s="37"/>
      <c r="T167" s="178" t="s">
        <v>22</v>
      </c>
      <c r="U167" s="44" t="s">
        <v>51</v>
      </c>
      <c r="V167" s="36"/>
      <c r="W167" s="179">
        <f t="shared" si="26"/>
        <v>0</v>
      </c>
      <c r="X167" s="179">
        <v>0</v>
      </c>
      <c r="Y167" s="179">
        <f t="shared" si="27"/>
        <v>0</v>
      </c>
      <c r="Z167" s="179">
        <v>0</v>
      </c>
      <c r="AA167" s="180">
        <f t="shared" si="28"/>
        <v>0</v>
      </c>
      <c r="AR167" s="19" t="s">
        <v>194</v>
      </c>
      <c r="AT167" s="19" t="s">
        <v>190</v>
      </c>
      <c r="AU167" s="19" t="s">
        <v>97</v>
      </c>
      <c r="AY167" s="19" t="s">
        <v>189</v>
      </c>
      <c r="BE167" s="118">
        <f t="shared" si="29"/>
        <v>0</v>
      </c>
      <c r="BF167" s="118">
        <f t="shared" si="30"/>
        <v>0</v>
      </c>
      <c r="BG167" s="118">
        <f t="shared" si="31"/>
        <v>0</v>
      </c>
      <c r="BH167" s="118">
        <f t="shared" si="32"/>
        <v>0</v>
      </c>
      <c r="BI167" s="118">
        <f t="shared" si="33"/>
        <v>0</v>
      </c>
      <c r="BJ167" s="19" t="s">
        <v>41</v>
      </c>
      <c r="BK167" s="118">
        <f t="shared" si="34"/>
        <v>0</v>
      </c>
      <c r="BL167" s="19" t="s">
        <v>194</v>
      </c>
      <c r="BM167" s="19" t="s">
        <v>1468</v>
      </c>
    </row>
    <row r="168" spans="2:65" s="1" customFormat="1" ht="25.5" customHeight="1">
      <c r="B168" s="35"/>
      <c r="C168" s="174" t="s">
        <v>298</v>
      </c>
      <c r="D168" s="174" t="s">
        <v>190</v>
      </c>
      <c r="E168" s="175" t="s">
        <v>983</v>
      </c>
      <c r="F168" s="255" t="s">
        <v>984</v>
      </c>
      <c r="G168" s="255"/>
      <c r="H168" s="255"/>
      <c r="I168" s="255"/>
      <c r="J168" s="176" t="s">
        <v>321</v>
      </c>
      <c r="K168" s="177">
        <v>0.263</v>
      </c>
      <c r="L168" s="256">
        <v>0</v>
      </c>
      <c r="M168" s="257"/>
      <c r="N168" s="258">
        <f t="shared" si="25"/>
        <v>0</v>
      </c>
      <c r="O168" s="258"/>
      <c r="P168" s="258"/>
      <c r="Q168" s="258"/>
      <c r="R168" s="37"/>
      <c r="T168" s="178" t="s">
        <v>22</v>
      </c>
      <c r="U168" s="44" t="s">
        <v>51</v>
      </c>
      <c r="V168" s="36"/>
      <c r="W168" s="179">
        <f t="shared" si="26"/>
        <v>0</v>
      </c>
      <c r="X168" s="179">
        <v>1.05156</v>
      </c>
      <c r="Y168" s="179">
        <f t="shared" si="27"/>
        <v>0.27656028000000005</v>
      </c>
      <c r="Z168" s="179">
        <v>0</v>
      </c>
      <c r="AA168" s="180">
        <f t="shared" si="28"/>
        <v>0</v>
      </c>
      <c r="AR168" s="19" t="s">
        <v>194</v>
      </c>
      <c r="AT168" s="19" t="s">
        <v>190</v>
      </c>
      <c r="AU168" s="19" t="s">
        <v>97</v>
      </c>
      <c r="AY168" s="19" t="s">
        <v>189</v>
      </c>
      <c r="BE168" s="118">
        <f t="shared" si="29"/>
        <v>0</v>
      </c>
      <c r="BF168" s="118">
        <f t="shared" si="30"/>
        <v>0</v>
      </c>
      <c r="BG168" s="118">
        <f t="shared" si="31"/>
        <v>0</v>
      </c>
      <c r="BH168" s="118">
        <f t="shared" si="32"/>
        <v>0</v>
      </c>
      <c r="BI168" s="118">
        <f t="shared" si="33"/>
        <v>0</v>
      </c>
      <c r="BJ168" s="19" t="s">
        <v>41</v>
      </c>
      <c r="BK168" s="118">
        <f t="shared" si="34"/>
        <v>0</v>
      </c>
      <c r="BL168" s="19" t="s">
        <v>194</v>
      </c>
      <c r="BM168" s="19" t="s">
        <v>1469</v>
      </c>
    </row>
    <row r="169" spans="2:65" s="1" customFormat="1" ht="25.5" customHeight="1">
      <c r="B169" s="35"/>
      <c r="C169" s="174" t="s">
        <v>302</v>
      </c>
      <c r="D169" s="174" t="s">
        <v>190</v>
      </c>
      <c r="E169" s="175" t="s">
        <v>986</v>
      </c>
      <c r="F169" s="255" t="s">
        <v>987</v>
      </c>
      <c r="G169" s="255"/>
      <c r="H169" s="255"/>
      <c r="I169" s="255"/>
      <c r="J169" s="176" t="s">
        <v>321</v>
      </c>
      <c r="K169" s="177">
        <v>0.495</v>
      </c>
      <c r="L169" s="256">
        <v>0</v>
      </c>
      <c r="M169" s="257"/>
      <c r="N169" s="258">
        <f t="shared" si="25"/>
        <v>0</v>
      </c>
      <c r="O169" s="258"/>
      <c r="P169" s="258"/>
      <c r="Q169" s="258"/>
      <c r="R169" s="37"/>
      <c r="T169" s="178" t="s">
        <v>22</v>
      </c>
      <c r="U169" s="44" t="s">
        <v>51</v>
      </c>
      <c r="V169" s="36"/>
      <c r="W169" s="179">
        <f t="shared" si="26"/>
        <v>0</v>
      </c>
      <c r="X169" s="179">
        <v>1.05256</v>
      </c>
      <c r="Y169" s="179">
        <f t="shared" si="27"/>
        <v>0.5210172</v>
      </c>
      <c r="Z169" s="179">
        <v>0</v>
      </c>
      <c r="AA169" s="180">
        <f t="shared" si="28"/>
        <v>0</v>
      </c>
      <c r="AR169" s="19" t="s">
        <v>194</v>
      </c>
      <c r="AT169" s="19" t="s">
        <v>190</v>
      </c>
      <c r="AU169" s="19" t="s">
        <v>97</v>
      </c>
      <c r="AY169" s="19" t="s">
        <v>189</v>
      </c>
      <c r="BE169" s="118">
        <f t="shared" si="29"/>
        <v>0</v>
      </c>
      <c r="BF169" s="118">
        <f t="shared" si="30"/>
        <v>0</v>
      </c>
      <c r="BG169" s="118">
        <f t="shared" si="31"/>
        <v>0</v>
      </c>
      <c r="BH169" s="118">
        <f t="shared" si="32"/>
        <v>0</v>
      </c>
      <c r="BI169" s="118">
        <f t="shared" si="33"/>
        <v>0</v>
      </c>
      <c r="BJ169" s="19" t="s">
        <v>41</v>
      </c>
      <c r="BK169" s="118">
        <f t="shared" si="34"/>
        <v>0</v>
      </c>
      <c r="BL169" s="19" t="s">
        <v>194</v>
      </c>
      <c r="BM169" s="19" t="s">
        <v>1470</v>
      </c>
    </row>
    <row r="170" spans="2:65" s="1" customFormat="1" ht="38.25" customHeight="1">
      <c r="B170" s="35"/>
      <c r="C170" s="174" t="s">
        <v>306</v>
      </c>
      <c r="D170" s="174" t="s">
        <v>190</v>
      </c>
      <c r="E170" s="175" t="s">
        <v>989</v>
      </c>
      <c r="F170" s="255" t="s">
        <v>990</v>
      </c>
      <c r="G170" s="255"/>
      <c r="H170" s="255"/>
      <c r="I170" s="255"/>
      <c r="J170" s="176" t="s">
        <v>193</v>
      </c>
      <c r="K170" s="177">
        <v>396.6</v>
      </c>
      <c r="L170" s="256">
        <v>0</v>
      </c>
      <c r="M170" s="257"/>
      <c r="N170" s="258">
        <f t="shared" si="25"/>
        <v>0</v>
      </c>
      <c r="O170" s="258"/>
      <c r="P170" s="258"/>
      <c r="Q170" s="258"/>
      <c r="R170" s="37"/>
      <c r="T170" s="178" t="s">
        <v>22</v>
      </c>
      <c r="U170" s="44" t="s">
        <v>51</v>
      </c>
      <c r="V170" s="36"/>
      <c r="W170" s="179">
        <f t="shared" si="26"/>
        <v>0</v>
      </c>
      <c r="X170" s="179">
        <v>0</v>
      </c>
      <c r="Y170" s="179">
        <f t="shared" si="27"/>
        <v>0</v>
      </c>
      <c r="Z170" s="179">
        <v>0</v>
      </c>
      <c r="AA170" s="180">
        <f t="shared" si="28"/>
        <v>0</v>
      </c>
      <c r="AR170" s="19" t="s">
        <v>194</v>
      </c>
      <c r="AT170" s="19" t="s">
        <v>190</v>
      </c>
      <c r="AU170" s="19" t="s">
        <v>97</v>
      </c>
      <c r="AY170" s="19" t="s">
        <v>189</v>
      </c>
      <c r="BE170" s="118">
        <f t="shared" si="29"/>
        <v>0</v>
      </c>
      <c r="BF170" s="118">
        <f t="shared" si="30"/>
        <v>0</v>
      </c>
      <c r="BG170" s="118">
        <f t="shared" si="31"/>
        <v>0</v>
      </c>
      <c r="BH170" s="118">
        <f t="shared" si="32"/>
        <v>0</v>
      </c>
      <c r="BI170" s="118">
        <f t="shared" si="33"/>
        <v>0</v>
      </c>
      <c r="BJ170" s="19" t="s">
        <v>41</v>
      </c>
      <c r="BK170" s="118">
        <f t="shared" si="34"/>
        <v>0</v>
      </c>
      <c r="BL170" s="19" t="s">
        <v>194</v>
      </c>
      <c r="BM170" s="19" t="s">
        <v>1471</v>
      </c>
    </row>
    <row r="171" spans="2:65" s="1" customFormat="1" ht="25.5" customHeight="1">
      <c r="B171" s="35"/>
      <c r="C171" s="181" t="s">
        <v>310</v>
      </c>
      <c r="D171" s="181" t="s">
        <v>201</v>
      </c>
      <c r="E171" s="182" t="s">
        <v>1472</v>
      </c>
      <c r="F171" s="259" t="s">
        <v>993</v>
      </c>
      <c r="G171" s="259"/>
      <c r="H171" s="259"/>
      <c r="I171" s="259"/>
      <c r="J171" s="183" t="s">
        <v>193</v>
      </c>
      <c r="K171" s="184">
        <v>404.6</v>
      </c>
      <c r="L171" s="260">
        <v>0</v>
      </c>
      <c r="M171" s="261"/>
      <c r="N171" s="262">
        <f t="shared" si="25"/>
        <v>0</v>
      </c>
      <c r="O171" s="258"/>
      <c r="P171" s="258"/>
      <c r="Q171" s="258"/>
      <c r="R171" s="37"/>
      <c r="T171" s="178" t="s">
        <v>22</v>
      </c>
      <c r="U171" s="44" t="s">
        <v>51</v>
      </c>
      <c r="V171" s="36"/>
      <c r="W171" s="179">
        <f t="shared" si="26"/>
        <v>0</v>
      </c>
      <c r="X171" s="179">
        <v>0.0104</v>
      </c>
      <c r="Y171" s="179">
        <f t="shared" si="27"/>
        <v>4.20784</v>
      </c>
      <c r="Z171" s="179">
        <v>0</v>
      </c>
      <c r="AA171" s="180">
        <f t="shared" si="28"/>
        <v>0</v>
      </c>
      <c r="AR171" s="19" t="s">
        <v>204</v>
      </c>
      <c r="AT171" s="19" t="s">
        <v>201</v>
      </c>
      <c r="AU171" s="19" t="s">
        <v>97</v>
      </c>
      <c r="AY171" s="19" t="s">
        <v>189</v>
      </c>
      <c r="BE171" s="118">
        <f t="shared" si="29"/>
        <v>0</v>
      </c>
      <c r="BF171" s="118">
        <f t="shared" si="30"/>
        <v>0</v>
      </c>
      <c r="BG171" s="118">
        <f t="shared" si="31"/>
        <v>0</v>
      </c>
      <c r="BH171" s="118">
        <f t="shared" si="32"/>
        <v>0</v>
      </c>
      <c r="BI171" s="118">
        <f t="shared" si="33"/>
        <v>0</v>
      </c>
      <c r="BJ171" s="19" t="s">
        <v>41</v>
      </c>
      <c r="BK171" s="118">
        <f t="shared" si="34"/>
        <v>0</v>
      </c>
      <c r="BL171" s="19" t="s">
        <v>194</v>
      </c>
      <c r="BM171" s="19" t="s">
        <v>1473</v>
      </c>
    </row>
    <row r="172" spans="2:63" s="10" customFormat="1" ht="29.85" customHeight="1">
      <c r="B172" s="163"/>
      <c r="C172" s="164"/>
      <c r="D172" s="173" t="s">
        <v>929</v>
      </c>
      <c r="E172" s="173"/>
      <c r="F172" s="173"/>
      <c r="G172" s="173"/>
      <c r="H172" s="173"/>
      <c r="I172" s="173"/>
      <c r="J172" s="173"/>
      <c r="K172" s="173"/>
      <c r="L172" s="173"/>
      <c r="M172" s="173"/>
      <c r="N172" s="268">
        <f>BK172</f>
        <v>0</v>
      </c>
      <c r="O172" s="269"/>
      <c r="P172" s="269"/>
      <c r="Q172" s="269"/>
      <c r="R172" s="166"/>
      <c r="T172" s="167"/>
      <c r="U172" s="164"/>
      <c r="V172" s="164"/>
      <c r="W172" s="168">
        <f>SUM(W173:W177)</f>
        <v>0</v>
      </c>
      <c r="X172" s="164"/>
      <c r="Y172" s="168">
        <f>SUM(Y173:Y177)</f>
        <v>13.793904</v>
      </c>
      <c r="Z172" s="164"/>
      <c r="AA172" s="169">
        <f>SUM(AA173:AA177)</f>
        <v>0</v>
      </c>
      <c r="AR172" s="170" t="s">
        <v>41</v>
      </c>
      <c r="AT172" s="171" t="s">
        <v>85</v>
      </c>
      <c r="AU172" s="171" t="s">
        <v>41</v>
      </c>
      <c r="AY172" s="170" t="s">
        <v>189</v>
      </c>
      <c r="BK172" s="172">
        <f>SUM(BK173:BK177)</f>
        <v>0</v>
      </c>
    </row>
    <row r="173" spans="2:65" s="1" customFormat="1" ht="16.5" customHeight="1">
      <c r="B173" s="35"/>
      <c r="C173" s="174" t="s">
        <v>314</v>
      </c>
      <c r="D173" s="174" t="s">
        <v>190</v>
      </c>
      <c r="E173" s="175" t="s">
        <v>1000</v>
      </c>
      <c r="F173" s="255" t="s">
        <v>1001</v>
      </c>
      <c r="G173" s="255"/>
      <c r="H173" s="255"/>
      <c r="I173" s="255"/>
      <c r="J173" s="176" t="s">
        <v>193</v>
      </c>
      <c r="K173" s="177">
        <v>32.754</v>
      </c>
      <c r="L173" s="256">
        <v>0</v>
      </c>
      <c r="M173" s="257"/>
      <c r="N173" s="258">
        <f>ROUND(L173*K173,2)</f>
        <v>0</v>
      </c>
      <c r="O173" s="258"/>
      <c r="P173" s="258"/>
      <c r="Q173" s="258"/>
      <c r="R173" s="37"/>
      <c r="T173" s="178" t="s">
        <v>22</v>
      </c>
      <c r="U173" s="44" t="s">
        <v>51</v>
      </c>
      <c r="V173" s="36"/>
      <c r="W173" s="179">
        <f>V173*K173</f>
        <v>0</v>
      </c>
      <c r="X173" s="179">
        <v>0</v>
      </c>
      <c r="Y173" s="179">
        <f>X173*K173</f>
        <v>0</v>
      </c>
      <c r="Z173" s="179">
        <v>0</v>
      </c>
      <c r="AA173" s="180">
        <f>Z173*K173</f>
        <v>0</v>
      </c>
      <c r="AR173" s="19" t="s">
        <v>194</v>
      </c>
      <c r="AT173" s="19" t="s">
        <v>190</v>
      </c>
      <c r="AU173" s="19" t="s">
        <v>97</v>
      </c>
      <c r="AY173" s="19" t="s">
        <v>189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19" t="s">
        <v>41</v>
      </c>
      <c r="BK173" s="118">
        <f>ROUND(L173*K173,2)</f>
        <v>0</v>
      </c>
      <c r="BL173" s="19" t="s">
        <v>194</v>
      </c>
      <c r="BM173" s="19" t="s">
        <v>1474</v>
      </c>
    </row>
    <row r="174" spans="2:65" s="1" customFormat="1" ht="16.5" customHeight="1">
      <c r="B174" s="35"/>
      <c r="C174" s="174" t="s">
        <v>318</v>
      </c>
      <c r="D174" s="174" t="s">
        <v>190</v>
      </c>
      <c r="E174" s="175" t="s">
        <v>1475</v>
      </c>
      <c r="F174" s="255" t="s">
        <v>1476</v>
      </c>
      <c r="G174" s="255"/>
      <c r="H174" s="255"/>
      <c r="I174" s="255"/>
      <c r="J174" s="176" t="s">
        <v>193</v>
      </c>
      <c r="K174" s="177">
        <v>64.5</v>
      </c>
      <c r="L174" s="256">
        <v>0</v>
      </c>
      <c r="M174" s="257"/>
      <c r="N174" s="258">
        <f>ROUND(L174*K174,2)</f>
        <v>0</v>
      </c>
      <c r="O174" s="258"/>
      <c r="P174" s="258"/>
      <c r="Q174" s="258"/>
      <c r="R174" s="37"/>
      <c r="T174" s="178" t="s">
        <v>22</v>
      </c>
      <c r="U174" s="44" t="s">
        <v>51</v>
      </c>
      <c r="V174" s="36"/>
      <c r="W174" s="179">
        <f>V174*K174</f>
        <v>0</v>
      </c>
      <c r="X174" s="179">
        <v>0</v>
      </c>
      <c r="Y174" s="179">
        <f>X174*K174</f>
        <v>0</v>
      </c>
      <c r="Z174" s="179">
        <v>0</v>
      </c>
      <c r="AA174" s="180">
        <f>Z174*K174</f>
        <v>0</v>
      </c>
      <c r="AR174" s="19" t="s">
        <v>194</v>
      </c>
      <c r="AT174" s="19" t="s">
        <v>190</v>
      </c>
      <c r="AU174" s="19" t="s">
        <v>97</v>
      </c>
      <c r="AY174" s="19" t="s">
        <v>189</v>
      </c>
      <c r="BE174" s="118">
        <f>IF(U174="základní",N174,0)</f>
        <v>0</v>
      </c>
      <c r="BF174" s="118">
        <f>IF(U174="snížená",N174,0)</f>
        <v>0</v>
      </c>
      <c r="BG174" s="118">
        <f>IF(U174="zákl. přenesená",N174,0)</f>
        <v>0</v>
      </c>
      <c r="BH174" s="118">
        <f>IF(U174="sníž. přenesená",N174,0)</f>
        <v>0</v>
      </c>
      <c r="BI174" s="118">
        <f>IF(U174="nulová",N174,0)</f>
        <v>0</v>
      </c>
      <c r="BJ174" s="19" t="s">
        <v>41</v>
      </c>
      <c r="BK174" s="118">
        <f>ROUND(L174*K174,2)</f>
        <v>0</v>
      </c>
      <c r="BL174" s="19" t="s">
        <v>194</v>
      </c>
      <c r="BM174" s="19" t="s">
        <v>1477</v>
      </c>
    </row>
    <row r="175" spans="2:65" s="1" customFormat="1" ht="25.5" customHeight="1">
      <c r="B175" s="35"/>
      <c r="C175" s="174" t="s">
        <v>323</v>
      </c>
      <c r="D175" s="174" t="s">
        <v>190</v>
      </c>
      <c r="E175" s="175" t="s">
        <v>1478</v>
      </c>
      <c r="F175" s="255" t="s">
        <v>1479</v>
      </c>
      <c r="G175" s="255"/>
      <c r="H175" s="255"/>
      <c r="I175" s="255"/>
      <c r="J175" s="176" t="s">
        <v>193</v>
      </c>
      <c r="K175" s="177">
        <v>64.5</v>
      </c>
      <c r="L175" s="256">
        <v>0</v>
      </c>
      <c r="M175" s="257"/>
      <c r="N175" s="258">
        <f>ROUND(L175*K175,2)</f>
        <v>0</v>
      </c>
      <c r="O175" s="258"/>
      <c r="P175" s="258"/>
      <c r="Q175" s="258"/>
      <c r="R175" s="37"/>
      <c r="T175" s="178" t="s">
        <v>22</v>
      </c>
      <c r="U175" s="44" t="s">
        <v>51</v>
      </c>
      <c r="V175" s="36"/>
      <c r="W175" s="179">
        <f>V175*K175</f>
        <v>0</v>
      </c>
      <c r="X175" s="179">
        <v>0.0835</v>
      </c>
      <c r="Y175" s="179">
        <f>X175*K175</f>
        <v>5.385750000000001</v>
      </c>
      <c r="Z175" s="179">
        <v>0</v>
      </c>
      <c r="AA175" s="180">
        <f>Z175*K175</f>
        <v>0</v>
      </c>
      <c r="AR175" s="19" t="s">
        <v>194</v>
      </c>
      <c r="AT175" s="19" t="s">
        <v>190</v>
      </c>
      <c r="AU175" s="19" t="s">
        <v>97</v>
      </c>
      <c r="AY175" s="19" t="s">
        <v>189</v>
      </c>
      <c r="BE175" s="118">
        <f>IF(U175="základní",N175,0)</f>
        <v>0</v>
      </c>
      <c r="BF175" s="118">
        <f>IF(U175="snížená",N175,0)</f>
        <v>0</v>
      </c>
      <c r="BG175" s="118">
        <f>IF(U175="zákl. přenesená",N175,0)</f>
        <v>0</v>
      </c>
      <c r="BH175" s="118">
        <f>IF(U175="sníž. přenesená",N175,0)</f>
        <v>0</v>
      </c>
      <c r="BI175" s="118">
        <f>IF(U175="nulová",N175,0)</f>
        <v>0</v>
      </c>
      <c r="BJ175" s="19" t="s">
        <v>41</v>
      </c>
      <c r="BK175" s="118">
        <f>ROUND(L175*K175,2)</f>
        <v>0</v>
      </c>
      <c r="BL175" s="19" t="s">
        <v>194</v>
      </c>
      <c r="BM175" s="19" t="s">
        <v>1480</v>
      </c>
    </row>
    <row r="176" spans="2:65" s="1" customFormat="1" ht="38.25" customHeight="1">
      <c r="B176" s="35"/>
      <c r="C176" s="174" t="s">
        <v>327</v>
      </c>
      <c r="D176" s="174" t="s">
        <v>190</v>
      </c>
      <c r="E176" s="175" t="s">
        <v>1003</v>
      </c>
      <c r="F176" s="255" t="s">
        <v>1004</v>
      </c>
      <c r="G176" s="255"/>
      <c r="H176" s="255"/>
      <c r="I176" s="255"/>
      <c r="J176" s="176" t="s">
        <v>193</v>
      </c>
      <c r="K176" s="177">
        <v>32.754</v>
      </c>
      <c r="L176" s="256">
        <v>0</v>
      </c>
      <c r="M176" s="257"/>
      <c r="N176" s="258">
        <f>ROUND(L176*K176,2)</f>
        <v>0</v>
      </c>
      <c r="O176" s="258"/>
      <c r="P176" s="258"/>
      <c r="Q176" s="258"/>
      <c r="R176" s="37"/>
      <c r="T176" s="178" t="s">
        <v>22</v>
      </c>
      <c r="U176" s="44" t="s">
        <v>51</v>
      </c>
      <c r="V176" s="36"/>
      <c r="W176" s="179">
        <f>V176*K176</f>
        <v>0</v>
      </c>
      <c r="X176" s="179">
        <v>0.101</v>
      </c>
      <c r="Y176" s="179">
        <f>X176*K176</f>
        <v>3.308154</v>
      </c>
      <c r="Z176" s="179">
        <v>0</v>
      </c>
      <c r="AA176" s="180">
        <f>Z176*K176</f>
        <v>0</v>
      </c>
      <c r="AR176" s="19" t="s">
        <v>194</v>
      </c>
      <c r="AT176" s="19" t="s">
        <v>190</v>
      </c>
      <c r="AU176" s="19" t="s">
        <v>97</v>
      </c>
      <c r="AY176" s="19" t="s">
        <v>189</v>
      </c>
      <c r="BE176" s="118">
        <f>IF(U176="základní",N176,0)</f>
        <v>0</v>
      </c>
      <c r="BF176" s="118">
        <f>IF(U176="snížená",N176,0)</f>
        <v>0</v>
      </c>
      <c r="BG176" s="118">
        <f>IF(U176="zákl. přenesená",N176,0)</f>
        <v>0</v>
      </c>
      <c r="BH176" s="118">
        <f>IF(U176="sníž. přenesená",N176,0)</f>
        <v>0</v>
      </c>
      <c r="BI176" s="118">
        <f>IF(U176="nulová",N176,0)</f>
        <v>0</v>
      </c>
      <c r="BJ176" s="19" t="s">
        <v>41</v>
      </c>
      <c r="BK176" s="118">
        <f>ROUND(L176*K176,2)</f>
        <v>0</v>
      </c>
      <c r="BL176" s="19" t="s">
        <v>194</v>
      </c>
      <c r="BM176" s="19" t="s">
        <v>1481</v>
      </c>
    </row>
    <row r="177" spans="2:65" s="1" customFormat="1" ht="25.5" customHeight="1">
      <c r="B177" s="35"/>
      <c r="C177" s="181" t="s">
        <v>331</v>
      </c>
      <c r="D177" s="181" t="s">
        <v>201</v>
      </c>
      <c r="E177" s="182" t="s">
        <v>1006</v>
      </c>
      <c r="F177" s="259" t="s">
        <v>1007</v>
      </c>
      <c r="G177" s="259"/>
      <c r="H177" s="259"/>
      <c r="I177" s="259"/>
      <c r="J177" s="183" t="s">
        <v>358</v>
      </c>
      <c r="K177" s="184">
        <v>100</v>
      </c>
      <c r="L177" s="260">
        <v>0</v>
      </c>
      <c r="M177" s="261"/>
      <c r="N177" s="262">
        <f>ROUND(L177*K177,2)</f>
        <v>0</v>
      </c>
      <c r="O177" s="258"/>
      <c r="P177" s="258"/>
      <c r="Q177" s="258"/>
      <c r="R177" s="37"/>
      <c r="T177" s="178" t="s">
        <v>22</v>
      </c>
      <c r="U177" s="44" t="s">
        <v>51</v>
      </c>
      <c r="V177" s="36"/>
      <c r="W177" s="179">
        <f>V177*K177</f>
        <v>0</v>
      </c>
      <c r="X177" s="179">
        <v>0.051</v>
      </c>
      <c r="Y177" s="179">
        <f>X177*K177</f>
        <v>5.1</v>
      </c>
      <c r="Z177" s="179">
        <v>0</v>
      </c>
      <c r="AA177" s="180">
        <f>Z177*K177</f>
        <v>0</v>
      </c>
      <c r="AR177" s="19" t="s">
        <v>204</v>
      </c>
      <c r="AT177" s="19" t="s">
        <v>201</v>
      </c>
      <c r="AU177" s="19" t="s">
        <v>97</v>
      </c>
      <c r="AY177" s="19" t="s">
        <v>189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19" t="s">
        <v>41</v>
      </c>
      <c r="BK177" s="118">
        <f>ROUND(L177*K177,2)</f>
        <v>0</v>
      </c>
      <c r="BL177" s="19" t="s">
        <v>194</v>
      </c>
      <c r="BM177" s="19" t="s">
        <v>1482</v>
      </c>
    </row>
    <row r="178" spans="2:63" s="10" customFormat="1" ht="29.85" customHeight="1">
      <c r="B178" s="163"/>
      <c r="C178" s="164"/>
      <c r="D178" s="173" t="s">
        <v>155</v>
      </c>
      <c r="E178" s="173"/>
      <c r="F178" s="173"/>
      <c r="G178" s="173"/>
      <c r="H178" s="173"/>
      <c r="I178" s="173"/>
      <c r="J178" s="173"/>
      <c r="K178" s="173"/>
      <c r="L178" s="173"/>
      <c r="M178" s="173"/>
      <c r="N178" s="268">
        <f>BK178</f>
        <v>0</v>
      </c>
      <c r="O178" s="269"/>
      <c r="P178" s="269"/>
      <c r="Q178" s="269"/>
      <c r="R178" s="166"/>
      <c r="T178" s="167"/>
      <c r="U178" s="164"/>
      <c r="V178" s="164"/>
      <c r="W178" s="168">
        <f>SUM(W179:W204)</f>
        <v>0</v>
      </c>
      <c r="X178" s="164"/>
      <c r="Y178" s="168">
        <f>SUM(Y179:Y204)</f>
        <v>12.79318705</v>
      </c>
      <c r="Z178" s="164"/>
      <c r="AA178" s="169">
        <f>SUM(AA179:AA204)</f>
        <v>0</v>
      </c>
      <c r="AR178" s="170" t="s">
        <v>41</v>
      </c>
      <c r="AT178" s="171" t="s">
        <v>85</v>
      </c>
      <c r="AU178" s="171" t="s">
        <v>41</v>
      </c>
      <c r="AY178" s="170" t="s">
        <v>189</v>
      </c>
      <c r="BK178" s="172">
        <f>SUM(BK179:BK204)</f>
        <v>0</v>
      </c>
    </row>
    <row r="179" spans="2:65" s="1" customFormat="1" ht="25.5" customHeight="1">
      <c r="B179" s="35"/>
      <c r="C179" s="174" t="s">
        <v>335</v>
      </c>
      <c r="D179" s="174" t="s">
        <v>190</v>
      </c>
      <c r="E179" s="175" t="s">
        <v>1009</v>
      </c>
      <c r="F179" s="255" t="s">
        <v>1010</v>
      </c>
      <c r="G179" s="255"/>
      <c r="H179" s="255"/>
      <c r="I179" s="255"/>
      <c r="J179" s="176" t="s">
        <v>193</v>
      </c>
      <c r="K179" s="177">
        <v>6.12</v>
      </c>
      <c r="L179" s="256">
        <v>0</v>
      </c>
      <c r="M179" s="257"/>
      <c r="N179" s="258">
        <f aca="true" t="shared" si="35" ref="N179:N204">ROUND(L179*K179,2)</f>
        <v>0</v>
      </c>
      <c r="O179" s="258"/>
      <c r="P179" s="258"/>
      <c r="Q179" s="258"/>
      <c r="R179" s="37"/>
      <c r="T179" s="178" t="s">
        <v>22</v>
      </c>
      <c r="U179" s="44" t="s">
        <v>51</v>
      </c>
      <c r="V179" s="36"/>
      <c r="W179" s="179">
        <f aca="true" t="shared" si="36" ref="W179:W204">V179*K179</f>
        <v>0</v>
      </c>
      <c r="X179" s="179">
        <v>0.01838</v>
      </c>
      <c r="Y179" s="179">
        <f aca="true" t="shared" si="37" ref="Y179:Y204">X179*K179</f>
        <v>0.1124856</v>
      </c>
      <c r="Z179" s="179">
        <v>0</v>
      </c>
      <c r="AA179" s="180">
        <f aca="true" t="shared" si="38" ref="AA179:AA204">Z179*K179</f>
        <v>0</v>
      </c>
      <c r="AR179" s="19" t="s">
        <v>194</v>
      </c>
      <c r="AT179" s="19" t="s">
        <v>190</v>
      </c>
      <c r="AU179" s="19" t="s">
        <v>97</v>
      </c>
      <c r="AY179" s="19" t="s">
        <v>189</v>
      </c>
      <c r="BE179" s="118">
        <f aca="true" t="shared" si="39" ref="BE179:BE204">IF(U179="základní",N179,0)</f>
        <v>0</v>
      </c>
      <c r="BF179" s="118">
        <f aca="true" t="shared" si="40" ref="BF179:BF204">IF(U179="snížená",N179,0)</f>
        <v>0</v>
      </c>
      <c r="BG179" s="118">
        <f aca="true" t="shared" si="41" ref="BG179:BG204">IF(U179="zákl. přenesená",N179,0)</f>
        <v>0</v>
      </c>
      <c r="BH179" s="118">
        <f aca="true" t="shared" si="42" ref="BH179:BH204">IF(U179="sníž. přenesená",N179,0)</f>
        <v>0</v>
      </c>
      <c r="BI179" s="118">
        <f aca="true" t="shared" si="43" ref="BI179:BI204">IF(U179="nulová",N179,0)</f>
        <v>0</v>
      </c>
      <c r="BJ179" s="19" t="s">
        <v>41</v>
      </c>
      <c r="BK179" s="118">
        <f aca="true" t="shared" si="44" ref="BK179:BK204">ROUND(L179*K179,2)</f>
        <v>0</v>
      </c>
      <c r="BL179" s="19" t="s">
        <v>194</v>
      </c>
      <c r="BM179" s="19" t="s">
        <v>1483</v>
      </c>
    </row>
    <row r="180" spans="2:65" s="1" customFormat="1" ht="25.5" customHeight="1">
      <c r="B180" s="35"/>
      <c r="C180" s="174" t="s">
        <v>339</v>
      </c>
      <c r="D180" s="174" t="s">
        <v>190</v>
      </c>
      <c r="E180" s="175" t="s">
        <v>1012</v>
      </c>
      <c r="F180" s="255" t="s">
        <v>1013</v>
      </c>
      <c r="G180" s="255"/>
      <c r="H180" s="255"/>
      <c r="I180" s="255"/>
      <c r="J180" s="176" t="s">
        <v>193</v>
      </c>
      <c r="K180" s="177">
        <v>25.113</v>
      </c>
      <c r="L180" s="256">
        <v>0</v>
      </c>
      <c r="M180" s="257"/>
      <c r="N180" s="258">
        <f t="shared" si="35"/>
        <v>0</v>
      </c>
      <c r="O180" s="258"/>
      <c r="P180" s="258"/>
      <c r="Q180" s="258"/>
      <c r="R180" s="37"/>
      <c r="T180" s="178" t="s">
        <v>22</v>
      </c>
      <c r="U180" s="44" t="s">
        <v>51</v>
      </c>
      <c r="V180" s="36"/>
      <c r="W180" s="179">
        <f t="shared" si="36"/>
        <v>0</v>
      </c>
      <c r="X180" s="179">
        <v>0.03358</v>
      </c>
      <c r="Y180" s="179">
        <f t="shared" si="37"/>
        <v>0.8432945399999999</v>
      </c>
      <c r="Z180" s="179">
        <v>0</v>
      </c>
      <c r="AA180" s="180">
        <f t="shared" si="38"/>
        <v>0</v>
      </c>
      <c r="AR180" s="19" t="s">
        <v>194</v>
      </c>
      <c r="AT180" s="19" t="s">
        <v>190</v>
      </c>
      <c r="AU180" s="19" t="s">
        <v>97</v>
      </c>
      <c r="AY180" s="19" t="s">
        <v>189</v>
      </c>
      <c r="BE180" s="118">
        <f t="shared" si="39"/>
        <v>0</v>
      </c>
      <c r="BF180" s="118">
        <f t="shared" si="40"/>
        <v>0</v>
      </c>
      <c r="BG180" s="118">
        <f t="shared" si="41"/>
        <v>0</v>
      </c>
      <c r="BH180" s="118">
        <f t="shared" si="42"/>
        <v>0</v>
      </c>
      <c r="BI180" s="118">
        <f t="shared" si="43"/>
        <v>0</v>
      </c>
      <c r="BJ180" s="19" t="s">
        <v>41</v>
      </c>
      <c r="BK180" s="118">
        <f t="shared" si="44"/>
        <v>0</v>
      </c>
      <c r="BL180" s="19" t="s">
        <v>194</v>
      </c>
      <c r="BM180" s="19" t="s">
        <v>1484</v>
      </c>
    </row>
    <row r="181" spans="2:65" s="1" customFormat="1" ht="25.5" customHeight="1">
      <c r="B181" s="35"/>
      <c r="C181" s="174" t="s">
        <v>343</v>
      </c>
      <c r="D181" s="174" t="s">
        <v>190</v>
      </c>
      <c r="E181" s="175" t="s">
        <v>1485</v>
      </c>
      <c r="F181" s="255" t="s">
        <v>1486</v>
      </c>
      <c r="G181" s="255"/>
      <c r="H181" s="255"/>
      <c r="I181" s="255"/>
      <c r="J181" s="176" t="s">
        <v>193</v>
      </c>
      <c r="K181" s="177">
        <v>17.374</v>
      </c>
      <c r="L181" s="256">
        <v>0</v>
      </c>
      <c r="M181" s="257"/>
      <c r="N181" s="258">
        <f t="shared" si="35"/>
        <v>0</v>
      </c>
      <c r="O181" s="258"/>
      <c r="P181" s="258"/>
      <c r="Q181" s="258"/>
      <c r="R181" s="37"/>
      <c r="T181" s="178" t="s">
        <v>22</v>
      </c>
      <c r="U181" s="44" t="s">
        <v>51</v>
      </c>
      <c r="V181" s="36"/>
      <c r="W181" s="179">
        <f t="shared" si="36"/>
        <v>0</v>
      </c>
      <c r="X181" s="179">
        <v>0.00026</v>
      </c>
      <c r="Y181" s="179">
        <f t="shared" si="37"/>
        <v>0.00451724</v>
      </c>
      <c r="Z181" s="179">
        <v>0</v>
      </c>
      <c r="AA181" s="180">
        <f t="shared" si="38"/>
        <v>0</v>
      </c>
      <c r="AR181" s="19" t="s">
        <v>194</v>
      </c>
      <c r="AT181" s="19" t="s">
        <v>190</v>
      </c>
      <c r="AU181" s="19" t="s">
        <v>97</v>
      </c>
      <c r="AY181" s="19" t="s">
        <v>189</v>
      </c>
      <c r="BE181" s="118">
        <f t="shared" si="39"/>
        <v>0</v>
      </c>
      <c r="BF181" s="118">
        <f t="shared" si="40"/>
        <v>0</v>
      </c>
      <c r="BG181" s="118">
        <f t="shared" si="41"/>
        <v>0</v>
      </c>
      <c r="BH181" s="118">
        <f t="shared" si="42"/>
        <v>0</v>
      </c>
      <c r="BI181" s="118">
        <f t="shared" si="43"/>
        <v>0</v>
      </c>
      <c r="BJ181" s="19" t="s">
        <v>41</v>
      </c>
      <c r="BK181" s="118">
        <f t="shared" si="44"/>
        <v>0</v>
      </c>
      <c r="BL181" s="19" t="s">
        <v>194</v>
      </c>
      <c r="BM181" s="19" t="s">
        <v>1487</v>
      </c>
    </row>
    <row r="182" spans="2:65" s="1" customFormat="1" ht="38.25" customHeight="1">
      <c r="B182" s="35"/>
      <c r="C182" s="174" t="s">
        <v>347</v>
      </c>
      <c r="D182" s="174" t="s">
        <v>190</v>
      </c>
      <c r="E182" s="175" t="s">
        <v>1488</v>
      </c>
      <c r="F182" s="255" t="s">
        <v>1489</v>
      </c>
      <c r="G182" s="255"/>
      <c r="H182" s="255"/>
      <c r="I182" s="255"/>
      <c r="J182" s="176" t="s">
        <v>193</v>
      </c>
      <c r="K182" s="177">
        <v>17.374</v>
      </c>
      <c r="L182" s="256">
        <v>0</v>
      </c>
      <c r="M182" s="257"/>
      <c r="N182" s="258">
        <f t="shared" si="35"/>
        <v>0</v>
      </c>
      <c r="O182" s="258"/>
      <c r="P182" s="258"/>
      <c r="Q182" s="258"/>
      <c r="R182" s="37"/>
      <c r="T182" s="178" t="s">
        <v>22</v>
      </c>
      <c r="U182" s="44" t="s">
        <v>51</v>
      </c>
      <c r="V182" s="36"/>
      <c r="W182" s="179">
        <f t="shared" si="36"/>
        <v>0</v>
      </c>
      <c r="X182" s="179">
        <v>0.00865</v>
      </c>
      <c r="Y182" s="179">
        <f t="shared" si="37"/>
        <v>0.15028509999999998</v>
      </c>
      <c r="Z182" s="179">
        <v>0</v>
      </c>
      <c r="AA182" s="180">
        <f t="shared" si="38"/>
        <v>0</v>
      </c>
      <c r="AR182" s="19" t="s">
        <v>194</v>
      </c>
      <c r="AT182" s="19" t="s">
        <v>190</v>
      </c>
      <c r="AU182" s="19" t="s">
        <v>97</v>
      </c>
      <c r="AY182" s="19" t="s">
        <v>189</v>
      </c>
      <c r="BE182" s="118">
        <f t="shared" si="39"/>
        <v>0</v>
      </c>
      <c r="BF182" s="118">
        <f t="shared" si="40"/>
        <v>0</v>
      </c>
      <c r="BG182" s="118">
        <f t="shared" si="41"/>
        <v>0</v>
      </c>
      <c r="BH182" s="118">
        <f t="shared" si="42"/>
        <v>0</v>
      </c>
      <c r="BI182" s="118">
        <f t="shared" si="43"/>
        <v>0</v>
      </c>
      <c r="BJ182" s="19" t="s">
        <v>41</v>
      </c>
      <c r="BK182" s="118">
        <f t="shared" si="44"/>
        <v>0</v>
      </c>
      <c r="BL182" s="19" t="s">
        <v>194</v>
      </c>
      <c r="BM182" s="19" t="s">
        <v>1490</v>
      </c>
    </row>
    <row r="183" spans="2:65" s="1" customFormat="1" ht="25.5" customHeight="1">
      <c r="B183" s="35"/>
      <c r="C183" s="181" t="s">
        <v>351</v>
      </c>
      <c r="D183" s="181" t="s">
        <v>201</v>
      </c>
      <c r="E183" s="182" t="s">
        <v>225</v>
      </c>
      <c r="F183" s="259" t="s">
        <v>226</v>
      </c>
      <c r="G183" s="259"/>
      <c r="H183" s="259"/>
      <c r="I183" s="259"/>
      <c r="J183" s="183" t="s">
        <v>193</v>
      </c>
      <c r="K183" s="184">
        <v>17.721</v>
      </c>
      <c r="L183" s="260">
        <v>0</v>
      </c>
      <c r="M183" s="261"/>
      <c r="N183" s="262">
        <f t="shared" si="35"/>
        <v>0</v>
      </c>
      <c r="O183" s="258"/>
      <c r="P183" s="258"/>
      <c r="Q183" s="258"/>
      <c r="R183" s="37"/>
      <c r="T183" s="178" t="s">
        <v>22</v>
      </c>
      <c r="U183" s="44" t="s">
        <v>51</v>
      </c>
      <c r="V183" s="36"/>
      <c r="W183" s="179">
        <f t="shared" si="36"/>
        <v>0</v>
      </c>
      <c r="X183" s="179">
        <v>0.0021</v>
      </c>
      <c r="Y183" s="179">
        <f t="shared" si="37"/>
        <v>0.0372141</v>
      </c>
      <c r="Z183" s="179">
        <v>0</v>
      </c>
      <c r="AA183" s="180">
        <f t="shared" si="38"/>
        <v>0</v>
      </c>
      <c r="AR183" s="19" t="s">
        <v>204</v>
      </c>
      <c r="AT183" s="19" t="s">
        <v>201</v>
      </c>
      <c r="AU183" s="19" t="s">
        <v>97</v>
      </c>
      <c r="AY183" s="19" t="s">
        <v>189</v>
      </c>
      <c r="BE183" s="118">
        <f t="shared" si="39"/>
        <v>0</v>
      </c>
      <c r="BF183" s="118">
        <f t="shared" si="40"/>
        <v>0</v>
      </c>
      <c r="BG183" s="118">
        <f t="shared" si="41"/>
        <v>0</v>
      </c>
      <c r="BH183" s="118">
        <f t="shared" si="42"/>
        <v>0</v>
      </c>
      <c r="BI183" s="118">
        <f t="shared" si="43"/>
        <v>0</v>
      </c>
      <c r="BJ183" s="19" t="s">
        <v>41</v>
      </c>
      <c r="BK183" s="118">
        <f t="shared" si="44"/>
        <v>0</v>
      </c>
      <c r="BL183" s="19" t="s">
        <v>194</v>
      </c>
      <c r="BM183" s="19" t="s">
        <v>1491</v>
      </c>
    </row>
    <row r="184" spans="2:65" s="1" customFormat="1" ht="25.5" customHeight="1">
      <c r="B184" s="35"/>
      <c r="C184" s="174" t="s">
        <v>355</v>
      </c>
      <c r="D184" s="174" t="s">
        <v>190</v>
      </c>
      <c r="E184" s="175" t="s">
        <v>191</v>
      </c>
      <c r="F184" s="255" t="s">
        <v>192</v>
      </c>
      <c r="G184" s="255"/>
      <c r="H184" s="255"/>
      <c r="I184" s="255"/>
      <c r="J184" s="176" t="s">
        <v>193</v>
      </c>
      <c r="K184" s="177">
        <v>391.946</v>
      </c>
      <c r="L184" s="256">
        <v>0</v>
      </c>
      <c r="M184" s="257"/>
      <c r="N184" s="258">
        <f t="shared" si="35"/>
        <v>0</v>
      </c>
      <c r="O184" s="258"/>
      <c r="P184" s="258"/>
      <c r="Q184" s="258"/>
      <c r="R184" s="37"/>
      <c r="T184" s="178" t="s">
        <v>22</v>
      </c>
      <c r="U184" s="44" t="s">
        <v>51</v>
      </c>
      <c r="V184" s="36"/>
      <c r="W184" s="179">
        <f t="shared" si="36"/>
        <v>0</v>
      </c>
      <c r="X184" s="179">
        <v>0.00026</v>
      </c>
      <c r="Y184" s="179">
        <f t="shared" si="37"/>
        <v>0.10190596</v>
      </c>
      <c r="Z184" s="179">
        <v>0</v>
      </c>
      <c r="AA184" s="180">
        <f t="shared" si="38"/>
        <v>0</v>
      </c>
      <c r="AR184" s="19" t="s">
        <v>194</v>
      </c>
      <c r="AT184" s="19" t="s">
        <v>190</v>
      </c>
      <c r="AU184" s="19" t="s">
        <v>97</v>
      </c>
      <c r="AY184" s="19" t="s">
        <v>189</v>
      </c>
      <c r="BE184" s="118">
        <f t="shared" si="39"/>
        <v>0</v>
      </c>
      <c r="BF184" s="118">
        <f t="shared" si="40"/>
        <v>0</v>
      </c>
      <c r="BG184" s="118">
        <f t="shared" si="41"/>
        <v>0</v>
      </c>
      <c r="BH184" s="118">
        <f t="shared" si="42"/>
        <v>0</v>
      </c>
      <c r="BI184" s="118">
        <f t="shared" si="43"/>
        <v>0</v>
      </c>
      <c r="BJ184" s="19" t="s">
        <v>41</v>
      </c>
      <c r="BK184" s="118">
        <f t="shared" si="44"/>
        <v>0</v>
      </c>
      <c r="BL184" s="19" t="s">
        <v>194</v>
      </c>
      <c r="BM184" s="19" t="s">
        <v>1492</v>
      </c>
    </row>
    <row r="185" spans="2:65" s="1" customFormat="1" ht="25.5" customHeight="1">
      <c r="B185" s="35"/>
      <c r="C185" s="174" t="s">
        <v>360</v>
      </c>
      <c r="D185" s="174" t="s">
        <v>190</v>
      </c>
      <c r="E185" s="175" t="s">
        <v>196</v>
      </c>
      <c r="F185" s="255" t="s">
        <v>197</v>
      </c>
      <c r="G185" s="255"/>
      <c r="H185" s="255"/>
      <c r="I185" s="255"/>
      <c r="J185" s="176" t="s">
        <v>198</v>
      </c>
      <c r="K185" s="177">
        <v>220.15</v>
      </c>
      <c r="L185" s="256">
        <v>0</v>
      </c>
      <c r="M185" s="257"/>
      <c r="N185" s="258">
        <f t="shared" si="35"/>
        <v>0</v>
      </c>
      <c r="O185" s="258"/>
      <c r="P185" s="258"/>
      <c r="Q185" s="258"/>
      <c r="R185" s="37"/>
      <c r="T185" s="178" t="s">
        <v>22</v>
      </c>
      <c r="U185" s="44" t="s">
        <v>51</v>
      </c>
      <c r="V185" s="36"/>
      <c r="W185" s="179">
        <f t="shared" si="36"/>
        <v>0</v>
      </c>
      <c r="X185" s="179">
        <v>0</v>
      </c>
      <c r="Y185" s="179">
        <f t="shared" si="37"/>
        <v>0</v>
      </c>
      <c r="Z185" s="179">
        <v>0</v>
      </c>
      <c r="AA185" s="180">
        <f t="shared" si="38"/>
        <v>0</v>
      </c>
      <c r="AR185" s="19" t="s">
        <v>194</v>
      </c>
      <c r="AT185" s="19" t="s">
        <v>190</v>
      </c>
      <c r="AU185" s="19" t="s">
        <v>97</v>
      </c>
      <c r="AY185" s="19" t="s">
        <v>189</v>
      </c>
      <c r="BE185" s="118">
        <f t="shared" si="39"/>
        <v>0</v>
      </c>
      <c r="BF185" s="118">
        <f t="shared" si="40"/>
        <v>0</v>
      </c>
      <c r="BG185" s="118">
        <f t="shared" si="41"/>
        <v>0</v>
      </c>
      <c r="BH185" s="118">
        <f t="shared" si="42"/>
        <v>0</v>
      </c>
      <c r="BI185" s="118">
        <f t="shared" si="43"/>
        <v>0</v>
      </c>
      <c r="BJ185" s="19" t="s">
        <v>41</v>
      </c>
      <c r="BK185" s="118">
        <f t="shared" si="44"/>
        <v>0</v>
      </c>
      <c r="BL185" s="19" t="s">
        <v>194</v>
      </c>
      <c r="BM185" s="19" t="s">
        <v>1493</v>
      </c>
    </row>
    <row r="186" spans="2:65" s="1" customFormat="1" ht="25.5" customHeight="1">
      <c r="B186" s="35"/>
      <c r="C186" s="181" t="s">
        <v>364</v>
      </c>
      <c r="D186" s="181" t="s">
        <v>201</v>
      </c>
      <c r="E186" s="182" t="s">
        <v>202</v>
      </c>
      <c r="F186" s="259" t="s">
        <v>203</v>
      </c>
      <c r="G186" s="259"/>
      <c r="H186" s="259"/>
      <c r="I186" s="259"/>
      <c r="J186" s="183" t="s">
        <v>198</v>
      </c>
      <c r="K186" s="184">
        <v>231.158</v>
      </c>
      <c r="L186" s="260">
        <v>0</v>
      </c>
      <c r="M186" s="261"/>
      <c r="N186" s="262">
        <f t="shared" si="35"/>
        <v>0</v>
      </c>
      <c r="O186" s="258"/>
      <c r="P186" s="258"/>
      <c r="Q186" s="258"/>
      <c r="R186" s="37"/>
      <c r="T186" s="178" t="s">
        <v>22</v>
      </c>
      <c r="U186" s="44" t="s">
        <v>51</v>
      </c>
      <c r="V186" s="36"/>
      <c r="W186" s="179">
        <f t="shared" si="36"/>
        <v>0</v>
      </c>
      <c r="X186" s="179">
        <v>3E-05</v>
      </c>
      <c r="Y186" s="179">
        <f t="shared" si="37"/>
        <v>0.00693474</v>
      </c>
      <c r="Z186" s="179">
        <v>0</v>
      </c>
      <c r="AA186" s="180">
        <f t="shared" si="38"/>
        <v>0</v>
      </c>
      <c r="AR186" s="19" t="s">
        <v>204</v>
      </c>
      <c r="AT186" s="19" t="s">
        <v>201</v>
      </c>
      <c r="AU186" s="19" t="s">
        <v>97</v>
      </c>
      <c r="AY186" s="19" t="s">
        <v>189</v>
      </c>
      <c r="BE186" s="118">
        <f t="shared" si="39"/>
        <v>0</v>
      </c>
      <c r="BF186" s="118">
        <f t="shared" si="40"/>
        <v>0</v>
      </c>
      <c r="BG186" s="118">
        <f t="shared" si="41"/>
        <v>0</v>
      </c>
      <c r="BH186" s="118">
        <f t="shared" si="42"/>
        <v>0</v>
      </c>
      <c r="BI186" s="118">
        <f t="shared" si="43"/>
        <v>0</v>
      </c>
      <c r="BJ186" s="19" t="s">
        <v>41</v>
      </c>
      <c r="BK186" s="118">
        <f t="shared" si="44"/>
        <v>0</v>
      </c>
      <c r="BL186" s="19" t="s">
        <v>194</v>
      </c>
      <c r="BM186" s="19" t="s">
        <v>1494</v>
      </c>
    </row>
    <row r="187" spans="2:65" s="1" customFormat="1" ht="25.5" customHeight="1">
      <c r="B187" s="35"/>
      <c r="C187" s="174" t="s">
        <v>368</v>
      </c>
      <c r="D187" s="174" t="s">
        <v>190</v>
      </c>
      <c r="E187" s="175" t="s">
        <v>206</v>
      </c>
      <c r="F187" s="255" t="s">
        <v>207</v>
      </c>
      <c r="G187" s="255"/>
      <c r="H187" s="255"/>
      <c r="I187" s="255"/>
      <c r="J187" s="176" t="s">
        <v>198</v>
      </c>
      <c r="K187" s="177">
        <v>162.6</v>
      </c>
      <c r="L187" s="256">
        <v>0</v>
      </c>
      <c r="M187" s="257"/>
      <c r="N187" s="258">
        <f t="shared" si="35"/>
        <v>0</v>
      </c>
      <c r="O187" s="258"/>
      <c r="P187" s="258"/>
      <c r="Q187" s="258"/>
      <c r="R187" s="37"/>
      <c r="T187" s="178" t="s">
        <v>22</v>
      </c>
      <c r="U187" s="44" t="s">
        <v>51</v>
      </c>
      <c r="V187" s="36"/>
      <c r="W187" s="179">
        <f t="shared" si="36"/>
        <v>0</v>
      </c>
      <c r="X187" s="179">
        <v>0</v>
      </c>
      <c r="Y187" s="179">
        <f t="shared" si="37"/>
        <v>0</v>
      </c>
      <c r="Z187" s="179">
        <v>0</v>
      </c>
      <c r="AA187" s="180">
        <f t="shared" si="38"/>
        <v>0</v>
      </c>
      <c r="AR187" s="19" t="s">
        <v>194</v>
      </c>
      <c r="AT187" s="19" t="s">
        <v>190</v>
      </c>
      <c r="AU187" s="19" t="s">
        <v>97</v>
      </c>
      <c r="AY187" s="19" t="s">
        <v>189</v>
      </c>
      <c r="BE187" s="118">
        <f t="shared" si="39"/>
        <v>0</v>
      </c>
      <c r="BF187" s="118">
        <f t="shared" si="40"/>
        <v>0</v>
      </c>
      <c r="BG187" s="118">
        <f t="shared" si="41"/>
        <v>0</v>
      </c>
      <c r="BH187" s="118">
        <f t="shared" si="42"/>
        <v>0</v>
      </c>
      <c r="BI187" s="118">
        <f t="shared" si="43"/>
        <v>0</v>
      </c>
      <c r="BJ187" s="19" t="s">
        <v>41</v>
      </c>
      <c r="BK187" s="118">
        <f t="shared" si="44"/>
        <v>0</v>
      </c>
      <c r="BL187" s="19" t="s">
        <v>194</v>
      </c>
      <c r="BM187" s="19" t="s">
        <v>1495</v>
      </c>
    </row>
    <row r="188" spans="2:65" s="1" customFormat="1" ht="16.5" customHeight="1">
      <c r="B188" s="35"/>
      <c r="C188" s="181" t="s">
        <v>372</v>
      </c>
      <c r="D188" s="181" t="s">
        <v>201</v>
      </c>
      <c r="E188" s="182" t="s">
        <v>210</v>
      </c>
      <c r="F188" s="259" t="s">
        <v>211</v>
      </c>
      <c r="G188" s="259"/>
      <c r="H188" s="259"/>
      <c r="I188" s="259"/>
      <c r="J188" s="183" t="s">
        <v>198</v>
      </c>
      <c r="K188" s="184">
        <v>170.73</v>
      </c>
      <c r="L188" s="260">
        <v>0</v>
      </c>
      <c r="M188" s="261"/>
      <c r="N188" s="262">
        <f t="shared" si="35"/>
        <v>0</v>
      </c>
      <c r="O188" s="258"/>
      <c r="P188" s="258"/>
      <c r="Q188" s="258"/>
      <c r="R188" s="37"/>
      <c r="T188" s="178" t="s">
        <v>22</v>
      </c>
      <c r="U188" s="44" t="s">
        <v>51</v>
      </c>
      <c r="V188" s="36"/>
      <c r="W188" s="179">
        <f t="shared" si="36"/>
        <v>0</v>
      </c>
      <c r="X188" s="179">
        <v>4E-05</v>
      </c>
      <c r="Y188" s="179">
        <f t="shared" si="37"/>
        <v>0.0068292000000000005</v>
      </c>
      <c r="Z188" s="179">
        <v>0</v>
      </c>
      <c r="AA188" s="180">
        <f t="shared" si="38"/>
        <v>0</v>
      </c>
      <c r="AR188" s="19" t="s">
        <v>204</v>
      </c>
      <c r="AT188" s="19" t="s">
        <v>201</v>
      </c>
      <c r="AU188" s="19" t="s">
        <v>97</v>
      </c>
      <c r="AY188" s="19" t="s">
        <v>189</v>
      </c>
      <c r="BE188" s="118">
        <f t="shared" si="39"/>
        <v>0</v>
      </c>
      <c r="BF188" s="118">
        <f t="shared" si="40"/>
        <v>0</v>
      </c>
      <c r="BG188" s="118">
        <f t="shared" si="41"/>
        <v>0</v>
      </c>
      <c r="BH188" s="118">
        <f t="shared" si="42"/>
        <v>0</v>
      </c>
      <c r="BI188" s="118">
        <f t="shared" si="43"/>
        <v>0</v>
      </c>
      <c r="BJ188" s="19" t="s">
        <v>41</v>
      </c>
      <c r="BK188" s="118">
        <f t="shared" si="44"/>
        <v>0</v>
      </c>
      <c r="BL188" s="19" t="s">
        <v>194</v>
      </c>
      <c r="BM188" s="19" t="s">
        <v>1496</v>
      </c>
    </row>
    <row r="189" spans="2:65" s="1" customFormat="1" ht="25.5" customHeight="1">
      <c r="B189" s="35"/>
      <c r="C189" s="174" t="s">
        <v>376</v>
      </c>
      <c r="D189" s="174" t="s">
        <v>190</v>
      </c>
      <c r="E189" s="175" t="s">
        <v>214</v>
      </c>
      <c r="F189" s="255" t="s">
        <v>215</v>
      </c>
      <c r="G189" s="255"/>
      <c r="H189" s="255"/>
      <c r="I189" s="255"/>
      <c r="J189" s="176" t="s">
        <v>193</v>
      </c>
      <c r="K189" s="177">
        <v>69.408</v>
      </c>
      <c r="L189" s="256">
        <v>0</v>
      </c>
      <c r="M189" s="257"/>
      <c r="N189" s="258">
        <f t="shared" si="35"/>
        <v>0</v>
      </c>
      <c r="O189" s="258"/>
      <c r="P189" s="258"/>
      <c r="Q189" s="258"/>
      <c r="R189" s="37"/>
      <c r="T189" s="178" t="s">
        <v>22</v>
      </c>
      <c r="U189" s="44" t="s">
        <v>51</v>
      </c>
      <c r="V189" s="36"/>
      <c r="W189" s="179">
        <f t="shared" si="36"/>
        <v>0</v>
      </c>
      <c r="X189" s="179">
        <v>0.00832</v>
      </c>
      <c r="Y189" s="179">
        <f t="shared" si="37"/>
        <v>0.57747456</v>
      </c>
      <c r="Z189" s="179">
        <v>0</v>
      </c>
      <c r="AA189" s="180">
        <f t="shared" si="38"/>
        <v>0</v>
      </c>
      <c r="AR189" s="19" t="s">
        <v>194</v>
      </c>
      <c r="AT189" s="19" t="s">
        <v>190</v>
      </c>
      <c r="AU189" s="19" t="s">
        <v>97</v>
      </c>
      <c r="AY189" s="19" t="s">
        <v>189</v>
      </c>
      <c r="BE189" s="118">
        <f t="shared" si="39"/>
        <v>0</v>
      </c>
      <c r="BF189" s="118">
        <f t="shared" si="40"/>
        <v>0</v>
      </c>
      <c r="BG189" s="118">
        <f t="shared" si="41"/>
        <v>0</v>
      </c>
      <c r="BH189" s="118">
        <f t="shared" si="42"/>
        <v>0</v>
      </c>
      <c r="BI189" s="118">
        <f t="shared" si="43"/>
        <v>0</v>
      </c>
      <c r="BJ189" s="19" t="s">
        <v>41</v>
      </c>
      <c r="BK189" s="118">
        <f t="shared" si="44"/>
        <v>0</v>
      </c>
      <c r="BL189" s="19" t="s">
        <v>194</v>
      </c>
      <c r="BM189" s="19" t="s">
        <v>1497</v>
      </c>
    </row>
    <row r="190" spans="2:65" s="1" customFormat="1" ht="38.25" customHeight="1">
      <c r="B190" s="35"/>
      <c r="C190" s="181" t="s">
        <v>380</v>
      </c>
      <c r="D190" s="181" t="s">
        <v>201</v>
      </c>
      <c r="E190" s="182" t="s">
        <v>218</v>
      </c>
      <c r="F190" s="259" t="s">
        <v>219</v>
      </c>
      <c r="G190" s="259"/>
      <c r="H190" s="259"/>
      <c r="I190" s="259"/>
      <c r="J190" s="183" t="s">
        <v>193</v>
      </c>
      <c r="K190" s="184">
        <v>70.796</v>
      </c>
      <c r="L190" s="260">
        <v>0</v>
      </c>
      <c r="M190" s="261"/>
      <c r="N190" s="262">
        <f t="shared" si="35"/>
        <v>0</v>
      </c>
      <c r="O190" s="258"/>
      <c r="P190" s="258"/>
      <c r="Q190" s="258"/>
      <c r="R190" s="37"/>
      <c r="T190" s="178" t="s">
        <v>22</v>
      </c>
      <c r="U190" s="44" t="s">
        <v>51</v>
      </c>
      <c r="V190" s="36"/>
      <c r="W190" s="179">
        <f t="shared" si="36"/>
        <v>0</v>
      </c>
      <c r="X190" s="179">
        <v>0.0042</v>
      </c>
      <c r="Y190" s="179">
        <f t="shared" si="37"/>
        <v>0.29734320000000003</v>
      </c>
      <c r="Z190" s="179">
        <v>0</v>
      </c>
      <c r="AA190" s="180">
        <f t="shared" si="38"/>
        <v>0</v>
      </c>
      <c r="AR190" s="19" t="s">
        <v>204</v>
      </c>
      <c r="AT190" s="19" t="s">
        <v>201</v>
      </c>
      <c r="AU190" s="19" t="s">
        <v>97</v>
      </c>
      <c r="AY190" s="19" t="s">
        <v>189</v>
      </c>
      <c r="BE190" s="118">
        <f t="shared" si="39"/>
        <v>0</v>
      </c>
      <c r="BF190" s="118">
        <f t="shared" si="40"/>
        <v>0</v>
      </c>
      <c r="BG190" s="118">
        <f t="shared" si="41"/>
        <v>0</v>
      </c>
      <c r="BH190" s="118">
        <f t="shared" si="42"/>
        <v>0</v>
      </c>
      <c r="BI190" s="118">
        <f t="shared" si="43"/>
        <v>0</v>
      </c>
      <c r="BJ190" s="19" t="s">
        <v>41</v>
      </c>
      <c r="BK190" s="118">
        <f t="shared" si="44"/>
        <v>0</v>
      </c>
      <c r="BL190" s="19" t="s">
        <v>194</v>
      </c>
      <c r="BM190" s="19" t="s">
        <v>1498</v>
      </c>
    </row>
    <row r="191" spans="2:65" s="1" customFormat="1" ht="25.5" customHeight="1">
      <c r="B191" s="35"/>
      <c r="C191" s="174" t="s">
        <v>385</v>
      </c>
      <c r="D191" s="174" t="s">
        <v>190</v>
      </c>
      <c r="E191" s="175" t="s">
        <v>221</v>
      </c>
      <c r="F191" s="255" t="s">
        <v>222</v>
      </c>
      <c r="G191" s="255"/>
      <c r="H191" s="255"/>
      <c r="I191" s="255"/>
      <c r="J191" s="176" t="s">
        <v>193</v>
      </c>
      <c r="K191" s="177">
        <v>279.185</v>
      </c>
      <c r="L191" s="256">
        <v>0</v>
      </c>
      <c r="M191" s="257"/>
      <c r="N191" s="258">
        <f t="shared" si="35"/>
        <v>0</v>
      </c>
      <c r="O191" s="258"/>
      <c r="P191" s="258"/>
      <c r="Q191" s="258"/>
      <c r="R191" s="37"/>
      <c r="T191" s="178" t="s">
        <v>22</v>
      </c>
      <c r="U191" s="44" t="s">
        <v>51</v>
      </c>
      <c r="V191" s="36"/>
      <c r="W191" s="179">
        <f t="shared" si="36"/>
        <v>0</v>
      </c>
      <c r="X191" s="179">
        <v>0.0085</v>
      </c>
      <c r="Y191" s="179">
        <f t="shared" si="37"/>
        <v>2.3730725</v>
      </c>
      <c r="Z191" s="179">
        <v>0</v>
      </c>
      <c r="AA191" s="180">
        <f t="shared" si="38"/>
        <v>0</v>
      </c>
      <c r="AR191" s="19" t="s">
        <v>194</v>
      </c>
      <c r="AT191" s="19" t="s">
        <v>190</v>
      </c>
      <c r="AU191" s="19" t="s">
        <v>97</v>
      </c>
      <c r="AY191" s="19" t="s">
        <v>189</v>
      </c>
      <c r="BE191" s="118">
        <f t="shared" si="39"/>
        <v>0</v>
      </c>
      <c r="BF191" s="118">
        <f t="shared" si="40"/>
        <v>0</v>
      </c>
      <c r="BG191" s="118">
        <f t="shared" si="41"/>
        <v>0</v>
      </c>
      <c r="BH191" s="118">
        <f t="shared" si="42"/>
        <v>0</v>
      </c>
      <c r="BI191" s="118">
        <f t="shared" si="43"/>
        <v>0</v>
      </c>
      <c r="BJ191" s="19" t="s">
        <v>41</v>
      </c>
      <c r="BK191" s="118">
        <f t="shared" si="44"/>
        <v>0</v>
      </c>
      <c r="BL191" s="19" t="s">
        <v>194</v>
      </c>
      <c r="BM191" s="19" t="s">
        <v>1499</v>
      </c>
    </row>
    <row r="192" spans="2:65" s="1" customFormat="1" ht="25.5" customHeight="1">
      <c r="B192" s="35"/>
      <c r="C192" s="181" t="s">
        <v>390</v>
      </c>
      <c r="D192" s="181" t="s">
        <v>201</v>
      </c>
      <c r="E192" s="182" t="s">
        <v>225</v>
      </c>
      <c r="F192" s="259" t="s">
        <v>226</v>
      </c>
      <c r="G192" s="259"/>
      <c r="H192" s="259"/>
      <c r="I192" s="259"/>
      <c r="J192" s="183" t="s">
        <v>193</v>
      </c>
      <c r="K192" s="184">
        <v>284.769</v>
      </c>
      <c r="L192" s="260">
        <v>0</v>
      </c>
      <c r="M192" s="261"/>
      <c r="N192" s="262">
        <f t="shared" si="35"/>
        <v>0</v>
      </c>
      <c r="O192" s="258"/>
      <c r="P192" s="258"/>
      <c r="Q192" s="258"/>
      <c r="R192" s="37"/>
      <c r="T192" s="178" t="s">
        <v>22</v>
      </c>
      <c r="U192" s="44" t="s">
        <v>51</v>
      </c>
      <c r="V192" s="36"/>
      <c r="W192" s="179">
        <f t="shared" si="36"/>
        <v>0</v>
      </c>
      <c r="X192" s="179">
        <v>0.0021</v>
      </c>
      <c r="Y192" s="179">
        <f t="shared" si="37"/>
        <v>0.5980149</v>
      </c>
      <c r="Z192" s="179">
        <v>0</v>
      </c>
      <c r="AA192" s="180">
        <f t="shared" si="38"/>
        <v>0</v>
      </c>
      <c r="AR192" s="19" t="s">
        <v>204</v>
      </c>
      <c r="AT192" s="19" t="s">
        <v>201</v>
      </c>
      <c r="AU192" s="19" t="s">
        <v>97</v>
      </c>
      <c r="AY192" s="19" t="s">
        <v>189</v>
      </c>
      <c r="BE192" s="118">
        <f t="shared" si="39"/>
        <v>0</v>
      </c>
      <c r="BF192" s="118">
        <f t="shared" si="40"/>
        <v>0</v>
      </c>
      <c r="BG192" s="118">
        <f t="shared" si="41"/>
        <v>0</v>
      </c>
      <c r="BH192" s="118">
        <f t="shared" si="42"/>
        <v>0</v>
      </c>
      <c r="BI192" s="118">
        <f t="shared" si="43"/>
        <v>0</v>
      </c>
      <c r="BJ192" s="19" t="s">
        <v>41</v>
      </c>
      <c r="BK192" s="118">
        <f t="shared" si="44"/>
        <v>0</v>
      </c>
      <c r="BL192" s="19" t="s">
        <v>194</v>
      </c>
      <c r="BM192" s="19" t="s">
        <v>1500</v>
      </c>
    </row>
    <row r="193" spans="2:65" s="1" customFormat="1" ht="38.25" customHeight="1">
      <c r="B193" s="35"/>
      <c r="C193" s="174" t="s">
        <v>394</v>
      </c>
      <c r="D193" s="174" t="s">
        <v>190</v>
      </c>
      <c r="E193" s="175" t="s">
        <v>229</v>
      </c>
      <c r="F193" s="255" t="s">
        <v>230</v>
      </c>
      <c r="G193" s="255"/>
      <c r="H193" s="255"/>
      <c r="I193" s="255"/>
      <c r="J193" s="176" t="s">
        <v>198</v>
      </c>
      <c r="K193" s="177">
        <v>153</v>
      </c>
      <c r="L193" s="256">
        <v>0</v>
      </c>
      <c r="M193" s="257"/>
      <c r="N193" s="258">
        <f t="shared" si="35"/>
        <v>0</v>
      </c>
      <c r="O193" s="258"/>
      <c r="P193" s="258"/>
      <c r="Q193" s="258"/>
      <c r="R193" s="37"/>
      <c r="T193" s="178" t="s">
        <v>22</v>
      </c>
      <c r="U193" s="44" t="s">
        <v>51</v>
      </c>
      <c r="V193" s="36"/>
      <c r="W193" s="179">
        <f t="shared" si="36"/>
        <v>0</v>
      </c>
      <c r="X193" s="179">
        <v>0.00168</v>
      </c>
      <c r="Y193" s="179">
        <f t="shared" si="37"/>
        <v>0.25704</v>
      </c>
      <c r="Z193" s="179">
        <v>0</v>
      </c>
      <c r="AA193" s="180">
        <f t="shared" si="38"/>
        <v>0</v>
      </c>
      <c r="AR193" s="19" t="s">
        <v>194</v>
      </c>
      <c r="AT193" s="19" t="s">
        <v>190</v>
      </c>
      <c r="AU193" s="19" t="s">
        <v>97</v>
      </c>
      <c r="AY193" s="19" t="s">
        <v>189</v>
      </c>
      <c r="BE193" s="118">
        <f t="shared" si="39"/>
        <v>0</v>
      </c>
      <c r="BF193" s="118">
        <f t="shared" si="40"/>
        <v>0</v>
      </c>
      <c r="BG193" s="118">
        <f t="shared" si="41"/>
        <v>0</v>
      </c>
      <c r="BH193" s="118">
        <f t="shared" si="42"/>
        <v>0</v>
      </c>
      <c r="BI193" s="118">
        <f t="shared" si="43"/>
        <v>0</v>
      </c>
      <c r="BJ193" s="19" t="s">
        <v>41</v>
      </c>
      <c r="BK193" s="118">
        <f t="shared" si="44"/>
        <v>0</v>
      </c>
      <c r="BL193" s="19" t="s">
        <v>194</v>
      </c>
      <c r="BM193" s="19" t="s">
        <v>1501</v>
      </c>
    </row>
    <row r="194" spans="2:65" s="1" customFormat="1" ht="38.25" customHeight="1">
      <c r="B194" s="35"/>
      <c r="C194" s="174" t="s">
        <v>398</v>
      </c>
      <c r="D194" s="174" t="s">
        <v>190</v>
      </c>
      <c r="E194" s="175" t="s">
        <v>233</v>
      </c>
      <c r="F194" s="255" t="s">
        <v>234</v>
      </c>
      <c r="G194" s="255"/>
      <c r="H194" s="255"/>
      <c r="I194" s="255"/>
      <c r="J194" s="176" t="s">
        <v>198</v>
      </c>
      <c r="K194" s="177">
        <v>45.7</v>
      </c>
      <c r="L194" s="256">
        <v>0</v>
      </c>
      <c r="M194" s="257"/>
      <c r="N194" s="258">
        <f t="shared" si="35"/>
        <v>0</v>
      </c>
      <c r="O194" s="258"/>
      <c r="P194" s="258"/>
      <c r="Q194" s="258"/>
      <c r="R194" s="37"/>
      <c r="T194" s="178" t="s">
        <v>22</v>
      </c>
      <c r="U194" s="44" t="s">
        <v>51</v>
      </c>
      <c r="V194" s="36"/>
      <c r="W194" s="179">
        <f t="shared" si="36"/>
        <v>0</v>
      </c>
      <c r="X194" s="179">
        <v>0.00331</v>
      </c>
      <c r="Y194" s="179">
        <f t="shared" si="37"/>
        <v>0.151267</v>
      </c>
      <c r="Z194" s="179">
        <v>0</v>
      </c>
      <c r="AA194" s="180">
        <f t="shared" si="38"/>
        <v>0</v>
      </c>
      <c r="AR194" s="19" t="s">
        <v>194</v>
      </c>
      <c r="AT194" s="19" t="s">
        <v>190</v>
      </c>
      <c r="AU194" s="19" t="s">
        <v>97</v>
      </c>
      <c r="AY194" s="19" t="s">
        <v>189</v>
      </c>
      <c r="BE194" s="118">
        <f t="shared" si="39"/>
        <v>0</v>
      </c>
      <c r="BF194" s="118">
        <f t="shared" si="40"/>
        <v>0</v>
      </c>
      <c r="BG194" s="118">
        <f t="shared" si="41"/>
        <v>0</v>
      </c>
      <c r="BH194" s="118">
        <f t="shared" si="42"/>
        <v>0</v>
      </c>
      <c r="BI194" s="118">
        <f t="shared" si="43"/>
        <v>0</v>
      </c>
      <c r="BJ194" s="19" t="s">
        <v>41</v>
      </c>
      <c r="BK194" s="118">
        <f t="shared" si="44"/>
        <v>0</v>
      </c>
      <c r="BL194" s="19" t="s">
        <v>194</v>
      </c>
      <c r="BM194" s="19" t="s">
        <v>1502</v>
      </c>
    </row>
    <row r="195" spans="2:65" s="1" customFormat="1" ht="25.5" customHeight="1">
      <c r="B195" s="35"/>
      <c r="C195" s="181" t="s">
        <v>402</v>
      </c>
      <c r="D195" s="181" t="s">
        <v>201</v>
      </c>
      <c r="E195" s="182" t="s">
        <v>237</v>
      </c>
      <c r="F195" s="259" t="s">
        <v>238</v>
      </c>
      <c r="G195" s="259"/>
      <c r="H195" s="259"/>
      <c r="I195" s="259"/>
      <c r="J195" s="183" t="s">
        <v>193</v>
      </c>
      <c r="K195" s="184">
        <v>32.311</v>
      </c>
      <c r="L195" s="260">
        <v>0</v>
      </c>
      <c r="M195" s="261"/>
      <c r="N195" s="262">
        <f t="shared" si="35"/>
        <v>0</v>
      </c>
      <c r="O195" s="258"/>
      <c r="P195" s="258"/>
      <c r="Q195" s="258"/>
      <c r="R195" s="37"/>
      <c r="T195" s="178" t="s">
        <v>22</v>
      </c>
      <c r="U195" s="44" t="s">
        <v>51</v>
      </c>
      <c r="V195" s="36"/>
      <c r="W195" s="179">
        <f t="shared" si="36"/>
        <v>0</v>
      </c>
      <c r="X195" s="179">
        <v>0.0006</v>
      </c>
      <c r="Y195" s="179">
        <f t="shared" si="37"/>
        <v>0.019386599999999997</v>
      </c>
      <c r="Z195" s="179">
        <v>0</v>
      </c>
      <c r="AA195" s="180">
        <f t="shared" si="38"/>
        <v>0</v>
      </c>
      <c r="AR195" s="19" t="s">
        <v>204</v>
      </c>
      <c r="AT195" s="19" t="s">
        <v>201</v>
      </c>
      <c r="AU195" s="19" t="s">
        <v>97</v>
      </c>
      <c r="AY195" s="19" t="s">
        <v>189</v>
      </c>
      <c r="BE195" s="118">
        <f t="shared" si="39"/>
        <v>0</v>
      </c>
      <c r="BF195" s="118">
        <f t="shared" si="40"/>
        <v>0</v>
      </c>
      <c r="BG195" s="118">
        <f t="shared" si="41"/>
        <v>0</v>
      </c>
      <c r="BH195" s="118">
        <f t="shared" si="42"/>
        <v>0</v>
      </c>
      <c r="BI195" s="118">
        <f t="shared" si="43"/>
        <v>0</v>
      </c>
      <c r="BJ195" s="19" t="s">
        <v>41</v>
      </c>
      <c r="BK195" s="118">
        <f t="shared" si="44"/>
        <v>0</v>
      </c>
      <c r="BL195" s="19" t="s">
        <v>194</v>
      </c>
      <c r="BM195" s="19" t="s">
        <v>1503</v>
      </c>
    </row>
    <row r="196" spans="2:65" s="1" customFormat="1" ht="38.25" customHeight="1">
      <c r="B196" s="35"/>
      <c r="C196" s="181" t="s">
        <v>406</v>
      </c>
      <c r="D196" s="181" t="s">
        <v>201</v>
      </c>
      <c r="E196" s="182" t="s">
        <v>241</v>
      </c>
      <c r="F196" s="259" t="s">
        <v>242</v>
      </c>
      <c r="G196" s="259"/>
      <c r="H196" s="259"/>
      <c r="I196" s="259"/>
      <c r="J196" s="183" t="s">
        <v>193</v>
      </c>
      <c r="K196" s="184">
        <v>13.21</v>
      </c>
      <c r="L196" s="260">
        <v>0</v>
      </c>
      <c r="M196" s="261"/>
      <c r="N196" s="262">
        <f t="shared" si="35"/>
        <v>0</v>
      </c>
      <c r="O196" s="258"/>
      <c r="P196" s="258"/>
      <c r="Q196" s="258"/>
      <c r="R196" s="37"/>
      <c r="T196" s="178" t="s">
        <v>22</v>
      </c>
      <c r="U196" s="44" t="s">
        <v>51</v>
      </c>
      <c r="V196" s="36"/>
      <c r="W196" s="179">
        <f t="shared" si="36"/>
        <v>0</v>
      </c>
      <c r="X196" s="179">
        <v>0.0009</v>
      </c>
      <c r="Y196" s="179">
        <f t="shared" si="37"/>
        <v>0.011889</v>
      </c>
      <c r="Z196" s="179">
        <v>0</v>
      </c>
      <c r="AA196" s="180">
        <f t="shared" si="38"/>
        <v>0</v>
      </c>
      <c r="AR196" s="19" t="s">
        <v>204</v>
      </c>
      <c r="AT196" s="19" t="s">
        <v>201</v>
      </c>
      <c r="AU196" s="19" t="s">
        <v>97</v>
      </c>
      <c r="AY196" s="19" t="s">
        <v>189</v>
      </c>
      <c r="BE196" s="118">
        <f t="shared" si="39"/>
        <v>0</v>
      </c>
      <c r="BF196" s="118">
        <f t="shared" si="40"/>
        <v>0</v>
      </c>
      <c r="BG196" s="118">
        <f t="shared" si="41"/>
        <v>0</v>
      </c>
      <c r="BH196" s="118">
        <f t="shared" si="42"/>
        <v>0</v>
      </c>
      <c r="BI196" s="118">
        <f t="shared" si="43"/>
        <v>0</v>
      </c>
      <c r="BJ196" s="19" t="s">
        <v>41</v>
      </c>
      <c r="BK196" s="118">
        <f t="shared" si="44"/>
        <v>0</v>
      </c>
      <c r="BL196" s="19" t="s">
        <v>194</v>
      </c>
      <c r="BM196" s="19" t="s">
        <v>1504</v>
      </c>
    </row>
    <row r="197" spans="2:65" s="1" customFormat="1" ht="25.5" customHeight="1">
      <c r="B197" s="35"/>
      <c r="C197" s="174" t="s">
        <v>410</v>
      </c>
      <c r="D197" s="174" t="s">
        <v>190</v>
      </c>
      <c r="E197" s="175" t="s">
        <v>245</v>
      </c>
      <c r="F197" s="255" t="s">
        <v>246</v>
      </c>
      <c r="G197" s="255"/>
      <c r="H197" s="255"/>
      <c r="I197" s="255"/>
      <c r="J197" s="176" t="s">
        <v>198</v>
      </c>
      <c r="K197" s="177">
        <v>76.09</v>
      </c>
      <c r="L197" s="256">
        <v>0</v>
      </c>
      <c r="M197" s="257"/>
      <c r="N197" s="258">
        <f t="shared" si="35"/>
        <v>0</v>
      </c>
      <c r="O197" s="258"/>
      <c r="P197" s="258"/>
      <c r="Q197" s="258"/>
      <c r="R197" s="37"/>
      <c r="T197" s="178" t="s">
        <v>22</v>
      </c>
      <c r="U197" s="44" t="s">
        <v>51</v>
      </c>
      <c r="V197" s="36"/>
      <c r="W197" s="179">
        <f t="shared" si="36"/>
        <v>0</v>
      </c>
      <c r="X197" s="179">
        <v>6E-05</v>
      </c>
      <c r="Y197" s="179">
        <f t="shared" si="37"/>
        <v>0.004565400000000001</v>
      </c>
      <c r="Z197" s="179">
        <v>0</v>
      </c>
      <c r="AA197" s="180">
        <f t="shared" si="38"/>
        <v>0</v>
      </c>
      <c r="AR197" s="19" t="s">
        <v>194</v>
      </c>
      <c r="AT197" s="19" t="s">
        <v>190</v>
      </c>
      <c r="AU197" s="19" t="s">
        <v>97</v>
      </c>
      <c r="AY197" s="19" t="s">
        <v>189</v>
      </c>
      <c r="BE197" s="118">
        <f t="shared" si="39"/>
        <v>0</v>
      </c>
      <c r="BF197" s="118">
        <f t="shared" si="40"/>
        <v>0</v>
      </c>
      <c r="BG197" s="118">
        <f t="shared" si="41"/>
        <v>0</v>
      </c>
      <c r="BH197" s="118">
        <f t="shared" si="42"/>
        <v>0</v>
      </c>
      <c r="BI197" s="118">
        <f t="shared" si="43"/>
        <v>0</v>
      </c>
      <c r="BJ197" s="19" t="s">
        <v>41</v>
      </c>
      <c r="BK197" s="118">
        <f t="shared" si="44"/>
        <v>0</v>
      </c>
      <c r="BL197" s="19" t="s">
        <v>194</v>
      </c>
      <c r="BM197" s="19" t="s">
        <v>1505</v>
      </c>
    </row>
    <row r="198" spans="2:65" s="1" customFormat="1" ht="16.5" customHeight="1">
      <c r="B198" s="35"/>
      <c r="C198" s="181" t="s">
        <v>414</v>
      </c>
      <c r="D198" s="181" t="s">
        <v>201</v>
      </c>
      <c r="E198" s="182" t="s">
        <v>248</v>
      </c>
      <c r="F198" s="259" t="s">
        <v>249</v>
      </c>
      <c r="G198" s="259"/>
      <c r="H198" s="259"/>
      <c r="I198" s="259"/>
      <c r="J198" s="183" t="s">
        <v>198</v>
      </c>
      <c r="K198" s="184">
        <v>79.895</v>
      </c>
      <c r="L198" s="260">
        <v>0</v>
      </c>
      <c r="M198" s="261"/>
      <c r="N198" s="262">
        <f t="shared" si="35"/>
        <v>0</v>
      </c>
      <c r="O198" s="258"/>
      <c r="P198" s="258"/>
      <c r="Q198" s="258"/>
      <c r="R198" s="37"/>
      <c r="T198" s="178" t="s">
        <v>22</v>
      </c>
      <c r="U198" s="44" t="s">
        <v>51</v>
      </c>
      <c r="V198" s="36"/>
      <c r="W198" s="179">
        <f t="shared" si="36"/>
        <v>0</v>
      </c>
      <c r="X198" s="179">
        <v>0.00052</v>
      </c>
      <c r="Y198" s="179">
        <f t="shared" si="37"/>
        <v>0.041545399999999996</v>
      </c>
      <c r="Z198" s="179">
        <v>0</v>
      </c>
      <c r="AA198" s="180">
        <f t="shared" si="38"/>
        <v>0</v>
      </c>
      <c r="AR198" s="19" t="s">
        <v>204</v>
      </c>
      <c r="AT198" s="19" t="s">
        <v>201</v>
      </c>
      <c r="AU198" s="19" t="s">
        <v>97</v>
      </c>
      <c r="AY198" s="19" t="s">
        <v>189</v>
      </c>
      <c r="BE198" s="118">
        <f t="shared" si="39"/>
        <v>0</v>
      </c>
      <c r="BF198" s="118">
        <f t="shared" si="40"/>
        <v>0</v>
      </c>
      <c r="BG198" s="118">
        <f t="shared" si="41"/>
        <v>0</v>
      </c>
      <c r="BH198" s="118">
        <f t="shared" si="42"/>
        <v>0</v>
      </c>
      <c r="BI198" s="118">
        <f t="shared" si="43"/>
        <v>0</v>
      </c>
      <c r="BJ198" s="19" t="s">
        <v>41</v>
      </c>
      <c r="BK198" s="118">
        <f t="shared" si="44"/>
        <v>0</v>
      </c>
      <c r="BL198" s="19" t="s">
        <v>194</v>
      </c>
      <c r="BM198" s="19" t="s">
        <v>1506</v>
      </c>
    </row>
    <row r="199" spans="2:65" s="1" customFormat="1" ht="25.5" customHeight="1">
      <c r="B199" s="35"/>
      <c r="C199" s="174" t="s">
        <v>418</v>
      </c>
      <c r="D199" s="174" t="s">
        <v>190</v>
      </c>
      <c r="E199" s="175" t="s">
        <v>1039</v>
      </c>
      <c r="F199" s="255" t="s">
        <v>1040</v>
      </c>
      <c r="G199" s="255"/>
      <c r="H199" s="255"/>
      <c r="I199" s="255"/>
      <c r="J199" s="176" t="s">
        <v>193</v>
      </c>
      <c r="K199" s="177">
        <v>74.001</v>
      </c>
      <c r="L199" s="256">
        <v>0</v>
      </c>
      <c r="M199" s="257"/>
      <c r="N199" s="258">
        <f t="shared" si="35"/>
        <v>0</v>
      </c>
      <c r="O199" s="258"/>
      <c r="P199" s="258"/>
      <c r="Q199" s="258"/>
      <c r="R199" s="37"/>
      <c r="T199" s="178" t="s">
        <v>22</v>
      </c>
      <c r="U199" s="44" t="s">
        <v>51</v>
      </c>
      <c r="V199" s="36"/>
      <c r="W199" s="179">
        <f t="shared" si="36"/>
        <v>0</v>
      </c>
      <c r="X199" s="179">
        <v>0.02363</v>
      </c>
      <c r="Y199" s="179">
        <f t="shared" si="37"/>
        <v>1.7486436300000003</v>
      </c>
      <c r="Z199" s="179">
        <v>0</v>
      </c>
      <c r="AA199" s="180">
        <f t="shared" si="38"/>
        <v>0</v>
      </c>
      <c r="AR199" s="19" t="s">
        <v>194</v>
      </c>
      <c r="AT199" s="19" t="s">
        <v>190</v>
      </c>
      <c r="AU199" s="19" t="s">
        <v>97</v>
      </c>
      <c r="AY199" s="19" t="s">
        <v>189</v>
      </c>
      <c r="BE199" s="118">
        <f t="shared" si="39"/>
        <v>0</v>
      </c>
      <c r="BF199" s="118">
        <f t="shared" si="40"/>
        <v>0</v>
      </c>
      <c r="BG199" s="118">
        <f t="shared" si="41"/>
        <v>0</v>
      </c>
      <c r="BH199" s="118">
        <f t="shared" si="42"/>
        <v>0</v>
      </c>
      <c r="BI199" s="118">
        <f t="shared" si="43"/>
        <v>0</v>
      </c>
      <c r="BJ199" s="19" t="s">
        <v>41</v>
      </c>
      <c r="BK199" s="118">
        <f t="shared" si="44"/>
        <v>0</v>
      </c>
      <c r="BL199" s="19" t="s">
        <v>194</v>
      </c>
      <c r="BM199" s="19" t="s">
        <v>1507</v>
      </c>
    </row>
    <row r="200" spans="2:65" s="1" customFormat="1" ht="38.25" customHeight="1">
      <c r="B200" s="35"/>
      <c r="C200" s="174" t="s">
        <v>422</v>
      </c>
      <c r="D200" s="174" t="s">
        <v>190</v>
      </c>
      <c r="E200" s="175" t="s">
        <v>252</v>
      </c>
      <c r="F200" s="255" t="s">
        <v>253</v>
      </c>
      <c r="G200" s="255"/>
      <c r="H200" s="255"/>
      <c r="I200" s="255"/>
      <c r="J200" s="176" t="s">
        <v>193</v>
      </c>
      <c r="K200" s="177">
        <v>309.957</v>
      </c>
      <c r="L200" s="256">
        <v>0</v>
      </c>
      <c r="M200" s="257"/>
      <c r="N200" s="258">
        <f t="shared" si="35"/>
        <v>0</v>
      </c>
      <c r="O200" s="258"/>
      <c r="P200" s="258"/>
      <c r="Q200" s="258"/>
      <c r="R200" s="37"/>
      <c r="T200" s="178" t="s">
        <v>22</v>
      </c>
      <c r="U200" s="44" t="s">
        <v>51</v>
      </c>
      <c r="V200" s="36"/>
      <c r="W200" s="179">
        <f t="shared" si="36"/>
        <v>0</v>
      </c>
      <c r="X200" s="179">
        <v>0.01146</v>
      </c>
      <c r="Y200" s="179">
        <f t="shared" si="37"/>
        <v>3.55210722</v>
      </c>
      <c r="Z200" s="179">
        <v>0</v>
      </c>
      <c r="AA200" s="180">
        <f t="shared" si="38"/>
        <v>0</v>
      </c>
      <c r="AR200" s="19" t="s">
        <v>194</v>
      </c>
      <c r="AT200" s="19" t="s">
        <v>190</v>
      </c>
      <c r="AU200" s="19" t="s">
        <v>97</v>
      </c>
      <c r="AY200" s="19" t="s">
        <v>189</v>
      </c>
      <c r="BE200" s="118">
        <f t="shared" si="39"/>
        <v>0</v>
      </c>
      <c r="BF200" s="118">
        <f t="shared" si="40"/>
        <v>0</v>
      </c>
      <c r="BG200" s="118">
        <f t="shared" si="41"/>
        <v>0</v>
      </c>
      <c r="BH200" s="118">
        <f t="shared" si="42"/>
        <v>0</v>
      </c>
      <c r="BI200" s="118">
        <f t="shared" si="43"/>
        <v>0</v>
      </c>
      <c r="BJ200" s="19" t="s">
        <v>41</v>
      </c>
      <c r="BK200" s="118">
        <f t="shared" si="44"/>
        <v>0</v>
      </c>
      <c r="BL200" s="19" t="s">
        <v>194</v>
      </c>
      <c r="BM200" s="19" t="s">
        <v>1508</v>
      </c>
    </row>
    <row r="201" spans="2:65" s="1" customFormat="1" ht="38.25" customHeight="1">
      <c r="B201" s="35"/>
      <c r="C201" s="174" t="s">
        <v>426</v>
      </c>
      <c r="D201" s="174" t="s">
        <v>190</v>
      </c>
      <c r="E201" s="175" t="s">
        <v>256</v>
      </c>
      <c r="F201" s="255" t="s">
        <v>257</v>
      </c>
      <c r="G201" s="255"/>
      <c r="H201" s="255"/>
      <c r="I201" s="255"/>
      <c r="J201" s="176" t="s">
        <v>193</v>
      </c>
      <c r="K201" s="177">
        <v>25.839</v>
      </c>
      <c r="L201" s="256">
        <v>0</v>
      </c>
      <c r="M201" s="257"/>
      <c r="N201" s="258">
        <f t="shared" si="35"/>
        <v>0</v>
      </c>
      <c r="O201" s="258"/>
      <c r="P201" s="258"/>
      <c r="Q201" s="258"/>
      <c r="R201" s="37"/>
      <c r="T201" s="178" t="s">
        <v>22</v>
      </c>
      <c r="U201" s="44" t="s">
        <v>51</v>
      </c>
      <c r="V201" s="36"/>
      <c r="W201" s="179">
        <f t="shared" si="36"/>
        <v>0</v>
      </c>
      <c r="X201" s="179">
        <v>0.00628</v>
      </c>
      <c r="Y201" s="179">
        <f t="shared" si="37"/>
        <v>0.16226891999999998</v>
      </c>
      <c r="Z201" s="179">
        <v>0</v>
      </c>
      <c r="AA201" s="180">
        <f t="shared" si="38"/>
        <v>0</v>
      </c>
      <c r="AR201" s="19" t="s">
        <v>194</v>
      </c>
      <c r="AT201" s="19" t="s">
        <v>190</v>
      </c>
      <c r="AU201" s="19" t="s">
        <v>97</v>
      </c>
      <c r="AY201" s="19" t="s">
        <v>189</v>
      </c>
      <c r="BE201" s="118">
        <f t="shared" si="39"/>
        <v>0</v>
      </c>
      <c r="BF201" s="118">
        <f t="shared" si="40"/>
        <v>0</v>
      </c>
      <c r="BG201" s="118">
        <f t="shared" si="41"/>
        <v>0</v>
      </c>
      <c r="BH201" s="118">
        <f t="shared" si="42"/>
        <v>0</v>
      </c>
      <c r="BI201" s="118">
        <f t="shared" si="43"/>
        <v>0</v>
      </c>
      <c r="BJ201" s="19" t="s">
        <v>41</v>
      </c>
      <c r="BK201" s="118">
        <f t="shared" si="44"/>
        <v>0</v>
      </c>
      <c r="BL201" s="19" t="s">
        <v>194</v>
      </c>
      <c r="BM201" s="19" t="s">
        <v>1509</v>
      </c>
    </row>
    <row r="202" spans="2:65" s="1" customFormat="1" ht="25.5" customHeight="1">
      <c r="B202" s="35"/>
      <c r="C202" s="174" t="s">
        <v>430</v>
      </c>
      <c r="D202" s="174" t="s">
        <v>190</v>
      </c>
      <c r="E202" s="175" t="s">
        <v>260</v>
      </c>
      <c r="F202" s="255" t="s">
        <v>261</v>
      </c>
      <c r="G202" s="255"/>
      <c r="H202" s="255"/>
      <c r="I202" s="255"/>
      <c r="J202" s="176" t="s">
        <v>193</v>
      </c>
      <c r="K202" s="177">
        <v>332.719</v>
      </c>
      <c r="L202" s="256">
        <v>0</v>
      </c>
      <c r="M202" s="257"/>
      <c r="N202" s="258">
        <f t="shared" si="35"/>
        <v>0</v>
      </c>
      <c r="O202" s="258"/>
      <c r="P202" s="258"/>
      <c r="Q202" s="258"/>
      <c r="R202" s="37"/>
      <c r="T202" s="178" t="s">
        <v>22</v>
      </c>
      <c r="U202" s="44" t="s">
        <v>51</v>
      </c>
      <c r="V202" s="36"/>
      <c r="W202" s="179">
        <f t="shared" si="36"/>
        <v>0</v>
      </c>
      <c r="X202" s="179">
        <v>0.00268</v>
      </c>
      <c r="Y202" s="179">
        <f t="shared" si="37"/>
        <v>0.89168692</v>
      </c>
      <c r="Z202" s="179">
        <v>0</v>
      </c>
      <c r="AA202" s="180">
        <f t="shared" si="38"/>
        <v>0</v>
      </c>
      <c r="AR202" s="19" t="s">
        <v>194</v>
      </c>
      <c r="AT202" s="19" t="s">
        <v>190</v>
      </c>
      <c r="AU202" s="19" t="s">
        <v>97</v>
      </c>
      <c r="AY202" s="19" t="s">
        <v>189</v>
      </c>
      <c r="BE202" s="118">
        <f t="shared" si="39"/>
        <v>0</v>
      </c>
      <c r="BF202" s="118">
        <f t="shared" si="40"/>
        <v>0</v>
      </c>
      <c r="BG202" s="118">
        <f t="shared" si="41"/>
        <v>0</v>
      </c>
      <c r="BH202" s="118">
        <f t="shared" si="42"/>
        <v>0</v>
      </c>
      <c r="BI202" s="118">
        <f t="shared" si="43"/>
        <v>0</v>
      </c>
      <c r="BJ202" s="19" t="s">
        <v>41</v>
      </c>
      <c r="BK202" s="118">
        <f t="shared" si="44"/>
        <v>0</v>
      </c>
      <c r="BL202" s="19" t="s">
        <v>194</v>
      </c>
      <c r="BM202" s="19" t="s">
        <v>1510</v>
      </c>
    </row>
    <row r="203" spans="2:65" s="1" customFormat="1" ht="25.5" customHeight="1">
      <c r="B203" s="35"/>
      <c r="C203" s="174" t="s">
        <v>434</v>
      </c>
      <c r="D203" s="174" t="s">
        <v>190</v>
      </c>
      <c r="E203" s="175" t="s">
        <v>264</v>
      </c>
      <c r="F203" s="255" t="s">
        <v>265</v>
      </c>
      <c r="G203" s="255"/>
      <c r="H203" s="255"/>
      <c r="I203" s="255"/>
      <c r="J203" s="176" t="s">
        <v>193</v>
      </c>
      <c r="K203" s="177">
        <v>94.261</v>
      </c>
      <c r="L203" s="256">
        <v>0</v>
      </c>
      <c r="M203" s="257"/>
      <c r="N203" s="258">
        <f t="shared" si="35"/>
        <v>0</v>
      </c>
      <c r="O203" s="258"/>
      <c r="P203" s="258"/>
      <c r="Q203" s="258"/>
      <c r="R203" s="37"/>
      <c r="T203" s="178" t="s">
        <v>22</v>
      </c>
      <c r="U203" s="44" t="s">
        <v>51</v>
      </c>
      <c r="V203" s="36"/>
      <c r="W203" s="179">
        <f t="shared" si="36"/>
        <v>0</v>
      </c>
      <c r="X203" s="179">
        <v>0.00012</v>
      </c>
      <c r="Y203" s="179">
        <f t="shared" si="37"/>
        <v>0.01131132</v>
      </c>
      <c r="Z203" s="179">
        <v>0</v>
      </c>
      <c r="AA203" s="180">
        <f t="shared" si="38"/>
        <v>0</v>
      </c>
      <c r="AR203" s="19" t="s">
        <v>194</v>
      </c>
      <c r="AT203" s="19" t="s">
        <v>190</v>
      </c>
      <c r="AU203" s="19" t="s">
        <v>97</v>
      </c>
      <c r="AY203" s="19" t="s">
        <v>189</v>
      </c>
      <c r="BE203" s="118">
        <f t="shared" si="39"/>
        <v>0</v>
      </c>
      <c r="BF203" s="118">
        <f t="shared" si="40"/>
        <v>0</v>
      </c>
      <c r="BG203" s="118">
        <f t="shared" si="41"/>
        <v>0</v>
      </c>
      <c r="BH203" s="118">
        <f t="shared" si="42"/>
        <v>0</v>
      </c>
      <c r="BI203" s="118">
        <f t="shared" si="43"/>
        <v>0</v>
      </c>
      <c r="BJ203" s="19" t="s">
        <v>41</v>
      </c>
      <c r="BK203" s="118">
        <f t="shared" si="44"/>
        <v>0</v>
      </c>
      <c r="BL203" s="19" t="s">
        <v>194</v>
      </c>
      <c r="BM203" s="19" t="s">
        <v>1511</v>
      </c>
    </row>
    <row r="204" spans="2:65" s="1" customFormat="1" ht="25.5" customHeight="1">
      <c r="B204" s="35"/>
      <c r="C204" s="174" t="s">
        <v>438</v>
      </c>
      <c r="D204" s="174" t="s">
        <v>190</v>
      </c>
      <c r="E204" s="175" t="s">
        <v>268</v>
      </c>
      <c r="F204" s="255" t="s">
        <v>269</v>
      </c>
      <c r="G204" s="255"/>
      <c r="H204" s="255"/>
      <c r="I204" s="255"/>
      <c r="J204" s="176" t="s">
        <v>193</v>
      </c>
      <c r="K204" s="177">
        <v>13.208</v>
      </c>
      <c r="L204" s="256">
        <v>0</v>
      </c>
      <c r="M204" s="257"/>
      <c r="N204" s="258">
        <f t="shared" si="35"/>
        <v>0</v>
      </c>
      <c r="O204" s="258"/>
      <c r="P204" s="258"/>
      <c r="Q204" s="258"/>
      <c r="R204" s="37"/>
      <c r="T204" s="178" t="s">
        <v>22</v>
      </c>
      <c r="U204" s="44" t="s">
        <v>51</v>
      </c>
      <c r="V204" s="36"/>
      <c r="W204" s="179">
        <f t="shared" si="36"/>
        <v>0</v>
      </c>
      <c r="X204" s="179">
        <v>0.063</v>
      </c>
      <c r="Y204" s="179">
        <f t="shared" si="37"/>
        <v>0.8321040000000001</v>
      </c>
      <c r="Z204" s="179">
        <v>0</v>
      </c>
      <c r="AA204" s="180">
        <f t="shared" si="38"/>
        <v>0</v>
      </c>
      <c r="AR204" s="19" t="s">
        <v>194</v>
      </c>
      <c r="AT204" s="19" t="s">
        <v>190</v>
      </c>
      <c r="AU204" s="19" t="s">
        <v>97</v>
      </c>
      <c r="AY204" s="19" t="s">
        <v>189</v>
      </c>
      <c r="BE204" s="118">
        <f t="shared" si="39"/>
        <v>0</v>
      </c>
      <c r="BF204" s="118">
        <f t="shared" si="40"/>
        <v>0</v>
      </c>
      <c r="BG204" s="118">
        <f t="shared" si="41"/>
        <v>0</v>
      </c>
      <c r="BH204" s="118">
        <f t="shared" si="42"/>
        <v>0</v>
      </c>
      <c r="BI204" s="118">
        <f t="shared" si="43"/>
        <v>0</v>
      </c>
      <c r="BJ204" s="19" t="s">
        <v>41</v>
      </c>
      <c r="BK204" s="118">
        <f t="shared" si="44"/>
        <v>0</v>
      </c>
      <c r="BL204" s="19" t="s">
        <v>194</v>
      </c>
      <c r="BM204" s="19" t="s">
        <v>1512</v>
      </c>
    </row>
    <row r="205" spans="2:63" s="10" customFormat="1" ht="29.85" customHeight="1">
      <c r="B205" s="163"/>
      <c r="C205" s="164"/>
      <c r="D205" s="173" t="s">
        <v>156</v>
      </c>
      <c r="E205" s="173"/>
      <c r="F205" s="173"/>
      <c r="G205" s="173"/>
      <c r="H205" s="173"/>
      <c r="I205" s="173"/>
      <c r="J205" s="173"/>
      <c r="K205" s="173"/>
      <c r="L205" s="173"/>
      <c r="M205" s="173"/>
      <c r="N205" s="268">
        <f>BK205</f>
        <v>0</v>
      </c>
      <c r="O205" s="269"/>
      <c r="P205" s="269"/>
      <c r="Q205" s="269"/>
      <c r="R205" s="166"/>
      <c r="T205" s="167"/>
      <c r="U205" s="164"/>
      <c r="V205" s="164"/>
      <c r="W205" s="168">
        <f>SUM(W206:W232)</f>
        <v>0</v>
      </c>
      <c r="X205" s="164"/>
      <c r="Y205" s="168">
        <f>SUM(Y206:Y232)</f>
        <v>0.089743</v>
      </c>
      <c r="Z205" s="164"/>
      <c r="AA205" s="169">
        <f>SUM(AA206:AA232)</f>
        <v>166.75078999999997</v>
      </c>
      <c r="AR205" s="170" t="s">
        <v>41</v>
      </c>
      <c r="AT205" s="171" t="s">
        <v>85</v>
      </c>
      <c r="AU205" s="171" t="s">
        <v>41</v>
      </c>
      <c r="AY205" s="170" t="s">
        <v>189</v>
      </c>
      <c r="BK205" s="172">
        <f>SUM(BK206:BK232)</f>
        <v>0</v>
      </c>
    </row>
    <row r="206" spans="2:65" s="1" customFormat="1" ht="25.5" customHeight="1">
      <c r="B206" s="35"/>
      <c r="C206" s="174" t="s">
        <v>442</v>
      </c>
      <c r="D206" s="174" t="s">
        <v>190</v>
      </c>
      <c r="E206" s="175" t="s">
        <v>1513</v>
      </c>
      <c r="F206" s="255" t="s">
        <v>1514</v>
      </c>
      <c r="G206" s="255"/>
      <c r="H206" s="255"/>
      <c r="I206" s="255"/>
      <c r="J206" s="176" t="s">
        <v>198</v>
      </c>
      <c r="K206" s="177">
        <v>26.6</v>
      </c>
      <c r="L206" s="256">
        <v>0</v>
      </c>
      <c r="M206" s="257"/>
      <c r="N206" s="258">
        <f aca="true" t="shared" si="45" ref="N206:N232">ROUND(L206*K206,2)</f>
        <v>0</v>
      </c>
      <c r="O206" s="258"/>
      <c r="P206" s="258"/>
      <c r="Q206" s="258"/>
      <c r="R206" s="37"/>
      <c r="T206" s="178" t="s">
        <v>22</v>
      </c>
      <c r="U206" s="44" t="s">
        <v>51</v>
      </c>
      <c r="V206" s="36"/>
      <c r="W206" s="179">
        <f aca="true" t="shared" si="46" ref="W206:W232">V206*K206</f>
        <v>0</v>
      </c>
      <c r="X206" s="179">
        <v>8E-05</v>
      </c>
      <c r="Y206" s="179">
        <f aca="true" t="shared" si="47" ref="Y206:Y232">X206*K206</f>
        <v>0.002128</v>
      </c>
      <c r="Z206" s="179">
        <v>0</v>
      </c>
      <c r="AA206" s="180">
        <f aca="true" t="shared" si="48" ref="AA206:AA232">Z206*K206</f>
        <v>0</v>
      </c>
      <c r="AR206" s="19" t="s">
        <v>194</v>
      </c>
      <c r="AT206" s="19" t="s">
        <v>190</v>
      </c>
      <c r="AU206" s="19" t="s">
        <v>97</v>
      </c>
      <c r="AY206" s="19" t="s">
        <v>189</v>
      </c>
      <c r="BE206" s="118">
        <f aca="true" t="shared" si="49" ref="BE206:BE232">IF(U206="základní",N206,0)</f>
        <v>0</v>
      </c>
      <c r="BF206" s="118">
        <f aca="true" t="shared" si="50" ref="BF206:BF232">IF(U206="snížená",N206,0)</f>
        <v>0</v>
      </c>
      <c r="BG206" s="118">
        <f aca="true" t="shared" si="51" ref="BG206:BG232">IF(U206="zákl. přenesená",N206,0)</f>
        <v>0</v>
      </c>
      <c r="BH206" s="118">
        <f aca="true" t="shared" si="52" ref="BH206:BH232">IF(U206="sníž. přenesená",N206,0)</f>
        <v>0</v>
      </c>
      <c r="BI206" s="118">
        <f aca="true" t="shared" si="53" ref="BI206:BI232">IF(U206="nulová",N206,0)</f>
        <v>0</v>
      </c>
      <c r="BJ206" s="19" t="s">
        <v>41</v>
      </c>
      <c r="BK206" s="118">
        <f aca="true" t="shared" si="54" ref="BK206:BK232">ROUND(L206*K206,2)</f>
        <v>0</v>
      </c>
      <c r="BL206" s="19" t="s">
        <v>194</v>
      </c>
      <c r="BM206" s="19" t="s">
        <v>1515</v>
      </c>
    </row>
    <row r="207" spans="2:65" s="1" customFormat="1" ht="38.25" customHeight="1">
      <c r="B207" s="35"/>
      <c r="C207" s="174" t="s">
        <v>446</v>
      </c>
      <c r="D207" s="174" t="s">
        <v>190</v>
      </c>
      <c r="E207" s="175" t="s">
        <v>271</v>
      </c>
      <c r="F207" s="255" t="s">
        <v>272</v>
      </c>
      <c r="G207" s="255"/>
      <c r="H207" s="255"/>
      <c r="I207" s="255"/>
      <c r="J207" s="176" t="s">
        <v>193</v>
      </c>
      <c r="K207" s="177">
        <v>407.5</v>
      </c>
      <c r="L207" s="256">
        <v>0</v>
      </c>
      <c r="M207" s="257"/>
      <c r="N207" s="258">
        <f t="shared" si="45"/>
        <v>0</v>
      </c>
      <c r="O207" s="258"/>
      <c r="P207" s="258"/>
      <c r="Q207" s="258"/>
      <c r="R207" s="37"/>
      <c r="T207" s="178" t="s">
        <v>22</v>
      </c>
      <c r="U207" s="44" t="s">
        <v>51</v>
      </c>
      <c r="V207" s="36"/>
      <c r="W207" s="179">
        <f t="shared" si="46"/>
        <v>0</v>
      </c>
      <c r="X207" s="179">
        <v>0</v>
      </c>
      <c r="Y207" s="179">
        <f t="shared" si="47"/>
        <v>0</v>
      </c>
      <c r="Z207" s="179">
        <v>0</v>
      </c>
      <c r="AA207" s="180">
        <f t="shared" si="48"/>
        <v>0</v>
      </c>
      <c r="AR207" s="19" t="s">
        <v>194</v>
      </c>
      <c r="AT207" s="19" t="s">
        <v>190</v>
      </c>
      <c r="AU207" s="19" t="s">
        <v>97</v>
      </c>
      <c r="AY207" s="19" t="s">
        <v>189</v>
      </c>
      <c r="BE207" s="118">
        <f t="shared" si="49"/>
        <v>0</v>
      </c>
      <c r="BF207" s="118">
        <f t="shared" si="50"/>
        <v>0</v>
      </c>
      <c r="BG207" s="118">
        <f t="shared" si="51"/>
        <v>0</v>
      </c>
      <c r="BH207" s="118">
        <f t="shared" si="52"/>
        <v>0</v>
      </c>
      <c r="BI207" s="118">
        <f t="shared" si="53"/>
        <v>0</v>
      </c>
      <c r="BJ207" s="19" t="s">
        <v>41</v>
      </c>
      <c r="BK207" s="118">
        <f t="shared" si="54"/>
        <v>0</v>
      </c>
      <c r="BL207" s="19" t="s">
        <v>194</v>
      </c>
      <c r="BM207" s="19" t="s">
        <v>1516</v>
      </c>
    </row>
    <row r="208" spans="2:65" s="1" customFormat="1" ht="38.25" customHeight="1">
      <c r="B208" s="35"/>
      <c r="C208" s="174" t="s">
        <v>450</v>
      </c>
      <c r="D208" s="174" t="s">
        <v>190</v>
      </c>
      <c r="E208" s="175" t="s">
        <v>275</v>
      </c>
      <c r="F208" s="255" t="s">
        <v>276</v>
      </c>
      <c r="G208" s="255"/>
      <c r="H208" s="255"/>
      <c r="I208" s="255"/>
      <c r="J208" s="176" t="s">
        <v>193</v>
      </c>
      <c r="K208" s="177">
        <v>24450</v>
      </c>
      <c r="L208" s="256">
        <v>0</v>
      </c>
      <c r="M208" s="257"/>
      <c r="N208" s="258">
        <f t="shared" si="45"/>
        <v>0</v>
      </c>
      <c r="O208" s="258"/>
      <c r="P208" s="258"/>
      <c r="Q208" s="258"/>
      <c r="R208" s="37"/>
      <c r="T208" s="178" t="s">
        <v>22</v>
      </c>
      <c r="U208" s="44" t="s">
        <v>51</v>
      </c>
      <c r="V208" s="36"/>
      <c r="W208" s="179">
        <f t="shared" si="46"/>
        <v>0</v>
      </c>
      <c r="X208" s="179">
        <v>0</v>
      </c>
      <c r="Y208" s="179">
        <f t="shared" si="47"/>
        <v>0</v>
      </c>
      <c r="Z208" s="179">
        <v>0</v>
      </c>
      <c r="AA208" s="180">
        <f t="shared" si="48"/>
        <v>0</v>
      </c>
      <c r="AR208" s="19" t="s">
        <v>194</v>
      </c>
      <c r="AT208" s="19" t="s">
        <v>190</v>
      </c>
      <c r="AU208" s="19" t="s">
        <v>97</v>
      </c>
      <c r="AY208" s="19" t="s">
        <v>189</v>
      </c>
      <c r="BE208" s="118">
        <f t="shared" si="49"/>
        <v>0</v>
      </c>
      <c r="BF208" s="118">
        <f t="shared" si="50"/>
        <v>0</v>
      </c>
      <c r="BG208" s="118">
        <f t="shared" si="51"/>
        <v>0</v>
      </c>
      <c r="BH208" s="118">
        <f t="shared" si="52"/>
        <v>0</v>
      </c>
      <c r="BI208" s="118">
        <f t="shared" si="53"/>
        <v>0</v>
      </c>
      <c r="BJ208" s="19" t="s">
        <v>41</v>
      </c>
      <c r="BK208" s="118">
        <f t="shared" si="54"/>
        <v>0</v>
      </c>
      <c r="BL208" s="19" t="s">
        <v>194</v>
      </c>
      <c r="BM208" s="19" t="s">
        <v>1517</v>
      </c>
    </row>
    <row r="209" spans="2:65" s="1" customFormat="1" ht="38.25" customHeight="1">
      <c r="B209" s="35"/>
      <c r="C209" s="174" t="s">
        <v>454</v>
      </c>
      <c r="D209" s="174" t="s">
        <v>190</v>
      </c>
      <c r="E209" s="175" t="s">
        <v>279</v>
      </c>
      <c r="F209" s="255" t="s">
        <v>280</v>
      </c>
      <c r="G209" s="255"/>
      <c r="H209" s="255"/>
      <c r="I209" s="255"/>
      <c r="J209" s="176" t="s">
        <v>193</v>
      </c>
      <c r="K209" s="177">
        <v>407.5</v>
      </c>
      <c r="L209" s="256">
        <v>0</v>
      </c>
      <c r="M209" s="257"/>
      <c r="N209" s="258">
        <f t="shared" si="45"/>
        <v>0</v>
      </c>
      <c r="O209" s="258"/>
      <c r="P209" s="258"/>
      <c r="Q209" s="258"/>
      <c r="R209" s="37"/>
      <c r="T209" s="178" t="s">
        <v>22</v>
      </c>
      <c r="U209" s="44" t="s">
        <v>51</v>
      </c>
      <c r="V209" s="36"/>
      <c r="W209" s="179">
        <f t="shared" si="46"/>
        <v>0</v>
      </c>
      <c r="X209" s="179">
        <v>0</v>
      </c>
      <c r="Y209" s="179">
        <f t="shared" si="47"/>
        <v>0</v>
      </c>
      <c r="Z209" s="179">
        <v>0</v>
      </c>
      <c r="AA209" s="180">
        <f t="shared" si="48"/>
        <v>0</v>
      </c>
      <c r="AR209" s="19" t="s">
        <v>194</v>
      </c>
      <c r="AT209" s="19" t="s">
        <v>190</v>
      </c>
      <c r="AU209" s="19" t="s">
        <v>97</v>
      </c>
      <c r="AY209" s="19" t="s">
        <v>189</v>
      </c>
      <c r="BE209" s="118">
        <f t="shared" si="49"/>
        <v>0</v>
      </c>
      <c r="BF209" s="118">
        <f t="shared" si="50"/>
        <v>0</v>
      </c>
      <c r="BG209" s="118">
        <f t="shared" si="51"/>
        <v>0</v>
      </c>
      <c r="BH209" s="118">
        <f t="shared" si="52"/>
        <v>0</v>
      </c>
      <c r="BI209" s="118">
        <f t="shared" si="53"/>
        <v>0</v>
      </c>
      <c r="BJ209" s="19" t="s">
        <v>41</v>
      </c>
      <c r="BK209" s="118">
        <f t="shared" si="54"/>
        <v>0</v>
      </c>
      <c r="BL209" s="19" t="s">
        <v>194</v>
      </c>
      <c r="BM209" s="19" t="s">
        <v>1518</v>
      </c>
    </row>
    <row r="210" spans="2:65" s="1" customFormat="1" ht="25.5" customHeight="1">
      <c r="B210" s="35"/>
      <c r="C210" s="174" t="s">
        <v>458</v>
      </c>
      <c r="D210" s="174" t="s">
        <v>190</v>
      </c>
      <c r="E210" s="175" t="s">
        <v>283</v>
      </c>
      <c r="F210" s="255" t="s">
        <v>284</v>
      </c>
      <c r="G210" s="255"/>
      <c r="H210" s="255"/>
      <c r="I210" s="255"/>
      <c r="J210" s="176" t="s">
        <v>193</v>
      </c>
      <c r="K210" s="177">
        <v>407.5</v>
      </c>
      <c r="L210" s="256">
        <v>0</v>
      </c>
      <c r="M210" s="257"/>
      <c r="N210" s="258">
        <f t="shared" si="45"/>
        <v>0</v>
      </c>
      <c r="O210" s="258"/>
      <c r="P210" s="258"/>
      <c r="Q210" s="258"/>
      <c r="R210" s="37"/>
      <c r="T210" s="178" t="s">
        <v>22</v>
      </c>
      <c r="U210" s="44" t="s">
        <v>51</v>
      </c>
      <c r="V210" s="36"/>
      <c r="W210" s="179">
        <f t="shared" si="46"/>
        <v>0</v>
      </c>
      <c r="X210" s="179">
        <v>0</v>
      </c>
      <c r="Y210" s="179">
        <f t="shared" si="47"/>
        <v>0</v>
      </c>
      <c r="Z210" s="179">
        <v>0</v>
      </c>
      <c r="AA210" s="180">
        <f t="shared" si="48"/>
        <v>0</v>
      </c>
      <c r="AR210" s="19" t="s">
        <v>194</v>
      </c>
      <c r="AT210" s="19" t="s">
        <v>190</v>
      </c>
      <c r="AU210" s="19" t="s">
        <v>97</v>
      </c>
      <c r="AY210" s="19" t="s">
        <v>189</v>
      </c>
      <c r="BE210" s="118">
        <f t="shared" si="49"/>
        <v>0</v>
      </c>
      <c r="BF210" s="118">
        <f t="shared" si="50"/>
        <v>0</v>
      </c>
      <c r="BG210" s="118">
        <f t="shared" si="51"/>
        <v>0</v>
      </c>
      <c r="BH210" s="118">
        <f t="shared" si="52"/>
        <v>0</v>
      </c>
      <c r="BI210" s="118">
        <f t="shared" si="53"/>
        <v>0</v>
      </c>
      <c r="BJ210" s="19" t="s">
        <v>41</v>
      </c>
      <c r="BK210" s="118">
        <f t="shared" si="54"/>
        <v>0</v>
      </c>
      <c r="BL210" s="19" t="s">
        <v>194</v>
      </c>
      <c r="BM210" s="19" t="s">
        <v>1519</v>
      </c>
    </row>
    <row r="211" spans="2:65" s="1" customFormat="1" ht="25.5" customHeight="1">
      <c r="B211" s="35"/>
      <c r="C211" s="174" t="s">
        <v>462</v>
      </c>
      <c r="D211" s="174" t="s">
        <v>190</v>
      </c>
      <c r="E211" s="175" t="s">
        <v>287</v>
      </c>
      <c r="F211" s="255" t="s">
        <v>288</v>
      </c>
      <c r="G211" s="255"/>
      <c r="H211" s="255"/>
      <c r="I211" s="255"/>
      <c r="J211" s="176" t="s">
        <v>193</v>
      </c>
      <c r="K211" s="177">
        <v>24450</v>
      </c>
      <c r="L211" s="256">
        <v>0</v>
      </c>
      <c r="M211" s="257"/>
      <c r="N211" s="258">
        <f t="shared" si="45"/>
        <v>0</v>
      </c>
      <c r="O211" s="258"/>
      <c r="P211" s="258"/>
      <c r="Q211" s="258"/>
      <c r="R211" s="37"/>
      <c r="T211" s="178" t="s">
        <v>22</v>
      </c>
      <c r="U211" s="44" t="s">
        <v>51</v>
      </c>
      <c r="V211" s="36"/>
      <c r="W211" s="179">
        <f t="shared" si="46"/>
        <v>0</v>
      </c>
      <c r="X211" s="179">
        <v>0</v>
      </c>
      <c r="Y211" s="179">
        <f t="shared" si="47"/>
        <v>0</v>
      </c>
      <c r="Z211" s="179">
        <v>0</v>
      </c>
      <c r="AA211" s="180">
        <f t="shared" si="48"/>
        <v>0</v>
      </c>
      <c r="AR211" s="19" t="s">
        <v>194</v>
      </c>
      <c r="AT211" s="19" t="s">
        <v>190</v>
      </c>
      <c r="AU211" s="19" t="s">
        <v>97</v>
      </c>
      <c r="AY211" s="19" t="s">
        <v>189</v>
      </c>
      <c r="BE211" s="118">
        <f t="shared" si="49"/>
        <v>0</v>
      </c>
      <c r="BF211" s="118">
        <f t="shared" si="50"/>
        <v>0</v>
      </c>
      <c r="BG211" s="118">
        <f t="shared" si="51"/>
        <v>0</v>
      </c>
      <c r="BH211" s="118">
        <f t="shared" si="52"/>
        <v>0</v>
      </c>
      <c r="BI211" s="118">
        <f t="shared" si="53"/>
        <v>0</v>
      </c>
      <c r="BJ211" s="19" t="s">
        <v>41</v>
      </c>
      <c r="BK211" s="118">
        <f t="shared" si="54"/>
        <v>0</v>
      </c>
      <c r="BL211" s="19" t="s">
        <v>194</v>
      </c>
      <c r="BM211" s="19" t="s">
        <v>1520</v>
      </c>
    </row>
    <row r="212" spans="2:65" s="1" customFormat="1" ht="25.5" customHeight="1">
      <c r="B212" s="35"/>
      <c r="C212" s="174" t="s">
        <v>466</v>
      </c>
      <c r="D212" s="174" t="s">
        <v>190</v>
      </c>
      <c r="E212" s="175" t="s">
        <v>291</v>
      </c>
      <c r="F212" s="255" t="s">
        <v>292</v>
      </c>
      <c r="G212" s="255"/>
      <c r="H212" s="255"/>
      <c r="I212" s="255"/>
      <c r="J212" s="176" t="s">
        <v>193</v>
      </c>
      <c r="K212" s="177">
        <v>407.5</v>
      </c>
      <c r="L212" s="256">
        <v>0</v>
      </c>
      <c r="M212" s="257"/>
      <c r="N212" s="258">
        <f t="shared" si="45"/>
        <v>0</v>
      </c>
      <c r="O212" s="258"/>
      <c r="P212" s="258"/>
      <c r="Q212" s="258"/>
      <c r="R212" s="37"/>
      <c r="T212" s="178" t="s">
        <v>22</v>
      </c>
      <c r="U212" s="44" t="s">
        <v>51</v>
      </c>
      <c r="V212" s="36"/>
      <c r="W212" s="179">
        <f t="shared" si="46"/>
        <v>0</v>
      </c>
      <c r="X212" s="179">
        <v>0</v>
      </c>
      <c r="Y212" s="179">
        <f t="shared" si="47"/>
        <v>0</v>
      </c>
      <c r="Z212" s="179">
        <v>0</v>
      </c>
      <c r="AA212" s="180">
        <f t="shared" si="48"/>
        <v>0</v>
      </c>
      <c r="AR212" s="19" t="s">
        <v>194</v>
      </c>
      <c r="AT212" s="19" t="s">
        <v>190</v>
      </c>
      <c r="AU212" s="19" t="s">
        <v>97</v>
      </c>
      <c r="AY212" s="19" t="s">
        <v>189</v>
      </c>
      <c r="BE212" s="118">
        <f t="shared" si="49"/>
        <v>0</v>
      </c>
      <c r="BF212" s="118">
        <f t="shared" si="50"/>
        <v>0</v>
      </c>
      <c r="BG212" s="118">
        <f t="shared" si="51"/>
        <v>0</v>
      </c>
      <c r="BH212" s="118">
        <f t="shared" si="52"/>
        <v>0</v>
      </c>
      <c r="BI212" s="118">
        <f t="shared" si="53"/>
        <v>0</v>
      </c>
      <c r="BJ212" s="19" t="s">
        <v>41</v>
      </c>
      <c r="BK212" s="118">
        <f t="shared" si="54"/>
        <v>0</v>
      </c>
      <c r="BL212" s="19" t="s">
        <v>194</v>
      </c>
      <c r="BM212" s="19" t="s">
        <v>1521</v>
      </c>
    </row>
    <row r="213" spans="2:65" s="1" customFormat="1" ht="25.5" customHeight="1">
      <c r="B213" s="35"/>
      <c r="C213" s="174" t="s">
        <v>470</v>
      </c>
      <c r="D213" s="174" t="s">
        <v>190</v>
      </c>
      <c r="E213" s="175" t="s">
        <v>1053</v>
      </c>
      <c r="F213" s="255" t="s">
        <v>1054</v>
      </c>
      <c r="G213" s="255"/>
      <c r="H213" s="255"/>
      <c r="I213" s="255"/>
      <c r="J213" s="176" t="s">
        <v>1055</v>
      </c>
      <c r="K213" s="177">
        <v>10</v>
      </c>
      <c r="L213" s="256">
        <v>0</v>
      </c>
      <c r="M213" s="257"/>
      <c r="N213" s="258">
        <f t="shared" si="45"/>
        <v>0</v>
      </c>
      <c r="O213" s="258"/>
      <c r="P213" s="258"/>
      <c r="Q213" s="258"/>
      <c r="R213" s="37"/>
      <c r="T213" s="178" t="s">
        <v>22</v>
      </c>
      <c r="U213" s="44" t="s">
        <v>51</v>
      </c>
      <c r="V213" s="36"/>
      <c r="W213" s="179">
        <f t="shared" si="46"/>
        <v>0</v>
      </c>
      <c r="X213" s="179">
        <v>0</v>
      </c>
      <c r="Y213" s="179">
        <f t="shared" si="47"/>
        <v>0</v>
      </c>
      <c r="Z213" s="179">
        <v>0</v>
      </c>
      <c r="AA213" s="180">
        <f t="shared" si="48"/>
        <v>0</v>
      </c>
      <c r="AR213" s="19" t="s">
        <v>194</v>
      </c>
      <c r="AT213" s="19" t="s">
        <v>190</v>
      </c>
      <c r="AU213" s="19" t="s">
        <v>97</v>
      </c>
      <c r="AY213" s="19" t="s">
        <v>189</v>
      </c>
      <c r="BE213" s="118">
        <f t="shared" si="49"/>
        <v>0</v>
      </c>
      <c r="BF213" s="118">
        <f t="shared" si="50"/>
        <v>0</v>
      </c>
      <c r="BG213" s="118">
        <f t="shared" si="51"/>
        <v>0</v>
      </c>
      <c r="BH213" s="118">
        <f t="shared" si="52"/>
        <v>0</v>
      </c>
      <c r="BI213" s="118">
        <f t="shared" si="53"/>
        <v>0</v>
      </c>
      <c r="BJ213" s="19" t="s">
        <v>41</v>
      </c>
      <c r="BK213" s="118">
        <f t="shared" si="54"/>
        <v>0</v>
      </c>
      <c r="BL213" s="19" t="s">
        <v>194</v>
      </c>
      <c r="BM213" s="19" t="s">
        <v>1522</v>
      </c>
    </row>
    <row r="214" spans="2:65" s="1" customFormat="1" ht="38.25" customHeight="1">
      <c r="B214" s="35"/>
      <c r="C214" s="174" t="s">
        <v>474</v>
      </c>
      <c r="D214" s="174" t="s">
        <v>190</v>
      </c>
      <c r="E214" s="175" t="s">
        <v>1057</v>
      </c>
      <c r="F214" s="255" t="s">
        <v>1058</v>
      </c>
      <c r="G214" s="255"/>
      <c r="H214" s="255"/>
      <c r="I214" s="255"/>
      <c r="J214" s="176" t="s">
        <v>193</v>
      </c>
      <c r="K214" s="177">
        <v>350.46</v>
      </c>
      <c r="L214" s="256">
        <v>0</v>
      </c>
      <c r="M214" s="257"/>
      <c r="N214" s="258">
        <f t="shared" si="45"/>
        <v>0</v>
      </c>
      <c r="O214" s="258"/>
      <c r="P214" s="258"/>
      <c r="Q214" s="258"/>
      <c r="R214" s="37"/>
      <c r="T214" s="178" t="s">
        <v>22</v>
      </c>
      <c r="U214" s="44" t="s">
        <v>51</v>
      </c>
      <c r="V214" s="36"/>
      <c r="W214" s="179">
        <f t="shared" si="46"/>
        <v>0</v>
      </c>
      <c r="X214" s="179">
        <v>0.00021</v>
      </c>
      <c r="Y214" s="179">
        <f t="shared" si="47"/>
        <v>0.0735966</v>
      </c>
      <c r="Z214" s="179">
        <v>0</v>
      </c>
      <c r="AA214" s="180">
        <f t="shared" si="48"/>
        <v>0</v>
      </c>
      <c r="AR214" s="19" t="s">
        <v>194</v>
      </c>
      <c r="AT214" s="19" t="s">
        <v>190</v>
      </c>
      <c r="AU214" s="19" t="s">
        <v>97</v>
      </c>
      <c r="AY214" s="19" t="s">
        <v>189</v>
      </c>
      <c r="BE214" s="118">
        <f t="shared" si="49"/>
        <v>0</v>
      </c>
      <c r="BF214" s="118">
        <f t="shared" si="50"/>
        <v>0</v>
      </c>
      <c r="BG214" s="118">
        <f t="shared" si="51"/>
        <v>0</v>
      </c>
      <c r="BH214" s="118">
        <f t="shared" si="52"/>
        <v>0</v>
      </c>
      <c r="BI214" s="118">
        <f t="shared" si="53"/>
        <v>0</v>
      </c>
      <c r="BJ214" s="19" t="s">
        <v>41</v>
      </c>
      <c r="BK214" s="118">
        <f t="shared" si="54"/>
        <v>0</v>
      </c>
      <c r="BL214" s="19" t="s">
        <v>194</v>
      </c>
      <c r="BM214" s="19" t="s">
        <v>1523</v>
      </c>
    </row>
    <row r="215" spans="2:65" s="1" customFormat="1" ht="25.5" customHeight="1">
      <c r="B215" s="35"/>
      <c r="C215" s="174" t="s">
        <v>478</v>
      </c>
      <c r="D215" s="174" t="s">
        <v>190</v>
      </c>
      <c r="E215" s="175" t="s">
        <v>1524</v>
      </c>
      <c r="F215" s="255" t="s">
        <v>1525</v>
      </c>
      <c r="G215" s="255"/>
      <c r="H215" s="255"/>
      <c r="I215" s="255"/>
      <c r="J215" s="176" t="s">
        <v>193</v>
      </c>
      <c r="K215" s="177">
        <v>350.46</v>
      </c>
      <c r="L215" s="256">
        <v>0</v>
      </c>
      <c r="M215" s="257"/>
      <c r="N215" s="258">
        <f t="shared" si="45"/>
        <v>0</v>
      </c>
      <c r="O215" s="258"/>
      <c r="P215" s="258"/>
      <c r="Q215" s="258"/>
      <c r="R215" s="37"/>
      <c r="T215" s="178" t="s">
        <v>22</v>
      </c>
      <c r="U215" s="44" t="s">
        <v>51</v>
      </c>
      <c r="V215" s="36"/>
      <c r="W215" s="179">
        <f t="shared" si="46"/>
        <v>0</v>
      </c>
      <c r="X215" s="179">
        <v>4E-05</v>
      </c>
      <c r="Y215" s="179">
        <f t="shared" si="47"/>
        <v>0.0140184</v>
      </c>
      <c r="Z215" s="179">
        <v>0</v>
      </c>
      <c r="AA215" s="180">
        <f t="shared" si="48"/>
        <v>0</v>
      </c>
      <c r="AR215" s="19" t="s">
        <v>194</v>
      </c>
      <c r="AT215" s="19" t="s">
        <v>190</v>
      </c>
      <c r="AU215" s="19" t="s">
        <v>97</v>
      </c>
      <c r="AY215" s="19" t="s">
        <v>189</v>
      </c>
      <c r="BE215" s="118">
        <f t="shared" si="49"/>
        <v>0</v>
      </c>
      <c r="BF215" s="118">
        <f t="shared" si="50"/>
        <v>0</v>
      </c>
      <c r="BG215" s="118">
        <f t="shared" si="51"/>
        <v>0</v>
      </c>
      <c r="BH215" s="118">
        <f t="shared" si="52"/>
        <v>0</v>
      </c>
      <c r="BI215" s="118">
        <f t="shared" si="53"/>
        <v>0</v>
      </c>
      <c r="BJ215" s="19" t="s">
        <v>41</v>
      </c>
      <c r="BK215" s="118">
        <f t="shared" si="54"/>
        <v>0</v>
      </c>
      <c r="BL215" s="19" t="s">
        <v>194</v>
      </c>
      <c r="BM215" s="19" t="s">
        <v>1526</v>
      </c>
    </row>
    <row r="216" spans="2:65" s="1" customFormat="1" ht="25.5" customHeight="1">
      <c r="B216" s="35"/>
      <c r="C216" s="174" t="s">
        <v>482</v>
      </c>
      <c r="D216" s="174" t="s">
        <v>190</v>
      </c>
      <c r="E216" s="175" t="s">
        <v>1527</v>
      </c>
      <c r="F216" s="255" t="s">
        <v>1528</v>
      </c>
      <c r="G216" s="255"/>
      <c r="H216" s="255"/>
      <c r="I216" s="255"/>
      <c r="J216" s="176" t="s">
        <v>193</v>
      </c>
      <c r="K216" s="177">
        <v>10.4</v>
      </c>
      <c r="L216" s="256">
        <v>0</v>
      </c>
      <c r="M216" s="257"/>
      <c r="N216" s="258">
        <f t="shared" si="45"/>
        <v>0</v>
      </c>
      <c r="O216" s="258"/>
      <c r="P216" s="258"/>
      <c r="Q216" s="258"/>
      <c r="R216" s="37"/>
      <c r="T216" s="178" t="s">
        <v>22</v>
      </c>
      <c r="U216" s="44" t="s">
        <v>51</v>
      </c>
      <c r="V216" s="36"/>
      <c r="W216" s="179">
        <f t="shared" si="46"/>
        <v>0</v>
      </c>
      <c r="X216" s="179">
        <v>0</v>
      </c>
      <c r="Y216" s="179">
        <f t="shared" si="47"/>
        <v>0</v>
      </c>
      <c r="Z216" s="179">
        <v>0.131</v>
      </c>
      <c r="AA216" s="180">
        <f t="shared" si="48"/>
        <v>1.3624</v>
      </c>
      <c r="AR216" s="19" t="s">
        <v>194</v>
      </c>
      <c r="AT216" s="19" t="s">
        <v>190</v>
      </c>
      <c r="AU216" s="19" t="s">
        <v>97</v>
      </c>
      <c r="AY216" s="19" t="s">
        <v>189</v>
      </c>
      <c r="BE216" s="118">
        <f t="shared" si="49"/>
        <v>0</v>
      </c>
      <c r="BF216" s="118">
        <f t="shared" si="50"/>
        <v>0</v>
      </c>
      <c r="BG216" s="118">
        <f t="shared" si="51"/>
        <v>0</v>
      </c>
      <c r="BH216" s="118">
        <f t="shared" si="52"/>
        <v>0</v>
      </c>
      <c r="BI216" s="118">
        <f t="shared" si="53"/>
        <v>0</v>
      </c>
      <c r="BJ216" s="19" t="s">
        <v>41</v>
      </c>
      <c r="BK216" s="118">
        <f t="shared" si="54"/>
        <v>0</v>
      </c>
      <c r="BL216" s="19" t="s">
        <v>194</v>
      </c>
      <c r="BM216" s="19" t="s">
        <v>1529</v>
      </c>
    </row>
    <row r="217" spans="2:65" s="1" customFormat="1" ht="25.5" customHeight="1">
      <c r="B217" s="35"/>
      <c r="C217" s="174" t="s">
        <v>486</v>
      </c>
      <c r="D217" s="174" t="s">
        <v>190</v>
      </c>
      <c r="E217" s="175" t="s">
        <v>1069</v>
      </c>
      <c r="F217" s="255" t="s">
        <v>1070</v>
      </c>
      <c r="G217" s="255"/>
      <c r="H217" s="255"/>
      <c r="I217" s="255"/>
      <c r="J217" s="176" t="s">
        <v>388</v>
      </c>
      <c r="K217" s="177">
        <v>0.75</v>
      </c>
      <c r="L217" s="256">
        <v>0</v>
      </c>
      <c r="M217" s="257"/>
      <c r="N217" s="258">
        <f t="shared" si="45"/>
        <v>0</v>
      </c>
      <c r="O217" s="258"/>
      <c r="P217" s="258"/>
      <c r="Q217" s="258"/>
      <c r="R217" s="37"/>
      <c r="T217" s="178" t="s">
        <v>22</v>
      </c>
      <c r="U217" s="44" t="s">
        <v>51</v>
      </c>
      <c r="V217" s="36"/>
      <c r="W217" s="179">
        <f t="shared" si="46"/>
        <v>0</v>
      </c>
      <c r="X217" s="179">
        <v>0</v>
      </c>
      <c r="Y217" s="179">
        <f t="shared" si="47"/>
        <v>0</v>
      </c>
      <c r="Z217" s="179">
        <v>1.594</v>
      </c>
      <c r="AA217" s="180">
        <f t="shared" si="48"/>
        <v>1.1955</v>
      </c>
      <c r="AR217" s="19" t="s">
        <v>194</v>
      </c>
      <c r="AT217" s="19" t="s">
        <v>190</v>
      </c>
      <c r="AU217" s="19" t="s">
        <v>97</v>
      </c>
      <c r="AY217" s="19" t="s">
        <v>189</v>
      </c>
      <c r="BE217" s="118">
        <f t="shared" si="49"/>
        <v>0</v>
      </c>
      <c r="BF217" s="118">
        <f t="shared" si="50"/>
        <v>0</v>
      </c>
      <c r="BG217" s="118">
        <f t="shared" si="51"/>
        <v>0</v>
      </c>
      <c r="BH217" s="118">
        <f t="shared" si="52"/>
        <v>0</v>
      </c>
      <c r="BI217" s="118">
        <f t="shared" si="53"/>
        <v>0</v>
      </c>
      <c r="BJ217" s="19" t="s">
        <v>41</v>
      </c>
      <c r="BK217" s="118">
        <f t="shared" si="54"/>
        <v>0</v>
      </c>
      <c r="BL217" s="19" t="s">
        <v>194</v>
      </c>
      <c r="BM217" s="19" t="s">
        <v>1530</v>
      </c>
    </row>
    <row r="218" spans="2:65" s="1" customFormat="1" ht="25.5" customHeight="1">
      <c r="B218" s="35"/>
      <c r="C218" s="174" t="s">
        <v>490</v>
      </c>
      <c r="D218" s="174" t="s">
        <v>190</v>
      </c>
      <c r="E218" s="175" t="s">
        <v>638</v>
      </c>
      <c r="F218" s="255" t="s">
        <v>639</v>
      </c>
      <c r="G218" s="255"/>
      <c r="H218" s="255"/>
      <c r="I218" s="255"/>
      <c r="J218" s="176" t="s">
        <v>193</v>
      </c>
      <c r="K218" s="177">
        <v>2.311</v>
      </c>
      <c r="L218" s="256">
        <v>0</v>
      </c>
      <c r="M218" s="257"/>
      <c r="N218" s="258">
        <f t="shared" si="45"/>
        <v>0</v>
      </c>
      <c r="O218" s="258"/>
      <c r="P218" s="258"/>
      <c r="Q218" s="258"/>
      <c r="R218" s="37"/>
      <c r="T218" s="178" t="s">
        <v>22</v>
      </c>
      <c r="U218" s="44" t="s">
        <v>51</v>
      </c>
      <c r="V218" s="36"/>
      <c r="W218" s="179">
        <f t="shared" si="46"/>
        <v>0</v>
      </c>
      <c r="X218" s="179">
        <v>0</v>
      </c>
      <c r="Y218" s="179">
        <f t="shared" si="47"/>
        <v>0</v>
      </c>
      <c r="Z218" s="179">
        <v>0.055</v>
      </c>
      <c r="AA218" s="180">
        <f t="shared" si="48"/>
        <v>0.127105</v>
      </c>
      <c r="AR218" s="19" t="s">
        <v>194</v>
      </c>
      <c r="AT218" s="19" t="s">
        <v>190</v>
      </c>
      <c r="AU218" s="19" t="s">
        <v>97</v>
      </c>
      <c r="AY218" s="19" t="s">
        <v>189</v>
      </c>
      <c r="BE218" s="118">
        <f t="shared" si="49"/>
        <v>0</v>
      </c>
      <c r="BF218" s="118">
        <f t="shared" si="50"/>
        <v>0</v>
      </c>
      <c r="BG218" s="118">
        <f t="shared" si="51"/>
        <v>0</v>
      </c>
      <c r="BH218" s="118">
        <f t="shared" si="52"/>
        <v>0</v>
      </c>
      <c r="BI218" s="118">
        <f t="shared" si="53"/>
        <v>0</v>
      </c>
      <c r="BJ218" s="19" t="s">
        <v>41</v>
      </c>
      <c r="BK218" s="118">
        <f t="shared" si="54"/>
        <v>0</v>
      </c>
      <c r="BL218" s="19" t="s">
        <v>194</v>
      </c>
      <c r="BM218" s="19" t="s">
        <v>1531</v>
      </c>
    </row>
    <row r="219" spans="2:65" s="1" customFormat="1" ht="25.5" customHeight="1">
      <c r="B219" s="35"/>
      <c r="C219" s="174" t="s">
        <v>494</v>
      </c>
      <c r="D219" s="174" t="s">
        <v>190</v>
      </c>
      <c r="E219" s="175" t="s">
        <v>1073</v>
      </c>
      <c r="F219" s="255" t="s">
        <v>1074</v>
      </c>
      <c r="G219" s="255"/>
      <c r="H219" s="255"/>
      <c r="I219" s="255"/>
      <c r="J219" s="176" t="s">
        <v>193</v>
      </c>
      <c r="K219" s="177">
        <v>3.24</v>
      </c>
      <c r="L219" s="256">
        <v>0</v>
      </c>
      <c r="M219" s="257"/>
      <c r="N219" s="258">
        <f t="shared" si="45"/>
        <v>0</v>
      </c>
      <c r="O219" s="258"/>
      <c r="P219" s="258"/>
      <c r="Q219" s="258"/>
      <c r="R219" s="37"/>
      <c r="T219" s="178" t="s">
        <v>22</v>
      </c>
      <c r="U219" s="44" t="s">
        <v>51</v>
      </c>
      <c r="V219" s="36"/>
      <c r="W219" s="179">
        <f t="shared" si="46"/>
        <v>0</v>
      </c>
      <c r="X219" s="179">
        <v>0</v>
      </c>
      <c r="Y219" s="179">
        <f t="shared" si="47"/>
        <v>0</v>
      </c>
      <c r="Z219" s="179">
        <v>0.055</v>
      </c>
      <c r="AA219" s="180">
        <f t="shared" si="48"/>
        <v>0.17820000000000003</v>
      </c>
      <c r="AR219" s="19" t="s">
        <v>194</v>
      </c>
      <c r="AT219" s="19" t="s">
        <v>190</v>
      </c>
      <c r="AU219" s="19" t="s">
        <v>97</v>
      </c>
      <c r="AY219" s="19" t="s">
        <v>189</v>
      </c>
      <c r="BE219" s="118">
        <f t="shared" si="49"/>
        <v>0</v>
      </c>
      <c r="BF219" s="118">
        <f t="shared" si="50"/>
        <v>0</v>
      </c>
      <c r="BG219" s="118">
        <f t="shared" si="51"/>
        <v>0</v>
      </c>
      <c r="BH219" s="118">
        <f t="shared" si="52"/>
        <v>0</v>
      </c>
      <c r="BI219" s="118">
        <f t="shared" si="53"/>
        <v>0</v>
      </c>
      <c r="BJ219" s="19" t="s">
        <v>41</v>
      </c>
      <c r="BK219" s="118">
        <f t="shared" si="54"/>
        <v>0</v>
      </c>
      <c r="BL219" s="19" t="s">
        <v>194</v>
      </c>
      <c r="BM219" s="19" t="s">
        <v>1532</v>
      </c>
    </row>
    <row r="220" spans="2:65" s="1" customFormat="1" ht="25.5" customHeight="1">
      <c r="B220" s="35"/>
      <c r="C220" s="174" t="s">
        <v>498</v>
      </c>
      <c r="D220" s="174" t="s">
        <v>190</v>
      </c>
      <c r="E220" s="175" t="s">
        <v>1533</v>
      </c>
      <c r="F220" s="255" t="s">
        <v>1534</v>
      </c>
      <c r="G220" s="255"/>
      <c r="H220" s="255"/>
      <c r="I220" s="255"/>
      <c r="J220" s="176" t="s">
        <v>193</v>
      </c>
      <c r="K220" s="177">
        <v>1.16</v>
      </c>
      <c r="L220" s="256">
        <v>0</v>
      </c>
      <c r="M220" s="257"/>
      <c r="N220" s="258">
        <f t="shared" si="45"/>
        <v>0</v>
      </c>
      <c r="O220" s="258"/>
      <c r="P220" s="258"/>
      <c r="Q220" s="258"/>
      <c r="R220" s="37"/>
      <c r="T220" s="178" t="s">
        <v>22</v>
      </c>
      <c r="U220" s="44" t="s">
        <v>51</v>
      </c>
      <c r="V220" s="36"/>
      <c r="W220" s="179">
        <f t="shared" si="46"/>
        <v>0</v>
      </c>
      <c r="X220" s="179">
        <v>0</v>
      </c>
      <c r="Y220" s="179">
        <f t="shared" si="47"/>
        <v>0</v>
      </c>
      <c r="Z220" s="179">
        <v>0.048</v>
      </c>
      <c r="AA220" s="180">
        <f t="shared" si="48"/>
        <v>0.05568</v>
      </c>
      <c r="AR220" s="19" t="s">
        <v>194</v>
      </c>
      <c r="AT220" s="19" t="s">
        <v>190</v>
      </c>
      <c r="AU220" s="19" t="s">
        <v>97</v>
      </c>
      <c r="AY220" s="19" t="s">
        <v>189</v>
      </c>
      <c r="BE220" s="118">
        <f t="shared" si="49"/>
        <v>0</v>
      </c>
      <c r="BF220" s="118">
        <f t="shared" si="50"/>
        <v>0</v>
      </c>
      <c r="BG220" s="118">
        <f t="shared" si="51"/>
        <v>0</v>
      </c>
      <c r="BH220" s="118">
        <f t="shared" si="52"/>
        <v>0</v>
      </c>
      <c r="BI220" s="118">
        <f t="shared" si="53"/>
        <v>0</v>
      </c>
      <c r="BJ220" s="19" t="s">
        <v>41</v>
      </c>
      <c r="BK220" s="118">
        <f t="shared" si="54"/>
        <v>0</v>
      </c>
      <c r="BL220" s="19" t="s">
        <v>194</v>
      </c>
      <c r="BM220" s="19" t="s">
        <v>1535</v>
      </c>
    </row>
    <row r="221" spans="2:65" s="1" customFormat="1" ht="25.5" customHeight="1">
      <c r="B221" s="35"/>
      <c r="C221" s="174" t="s">
        <v>502</v>
      </c>
      <c r="D221" s="174" t="s">
        <v>190</v>
      </c>
      <c r="E221" s="175" t="s">
        <v>1536</v>
      </c>
      <c r="F221" s="255" t="s">
        <v>1537</v>
      </c>
      <c r="G221" s="255"/>
      <c r="H221" s="255"/>
      <c r="I221" s="255"/>
      <c r="J221" s="176" t="s">
        <v>193</v>
      </c>
      <c r="K221" s="177">
        <v>3.96</v>
      </c>
      <c r="L221" s="256">
        <v>0</v>
      </c>
      <c r="M221" s="257"/>
      <c r="N221" s="258">
        <f t="shared" si="45"/>
        <v>0</v>
      </c>
      <c r="O221" s="258"/>
      <c r="P221" s="258"/>
      <c r="Q221" s="258"/>
      <c r="R221" s="37"/>
      <c r="T221" s="178" t="s">
        <v>22</v>
      </c>
      <c r="U221" s="44" t="s">
        <v>51</v>
      </c>
      <c r="V221" s="36"/>
      <c r="W221" s="179">
        <f t="shared" si="46"/>
        <v>0</v>
      </c>
      <c r="X221" s="179">
        <v>0</v>
      </c>
      <c r="Y221" s="179">
        <f t="shared" si="47"/>
        <v>0</v>
      </c>
      <c r="Z221" s="179">
        <v>0.038</v>
      </c>
      <c r="AA221" s="180">
        <f t="shared" si="48"/>
        <v>0.15048</v>
      </c>
      <c r="AR221" s="19" t="s">
        <v>194</v>
      </c>
      <c r="AT221" s="19" t="s">
        <v>190</v>
      </c>
      <c r="AU221" s="19" t="s">
        <v>97</v>
      </c>
      <c r="AY221" s="19" t="s">
        <v>189</v>
      </c>
      <c r="BE221" s="118">
        <f t="shared" si="49"/>
        <v>0</v>
      </c>
      <c r="BF221" s="118">
        <f t="shared" si="50"/>
        <v>0</v>
      </c>
      <c r="BG221" s="118">
        <f t="shared" si="51"/>
        <v>0</v>
      </c>
      <c r="BH221" s="118">
        <f t="shared" si="52"/>
        <v>0</v>
      </c>
      <c r="BI221" s="118">
        <f t="shared" si="53"/>
        <v>0</v>
      </c>
      <c r="BJ221" s="19" t="s">
        <v>41</v>
      </c>
      <c r="BK221" s="118">
        <f t="shared" si="54"/>
        <v>0</v>
      </c>
      <c r="BL221" s="19" t="s">
        <v>194</v>
      </c>
      <c r="BM221" s="19" t="s">
        <v>1538</v>
      </c>
    </row>
    <row r="222" spans="2:65" s="1" customFormat="1" ht="25.5" customHeight="1">
      <c r="B222" s="35"/>
      <c r="C222" s="174" t="s">
        <v>506</v>
      </c>
      <c r="D222" s="174" t="s">
        <v>190</v>
      </c>
      <c r="E222" s="175" t="s">
        <v>641</v>
      </c>
      <c r="F222" s="255" t="s">
        <v>642</v>
      </c>
      <c r="G222" s="255"/>
      <c r="H222" s="255"/>
      <c r="I222" s="255"/>
      <c r="J222" s="176" t="s">
        <v>193</v>
      </c>
      <c r="K222" s="177">
        <v>40.095</v>
      </c>
      <c r="L222" s="256">
        <v>0</v>
      </c>
      <c r="M222" s="257"/>
      <c r="N222" s="258">
        <f t="shared" si="45"/>
        <v>0</v>
      </c>
      <c r="O222" s="258"/>
      <c r="P222" s="258"/>
      <c r="Q222" s="258"/>
      <c r="R222" s="37"/>
      <c r="T222" s="178" t="s">
        <v>22</v>
      </c>
      <c r="U222" s="44" t="s">
        <v>51</v>
      </c>
      <c r="V222" s="36"/>
      <c r="W222" s="179">
        <f t="shared" si="46"/>
        <v>0</v>
      </c>
      <c r="X222" s="179">
        <v>0</v>
      </c>
      <c r="Y222" s="179">
        <f t="shared" si="47"/>
        <v>0</v>
      </c>
      <c r="Z222" s="179">
        <v>0.034</v>
      </c>
      <c r="AA222" s="180">
        <f t="shared" si="48"/>
        <v>1.3632300000000002</v>
      </c>
      <c r="AR222" s="19" t="s">
        <v>194</v>
      </c>
      <c r="AT222" s="19" t="s">
        <v>190</v>
      </c>
      <c r="AU222" s="19" t="s">
        <v>97</v>
      </c>
      <c r="AY222" s="19" t="s">
        <v>189</v>
      </c>
      <c r="BE222" s="118">
        <f t="shared" si="49"/>
        <v>0</v>
      </c>
      <c r="BF222" s="118">
        <f t="shared" si="50"/>
        <v>0</v>
      </c>
      <c r="BG222" s="118">
        <f t="shared" si="51"/>
        <v>0</v>
      </c>
      <c r="BH222" s="118">
        <f t="shared" si="52"/>
        <v>0</v>
      </c>
      <c r="BI222" s="118">
        <f t="shared" si="53"/>
        <v>0</v>
      </c>
      <c r="BJ222" s="19" t="s">
        <v>41</v>
      </c>
      <c r="BK222" s="118">
        <f t="shared" si="54"/>
        <v>0</v>
      </c>
      <c r="BL222" s="19" t="s">
        <v>194</v>
      </c>
      <c r="BM222" s="19" t="s">
        <v>1539</v>
      </c>
    </row>
    <row r="223" spans="2:65" s="1" customFormat="1" ht="25.5" customHeight="1">
      <c r="B223" s="35"/>
      <c r="C223" s="174" t="s">
        <v>509</v>
      </c>
      <c r="D223" s="174" t="s">
        <v>190</v>
      </c>
      <c r="E223" s="175" t="s">
        <v>1540</v>
      </c>
      <c r="F223" s="255" t="s">
        <v>1541</v>
      </c>
      <c r="G223" s="255"/>
      <c r="H223" s="255"/>
      <c r="I223" s="255"/>
      <c r="J223" s="176" t="s">
        <v>193</v>
      </c>
      <c r="K223" s="177">
        <v>1.953</v>
      </c>
      <c r="L223" s="256">
        <v>0</v>
      </c>
      <c r="M223" s="257"/>
      <c r="N223" s="258">
        <f t="shared" si="45"/>
        <v>0</v>
      </c>
      <c r="O223" s="258"/>
      <c r="P223" s="258"/>
      <c r="Q223" s="258"/>
      <c r="R223" s="37"/>
      <c r="T223" s="178" t="s">
        <v>22</v>
      </c>
      <c r="U223" s="44" t="s">
        <v>51</v>
      </c>
      <c r="V223" s="36"/>
      <c r="W223" s="179">
        <f t="shared" si="46"/>
        <v>0</v>
      </c>
      <c r="X223" s="179">
        <v>0</v>
      </c>
      <c r="Y223" s="179">
        <f t="shared" si="47"/>
        <v>0</v>
      </c>
      <c r="Z223" s="179">
        <v>0.076</v>
      </c>
      <c r="AA223" s="180">
        <f t="shared" si="48"/>
        <v>0.148428</v>
      </c>
      <c r="AR223" s="19" t="s">
        <v>194</v>
      </c>
      <c r="AT223" s="19" t="s">
        <v>190</v>
      </c>
      <c r="AU223" s="19" t="s">
        <v>97</v>
      </c>
      <c r="AY223" s="19" t="s">
        <v>189</v>
      </c>
      <c r="BE223" s="118">
        <f t="shared" si="49"/>
        <v>0</v>
      </c>
      <c r="BF223" s="118">
        <f t="shared" si="50"/>
        <v>0</v>
      </c>
      <c r="BG223" s="118">
        <f t="shared" si="51"/>
        <v>0</v>
      </c>
      <c r="BH223" s="118">
        <f t="shared" si="52"/>
        <v>0</v>
      </c>
      <c r="BI223" s="118">
        <f t="shared" si="53"/>
        <v>0</v>
      </c>
      <c r="BJ223" s="19" t="s">
        <v>41</v>
      </c>
      <c r="BK223" s="118">
        <f t="shared" si="54"/>
        <v>0</v>
      </c>
      <c r="BL223" s="19" t="s">
        <v>194</v>
      </c>
      <c r="BM223" s="19" t="s">
        <v>1542</v>
      </c>
    </row>
    <row r="224" spans="2:65" s="1" customFormat="1" ht="25.5" customHeight="1">
      <c r="B224" s="35"/>
      <c r="C224" s="174" t="s">
        <v>512</v>
      </c>
      <c r="D224" s="174" t="s">
        <v>190</v>
      </c>
      <c r="E224" s="175" t="s">
        <v>1543</v>
      </c>
      <c r="F224" s="255" t="s">
        <v>1544</v>
      </c>
      <c r="G224" s="255"/>
      <c r="H224" s="255"/>
      <c r="I224" s="255"/>
      <c r="J224" s="176" t="s">
        <v>193</v>
      </c>
      <c r="K224" s="177">
        <v>2.205</v>
      </c>
      <c r="L224" s="256">
        <v>0</v>
      </c>
      <c r="M224" s="257"/>
      <c r="N224" s="258">
        <f t="shared" si="45"/>
        <v>0</v>
      </c>
      <c r="O224" s="258"/>
      <c r="P224" s="258"/>
      <c r="Q224" s="258"/>
      <c r="R224" s="37"/>
      <c r="T224" s="178" t="s">
        <v>22</v>
      </c>
      <c r="U224" s="44" t="s">
        <v>51</v>
      </c>
      <c r="V224" s="36"/>
      <c r="W224" s="179">
        <f t="shared" si="46"/>
        <v>0</v>
      </c>
      <c r="X224" s="179">
        <v>0</v>
      </c>
      <c r="Y224" s="179">
        <f t="shared" si="47"/>
        <v>0</v>
      </c>
      <c r="Z224" s="179">
        <v>0.063</v>
      </c>
      <c r="AA224" s="180">
        <f t="shared" si="48"/>
        <v>0.138915</v>
      </c>
      <c r="AR224" s="19" t="s">
        <v>194</v>
      </c>
      <c r="AT224" s="19" t="s">
        <v>190</v>
      </c>
      <c r="AU224" s="19" t="s">
        <v>97</v>
      </c>
      <c r="AY224" s="19" t="s">
        <v>189</v>
      </c>
      <c r="BE224" s="118">
        <f t="shared" si="49"/>
        <v>0</v>
      </c>
      <c r="BF224" s="118">
        <f t="shared" si="50"/>
        <v>0</v>
      </c>
      <c r="BG224" s="118">
        <f t="shared" si="51"/>
        <v>0</v>
      </c>
      <c r="BH224" s="118">
        <f t="shared" si="52"/>
        <v>0</v>
      </c>
      <c r="BI224" s="118">
        <f t="shared" si="53"/>
        <v>0</v>
      </c>
      <c r="BJ224" s="19" t="s">
        <v>41</v>
      </c>
      <c r="BK224" s="118">
        <f t="shared" si="54"/>
        <v>0</v>
      </c>
      <c r="BL224" s="19" t="s">
        <v>194</v>
      </c>
      <c r="BM224" s="19" t="s">
        <v>1545</v>
      </c>
    </row>
    <row r="225" spans="2:65" s="1" customFormat="1" ht="16.5" customHeight="1">
      <c r="B225" s="35"/>
      <c r="C225" s="174" t="s">
        <v>515</v>
      </c>
      <c r="D225" s="174" t="s">
        <v>190</v>
      </c>
      <c r="E225" s="175" t="s">
        <v>307</v>
      </c>
      <c r="F225" s="255" t="s">
        <v>308</v>
      </c>
      <c r="G225" s="255"/>
      <c r="H225" s="255"/>
      <c r="I225" s="255"/>
      <c r="J225" s="176" t="s">
        <v>193</v>
      </c>
      <c r="K225" s="177">
        <v>2.4</v>
      </c>
      <c r="L225" s="256">
        <v>0</v>
      </c>
      <c r="M225" s="257"/>
      <c r="N225" s="258">
        <f t="shared" si="45"/>
        <v>0</v>
      </c>
      <c r="O225" s="258"/>
      <c r="P225" s="258"/>
      <c r="Q225" s="258"/>
      <c r="R225" s="37"/>
      <c r="T225" s="178" t="s">
        <v>22</v>
      </c>
      <c r="U225" s="44" t="s">
        <v>51</v>
      </c>
      <c r="V225" s="36"/>
      <c r="W225" s="179">
        <f t="shared" si="46"/>
        <v>0</v>
      </c>
      <c r="X225" s="179">
        <v>0</v>
      </c>
      <c r="Y225" s="179">
        <f t="shared" si="47"/>
        <v>0</v>
      </c>
      <c r="Z225" s="179">
        <v>0.06</v>
      </c>
      <c r="AA225" s="180">
        <f t="shared" si="48"/>
        <v>0.144</v>
      </c>
      <c r="AR225" s="19" t="s">
        <v>194</v>
      </c>
      <c r="AT225" s="19" t="s">
        <v>190</v>
      </c>
      <c r="AU225" s="19" t="s">
        <v>97</v>
      </c>
      <c r="AY225" s="19" t="s">
        <v>189</v>
      </c>
      <c r="BE225" s="118">
        <f t="shared" si="49"/>
        <v>0</v>
      </c>
      <c r="BF225" s="118">
        <f t="shared" si="50"/>
        <v>0</v>
      </c>
      <c r="BG225" s="118">
        <f t="shared" si="51"/>
        <v>0</v>
      </c>
      <c r="BH225" s="118">
        <f t="shared" si="52"/>
        <v>0</v>
      </c>
      <c r="BI225" s="118">
        <f t="shared" si="53"/>
        <v>0</v>
      </c>
      <c r="BJ225" s="19" t="s">
        <v>41</v>
      </c>
      <c r="BK225" s="118">
        <f t="shared" si="54"/>
        <v>0</v>
      </c>
      <c r="BL225" s="19" t="s">
        <v>194</v>
      </c>
      <c r="BM225" s="19" t="s">
        <v>1546</v>
      </c>
    </row>
    <row r="226" spans="2:65" s="1" customFormat="1" ht="16.5" customHeight="1">
      <c r="B226" s="35"/>
      <c r="C226" s="174" t="s">
        <v>519</v>
      </c>
      <c r="D226" s="174" t="s">
        <v>190</v>
      </c>
      <c r="E226" s="175" t="s">
        <v>311</v>
      </c>
      <c r="F226" s="255" t="s">
        <v>312</v>
      </c>
      <c r="G226" s="255"/>
      <c r="H226" s="255"/>
      <c r="I226" s="255"/>
      <c r="J226" s="176" t="s">
        <v>193</v>
      </c>
      <c r="K226" s="177">
        <v>31.18</v>
      </c>
      <c r="L226" s="256">
        <v>0</v>
      </c>
      <c r="M226" s="257"/>
      <c r="N226" s="258">
        <f t="shared" si="45"/>
        <v>0</v>
      </c>
      <c r="O226" s="258"/>
      <c r="P226" s="258"/>
      <c r="Q226" s="258"/>
      <c r="R226" s="37"/>
      <c r="T226" s="178" t="s">
        <v>22</v>
      </c>
      <c r="U226" s="44" t="s">
        <v>51</v>
      </c>
      <c r="V226" s="36"/>
      <c r="W226" s="179">
        <f t="shared" si="46"/>
        <v>0</v>
      </c>
      <c r="X226" s="179">
        <v>0</v>
      </c>
      <c r="Y226" s="179">
        <f t="shared" si="47"/>
        <v>0</v>
      </c>
      <c r="Z226" s="179">
        <v>0.066</v>
      </c>
      <c r="AA226" s="180">
        <f t="shared" si="48"/>
        <v>2.05788</v>
      </c>
      <c r="AR226" s="19" t="s">
        <v>194</v>
      </c>
      <c r="AT226" s="19" t="s">
        <v>190</v>
      </c>
      <c r="AU226" s="19" t="s">
        <v>97</v>
      </c>
      <c r="AY226" s="19" t="s">
        <v>189</v>
      </c>
      <c r="BE226" s="118">
        <f t="shared" si="49"/>
        <v>0</v>
      </c>
      <c r="BF226" s="118">
        <f t="shared" si="50"/>
        <v>0</v>
      </c>
      <c r="BG226" s="118">
        <f t="shared" si="51"/>
        <v>0</v>
      </c>
      <c r="BH226" s="118">
        <f t="shared" si="52"/>
        <v>0</v>
      </c>
      <c r="BI226" s="118">
        <f t="shared" si="53"/>
        <v>0</v>
      </c>
      <c r="BJ226" s="19" t="s">
        <v>41</v>
      </c>
      <c r="BK226" s="118">
        <f t="shared" si="54"/>
        <v>0</v>
      </c>
      <c r="BL226" s="19" t="s">
        <v>194</v>
      </c>
      <c r="BM226" s="19" t="s">
        <v>1547</v>
      </c>
    </row>
    <row r="227" spans="2:65" s="1" customFormat="1" ht="38.25" customHeight="1">
      <c r="B227" s="35"/>
      <c r="C227" s="174" t="s">
        <v>522</v>
      </c>
      <c r="D227" s="174" t="s">
        <v>190</v>
      </c>
      <c r="E227" s="175" t="s">
        <v>1548</v>
      </c>
      <c r="F227" s="255" t="s">
        <v>1549</v>
      </c>
      <c r="G227" s="255"/>
      <c r="H227" s="255"/>
      <c r="I227" s="255"/>
      <c r="J227" s="176" t="s">
        <v>193</v>
      </c>
      <c r="K227" s="177">
        <v>5.1</v>
      </c>
      <c r="L227" s="256">
        <v>0</v>
      </c>
      <c r="M227" s="257"/>
      <c r="N227" s="258">
        <f t="shared" si="45"/>
        <v>0</v>
      </c>
      <c r="O227" s="258"/>
      <c r="P227" s="258"/>
      <c r="Q227" s="258"/>
      <c r="R227" s="37"/>
      <c r="T227" s="178" t="s">
        <v>22</v>
      </c>
      <c r="U227" s="44" t="s">
        <v>51</v>
      </c>
      <c r="V227" s="36"/>
      <c r="W227" s="179">
        <f t="shared" si="46"/>
        <v>0</v>
      </c>
      <c r="X227" s="179">
        <v>0</v>
      </c>
      <c r="Y227" s="179">
        <f t="shared" si="47"/>
        <v>0</v>
      </c>
      <c r="Z227" s="179">
        <v>0.043</v>
      </c>
      <c r="AA227" s="180">
        <f t="shared" si="48"/>
        <v>0.21929999999999997</v>
      </c>
      <c r="AR227" s="19" t="s">
        <v>194</v>
      </c>
      <c r="AT227" s="19" t="s">
        <v>190</v>
      </c>
      <c r="AU227" s="19" t="s">
        <v>97</v>
      </c>
      <c r="AY227" s="19" t="s">
        <v>189</v>
      </c>
      <c r="BE227" s="118">
        <f t="shared" si="49"/>
        <v>0</v>
      </c>
      <c r="BF227" s="118">
        <f t="shared" si="50"/>
        <v>0</v>
      </c>
      <c r="BG227" s="118">
        <f t="shared" si="51"/>
        <v>0</v>
      </c>
      <c r="BH227" s="118">
        <f t="shared" si="52"/>
        <v>0</v>
      </c>
      <c r="BI227" s="118">
        <f t="shared" si="53"/>
        <v>0</v>
      </c>
      <c r="BJ227" s="19" t="s">
        <v>41</v>
      </c>
      <c r="BK227" s="118">
        <f t="shared" si="54"/>
        <v>0</v>
      </c>
      <c r="BL227" s="19" t="s">
        <v>194</v>
      </c>
      <c r="BM227" s="19" t="s">
        <v>1550</v>
      </c>
    </row>
    <row r="228" spans="2:65" s="1" customFormat="1" ht="25.5" customHeight="1">
      <c r="B228" s="35"/>
      <c r="C228" s="174" t="s">
        <v>526</v>
      </c>
      <c r="D228" s="174" t="s">
        <v>190</v>
      </c>
      <c r="E228" s="175" t="s">
        <v>1551</v>
      </c>
      <c r="F228" s="255" t="s">
        <v>1552</v>
      </c>
      <c r="G228" s="255"/>
      <c r="H228" s="255"/>
      <c r="I228" s="255"/>
      <c r="J228" s="176" t="s">
        <v>193</v>
      </c>
      <c r="K228" s="177">
        <v>2.88</v>
      </c>
      <c r="L228" s="256">
        <v>0</v>
      </c>
      <c r="M228" s="257"/>
      <c r="N228" s="258">
        <f t="shared" si="45"/>
        <v>0</v>
      </c>
      <c r="O228" s="258"/>
      <c r="P228" s="258"/>
      <c r="Q228" s="258"/>
      <c r="R228" s="37"/>
      <c r="T228" s="178" t="s">
        <v>22</v>
      </c>
      <c r="U228" s="44" t="s">
        <v>51</v>
      </c>
      <c r="V228" s="36"/>
      <c r="W228" s="179">
        <f t="shared" si="46"/>
        <v>0</v>
      </c>
      <c r="X228" s="179">
        <v>0</v>
      </c>
      <c r="Y228" s="179">
        <f t="shared" si="47"/>
        <v>0</v>
      </c>
      <c r="Z228" s="179">
        <v>0.062</v>
      </c>
      <c r="AA228" s="180">
        <f t="shared" si="48"/>
        <v>0.17856</v>
      </c>
      <c r="AR228" s="19" t="s">
        <v>194</v>
      </c>
      <c r="AT228" s="19" t="s">
        <v>190</v>
      </c>
      <c r="AU228" s="19" t="s">
        <v>97</v>
      </c>
      <c r="AY228" s="19" t="s">
        <v>189</v>
      </c>
      <c r="BE228" s="118">
        <f t="shared" si="49"/>
        <v>0</v>
      </c>
      <c r="BF228" s="118">
        <f t="shared" si="50"/>
        <v>0</v>
      </c>
      <c r="BG228" s="118">
        <f t="shared" si="51"/>
        <v>0</v>
      </c>
      <c r="BH228" s="118">
        <f t="shared" si="52"/>
        <v>0</v>
      </c>
      <c r="BI228" s="118">
        <f t="shared" si="53"/>
        <v>0</v>
      </c>
      <c r="BJ228" s="19" t="s">
        <v>41</v>
      </c>
      <c r="BK228" s="118">
        <f t="shared" si="54"/>
        <v>0</v>
      </c>
      <c r="BL228" s="19" t="s">
        <v>194</v>
      </c>
      <c r="BM228" s="19" t="s">
        <v>1553</v>
      </c>
    </row>
    <row r="229" spans="2:65" s="1" customFormat="1" ht="25.5" customHeight="1">
      <c r="B229" s="35"/>
      <c r="C229" s="174" t="s">
        <v>531</v>
      </c>
      <c r="D229" s="174" t="s">
        <v>190</v>
      </c>
      <c r="E229" s="175" t="s">
        <v>1102</v>
      </c>
      <c r="F229" s="255" t="s">
        <v>1103</v>
      </c>
      <c r="G229" s="255"/>
      <c r="H229" s="255"/>
      <c r="I229" s="255"/>
      <c r="J229" s="176" t="s">
        <v>388</v>
      </c>
      <c r="K229" s="177">
        <v>1.283</v>
      </c>
      <c r="L229" s="256">
        <v>0</v>
      </c>
      <c r="M229" s="257"/>
      <c r="N229" s="258">
        <f t="shared" si="45"/>
        <v>0</v>
      </c>
      <c r="O229" s="258"/>
      <c r="P229" s="258"/>
      <c r="Q229" s="258"/>
      <c r="R229" s="37"/>
      <c r="T229" s="178" t="s">
        <v>22</v>
      </c>
      <c r="U229" s="44" t="s">
        <v>51</v>
      </c>
      <c r="V229" s="36"/>
      <c r="W229" s="179">
        <f t="shared" si="46"/>
        <v>0</v>
      </c>
      <c r="X229" s="179">
        <v>0</v>
      </c>
      <c r="Y229" s="179">
        <f t="shared" si="47"/>
        <v>0</v>
      </c>
      <c r="Z229" s="179">
        <v>1.8</v>
      </c>
      <c r="AA229" s="180">
        <f t="shared" si="48"/>
        <v>2.3094</v>
      </c>
      <c r="AR229" s="19" t="s">
        <v>194</v>
      </c>
      <c r="AT229" s="19" t="s">
        <v>190</v>
      </c>
      <c r="AU229" s="19" t="s">
        <v>97</v>
      </c>
      <c r="AY229" s="19" t="s">
        <v>189</v>
      </c>
      <c r="BE229" s="118">
        <f t="shared" si="49"/>
        <v>0</v>
      </c>
      <c r="BF229" s="118">
        <f t="shared" si="50"/>
        <v>0</v>
      </c>
      <c r="BG229" s="118">
        <f t="shared" si="51"/>
        <v>0</v>
      </c>
      <c r="BH229" s="118">
        <f t="shared" si="52"/>
        <v>0</v>
      </c>
      <c r="BI229" s="118">
        <f t="shared" si="53"/>
        <v>0</v>
      </c>
      <c r="BJ229" s="19" t="s">
        <v>41</v>
      </c>
      <c r="BK229" s="118">
        <f t="shared" si="54"/>
        <v>0</v>
      </c>
      <c r="BL229" s="19" t="s">
        <v>194</v>
      </c>
      <c r="BM229" s="19" t="s">
        <v>1554</v>
      </c>
    </row>
    <row r="230" spans="2:65" s="1" customFormat="1" ht="38.25" customHeight="1">
      <c r="B230" s="35"/>
      <c r="C230" s="174" t="s">
        <v>535</v>
      </c>
      <c r="D230" s="174" t="s">
        <v>190</v>
      </c>
      <c r="E230" s="175" t="s">
        <v>1105</v>
      </c>
      <c r="F230" s="255" t="s">
        <v>1106</v>
      </c>
      <c r="G230" s="255"/>
      <c r="H230" s="255"/>
      <c r="I230" s="255"/>
      <c r="J230" s="176" t="s">
        <v>198</v>
      </c>
      <c r="K230" s="177">
        <v>13.6</v>
      </c>
      <c r="L230" s="256">
        <v>0</v>
      </c>
      <c r="M230" s="257"/>
      <c r="N230" s="258">
        <f t="shared" si="45"/>
        <v>0</v>
      </c>
      <c r="O230" s="258"/>
      <c r="P230" s="258"/>
      <c r="Q230" s="258"/>
      <c r="R230" s="37"/>
      <c r="T230" s="178" t="s">
        <v>22</v>
      </c>
      <c r="U230" s="44" t="s">
        <v>51</v>
      </c>
      <c r="V230" s="36"/>
      <c r="W230" s="179">
        <f t="shared" si="46"/>
        <v>0</v>
      </c>
      <c r="X230" s="179">
        <v>0</v>
      </c>
      <c r="Y230" s="179">
        <f t="shared" si="47"/>
        <v>0</v>
      </c>
      <c r="Z230" s="179">
        <v>0.065</v>
      </c>
      <c r="AA230" s="180">
        <f t="shared" si="48"/>
        <v>0.884</v>
      </c>
      <c r="AR230" s="19" t="s">
        <v>194</v>
      </c>
      <c r="AT230" s="19" t="s">
        <v>190</v>
      </c>
      <c r="AU230" s="19" t="s">
        <v>97</v>
      </c>
      <c r="AY230" s="19" t="s">
        <v>189</v>
      </c>
      <c r="BE230" s="118">
        <f t="shared" si="49"/>
        <v>0</v>
      </c>
      <c r="BF230" s="118">
        <f t="shared" si="50"/>
        <v>0</v>
      </c>
      <c r="BG230" s="118">
        <f t="shared" si="51"/>
        <v>0</v>
      </c>
      <c r="BH230" s="118">
        <f t="shared" si="52"/>
        <v>0</v>
      </c>
      <c r="BI230" s="118">
        <f t="shared" si="53"/>
        <v>0</v>
      </c>
      <c r="BJ230" s="19" t="s">
        <v>41</v>
      </c>
      <c r="BK230" s="118">
        <f t="shared" si="54"/>
        <v>0</v>
      </c>
      <c r="BL230" s="19" t="s">
        <v>194</v>
      </c>
      <c r="BM230" s="19" t="s">
        <v>1555</v>
      </c>
    </row>
    <row r="231" spans="2:65" s="1" customFormat="1" ht="38.25" customHeight="1">
      <c r="B231" s="35"/>
      <c r="C231" s="174" t="s">
        <v>539</v>
      </c>
      <c r="D231" s="174" t="s">
        <v>190</v>
      </c>
      <c r="E231" s="175" t="s">
        <v>315</v>
      </c>
      <c r="F231" s="255" t="s">
        <v>316</v>
      </c>
      <c r="G231" s="255"/>
      <c r="H231" s="255"/>
      <c r="I231" s="255"/>
      <c r="J231" s="176" t="s">
        <v>193</v>
      </c>
      <c r="K231" s="177">
        <v>309.957</v>
      </c>
      <c r="L231" s="256">
        <v>0</v>
      </c>
      <c r="M231" s="257"/>
      <c r="N231" s="258">
        <f t="shared" si="45"/>
        <v>0</v>
      </c>
      <c r="O231" s="258"/>
      <c r="P231" s="258"/>
      <c r="Q231" s="258"/>
      <c r="R231" s="37"/>
      <c r="T231" s="178" t="s">
        <v>22</v>
      </c>
      <c r="U231" s="44" t="s">
        <v>51</v>
      </c>
      <c r="V231" s="36"/>
      <c r="W231" s="179">
        <f t="shared" si="46"/>
        <v>0</v>
      </c>
      <c r="X231" s="179">
        <v>0</v>
      </c>
      <c r="Y231" s="179">
        <f t="shared" si="47"/>
        <v>0</v>
      </c>
      <c r="Z231" s="179">
        <v>0.016</v>
      </c>
      <c r="AA231" s="180">
        <f t="shared" si="48"/>
        <v>4.959312</v>
      </c>
      <c r="AR231" s="19" t="s">
        <v>194</v>
      </c>
      <c r="AT231" s="19" t="s">
        <v>190</v>
      </c>
      <c r="AU231" s="19" t="s">
        <v>97</v>
      </c>
      <c r="AY231" s="19" t="s">
        <v>189</v>
      </c>
      <c r="BE231" s="118">
        <f t="shared" si="49"/>
        <v>0</v>
      </c>
      <c r="BF231" s="118">
        <f t="shared" si="50"/>
        <v>0</v>
      </c>
      <c r="BG231" s="118">
        <f t="shared" si="51"/>
        <v>0</v>
      </c>
      <c r="BH231" s="118">
        <f t="shared" si="52"/>
        <v>0</v>
      </c>
      <c r="BI231" s="118">
        <f t="shared" si="53"/>
        <v>0</v>
      </c>
      <c r="BJ231" s="19" t="s">
        <v>41</v>
      </c>
      <c r="BK231" s="118">
        <f t="shared" si="54"/>
        <v>0</v>
      </c>
      <c r="BL231" s="19" t="s">
        <v>194</v>
      </c>
      <c r="BM231" s="19" t="s">
        <v>1556</v>
      </c>
    </row>
    <row r="232" spans="2:65" s="1" customFormat="1" ht="25.5" customHeight="1">
      <c r="B232" s="35"/>
      <c r="C232" s="174" t="s">
        <v>543</v>
      </c>
      <c r="D232" s="174" t="s">
        <v>190</v>
      </c>
      <c r="E232" s="175" t="s">
        <v>1109</v>
      </c>
      <c r="F232" s="255" t="s">
        <v>1110</v>
      </c>
      <c r="G232" s="255"/>
      <c r="H232" s="255"/>
      <c r="I232" s="255"/>
      <c r="J232" s="176" t="s">
        <v>388</v>
      </c>
      <c r="K232" s="177">
        <v>432.224</v>
      </c>
      <c r="L232" s="256">
        <v>0</v>
      </c>
      <c r="M232" s="257"/>
      <c r="N232" s="258">
        <f t="shared" si="45"/>
        <v>0</v>
      </c>
      <c r="O232" s="258"/>
      <c r="P232" s="258"/>
      <c r="Q232" s="258"/>
      <c r="R232" s="37"/>
      <c r="T232" s="178" t="s">
        <v>22</v>
      </c>
      <c r="U232" s="44" t="s">
        <v>51</v>
      </c>
      <c r="V232" s="36"/>
      <c r="W232" s="179">
        <f t="shared" si="46"/>
        <v>0</v>
      </c>
      <c r="X232" s="179">
        <v>0</v>
      </c>
      <c r="Y232" s="179">
        <f t="shared" si="47"/>
        <v>0</v>
      </c>
      <c r="Z232" s="179">
        <v>0.35</v>
      </c>
      <c r="AA232" s="180">
        <f t="shared" si="48"/>
        <v>151.27839999999998</v>
      </c>
      <c r="AR232" s="19" t="s">
        <v>194</v>
      </c>
      <c r="AT232" s="19" t="s">
        <v>190</v>
      </c>
      <c r="AU232" s="19" t="s">
        <v>97</v>
      </c>
      <c r="AY232" s="19" t="s">
        <v>189</v>
      </c>
      <c r="BE232" s="118">
        <f t="shared" si="49"/>
        <v>0</v>
      </c>
      <c r="BF232" s="118">
        <f t="shared" si="50"/>
        <v>0</v>
      </c>
      <c r="BG232" s="118">
        <f t="shared" si="51"/>
        <v>0</v>
      </c>
      <c r="BH232" s="118">
        <f t="shared" si="52"/>
        <v>0</v>
      </c>
      <c r="BI232" s="118">
        <f t="shared" si="53"/>
        <v>0</v>
      </c>
      <c r="BJ232" s="19" t="s">
        <v>41</v>
      </c>
      <c r="BK232" s="118">
        <f t="shared" si="54"/>
        <v>0</v>
      </c>
      <c r="BL232" s="19" t="s">
        <v>194</v>
      </c>
      <c r="BM232" s="19" t="s">
        <v>1557</v>
      </c>
    </row>
    <row r="233" spans="2:63" s="10" customFormat="1" ht="29.85" customHeight="1">
      <c r="B233" s="163"/>
      <c r="C233" s="164"/>
      <c r="D233" s="173" t="s">
        <v>157</v>
      </c>
      <c r="E233" s="173"/>
      <c r="F233" s="173"/>
      <c r="G233" s="173"/>
      <c r="H233" s="173"/>
      <c r="I233" s="173"/>
      <c r="J233" s="173"/>
      <c r="K233" s="173"/>
      <c r="L233" s="173"/>
      <c r="M233" s="173"/>
      <c r="N233" s="268">
        <f>BK233</f>
        <v>0</v>
      </c>
      <c r="O233" s="269"/>
      <c r="P233" s="269"/>
      <c r="Q233" s="269"/>
      <c r="R233" s="166"/>
      <c r="T233" s="167"/>
      <c r="U233" s="164"/>
      <c r="V233" s="164"/>
      <c r="W233" s="168">
        <f>SUM(W234:W244)</f>
        <v>0</v>
      </c>
      <c r="X233" s="164"/>
      <c r="Y233" s="168">
        <f>SUM(Y234:Y244)</f>
        <v>0</v>
      </c>
      <c r="Z233" s="164"/>
      <c r="AA233" s="169">
        <f>SUM(AA234:AA244)</f>
        <v>0</v>
      </c>
      <c r="AR233" s="170" t="s">
        <v>41</v>
      </c>
      <c r="AT233" s="171" t="s">
        <v>85</v>
      </c>
      <c r="AU233" s="171" t="s">
        <v>41</v>
      </c>
      <c r="AY233" s="170" t="s">
        <v>189</v>
      </c>
      <c r="BK233" s="172">
        <f>SUM(BK234:BK244)</f>
        <v>0</v>
      </c>
    </row>
    <row r="234" spans="2:65" s="1" customFormat="1" ht="38.25" customHeight="1">
      <c r="B234" s="35"/>
      <c r="C234" s="174" t="s">
        <v>547</v>
      </c>
      <c r="D234" s="174" t="s">
        <v>190</v>
      </c>
      <c r="E234" s="175" t="s">
        <v>1558</v>
      </c>
      <c r="F234" s="255" t="s">
        <v>1559</v>
      </c>
      <c r="G234" s="255"/>
      <c r="H234" s="255"/>
      <c r="I234" s="255"/>
      <c r="J234" s="176" t="s">
        <v>321</v>
      </c>
      <c r="K234" s="177">
        <v>255.195</v>
      </c>
      <c r="L234" s="256">
        <v>0</v>
      </c>
      <c r="M234" s="257"/>
      <c r="N234" s="258">
        <f aca="true" t="shared" si="55" ref="N234:N244">ROUND(L234*K234,2)</f>
        <v>0</v>
      </c>
      <c r="O234" s="258"/>
      <c r="P234" s="258"/>
      <c r="Q234" s="258"/>
      <c r="R234" s="37"/>
      <c r="T234" s="178" t="s">
        <v>22</v>
      </c>
      <c r="U234" s="44" t="s">
        <v>51</v>
      </c>
      <c r="V234" s="36"/>
      <c r="W234" s="179">
        <f aca="true" t="shared" si="56" ref="W234:W244">V234*K234</f>
        <v>0</v>
      </c>
      <c r="X234" s="179">
        <v>0</v>
      </c>
      <c r="Y234" s="179">
        <f aca="true" t="shared" si="57" ref="Y234:Y244">X234*K234</f>
        <v>0</v>
      </c>
      <c r="Z234" s="179">
        <v>0</v>
      </c>
      <c r="AA234" s="180">
        <f aca="true" t="shared" si="58" ref="AA234:AA244">Z234*K234</f>
        <v>0</v>
      </c>
      <c r="AR234" s="19" t="s">
        <v>194</v>
      </c>
      <c r="AT234" s="19" t="s">
        <v>190</v>
      </c>
      <c r="AU234" s="19" t="s">
        <v>97</v>
      </c>
      <c r="AY234" s="19" t="s">
        <v>189</v>
      </c>
      <c r="BE234" s="118">
        <f aca="true" t="shared" si="59" ref="BE234:BE244">IF(U234="základní",N234,0)</f>
        <v>0</v>
      </c>
      <c r="BF234" s="118">
        <f aca="true" t="shared" si="60" ref="BF234:BF244">IF(U234="snížená",N234,0)</f>
        <v>0</v>
      </c>
      <c r="BG234" s="118">
        <f aca="true" t="shared" si="61" ref="BG234:BG244">IF(U234="zákl. přenesená",N234,0)</f>
        <v>0</v>
      </c>
      <c r="BH234" s="118">
        <f aca="true" t="shared" si="62" ref="BH234:BH244">IF(U234="sníž. přenesená",N234,0)</f>
        <v>0</v>
      </c>
      <c r="BI234" s="118">
        <f aca="true" t="shared" si="63" ref="BI234:BI244">IF(U234="nulová",N234,0)</f>
        <v>0</v>
      </c>
      <c r="BJ234" s="19" t="s">
        <v>41</v>
      </c>
      <c r="BK234" s="118">
        <f aca="true" t="shared" si="64" ref="BK234:BK244">ROUND(L234*K234,2)</f>
        <v>0</v>
      </c>
      <c r="BL234" s="19" t="s">
        <v>194</v>
      </c>
      <c r="BM234" s="19" t="s">
        <v>1560</v>
      </c>
    </row>
    <row r="235" spans="2:65" s="1" customFormat="1" ht="38.25" customHeight="1">
      <c r="B235" s="35"/>
      <c r="C235" s="174" t="s">
        <v>551</v>
      </c>
      <c r="D235" s="174" t="s">
        <v>190</v>
      </c>
      <c r="E235" s="175" t="s">
        <v>324</v>
      </c>
      <c r="F235" s="255" t="s">
        <v>325</v>
      </c>
      <c r="G235" s="255"/>
      <c r="H235" s="255"/>
      <c r="I235" s="255"/>
      <c r="J235" s="176" t="s">
        <v>321</v>
      </c>
      <c r="K235" s="177">
        <v>255.195</v>
      </c>
      <c r="L235" s="256">
        <v>0</v>
      </c>
      <c r="M235" s="257"/>
      <c r="N235" s="258">
        <f t="shared" si="55"/>
        <v>0</v>
      </c>
      <c r="O235" s="258"/>
      <c r="P235" s="258"/>
      <c r="Q235" s="258"/>
      <c r="R235" s="37"/>
      <c r="T235" s="178" t="s">
        <v>22</v>
      </c>
      <c r="U235" s="44" t="s">
        <v>51</v>
      </c>
      <c r="V235" s="36"/>
      <c r="W235" s="179">
        <f t="shared" si="56"/>
        <v>0</v>
      </c>
      <c r="X235" s="179">
        <v>0</v>
      </c>
      <c r="Y235" s="179">
        <f t="shared" si="57"/>
        <v>0</v>
      </c>
      <c r="Z235" s="179">
        <v>0</v>
      </c>
      <c r="AA235" s="180">
        <f t="shared" si="58"/>
        <v>0</v>
      </c>
      <c r="AR235" s="19" t="s">
        <v>194</v>
      </c>
      <c r="AT235" s="19" t="s">
        <v>190</v>
      </c>
      <c r="AU235" s="19" t="s">
        <v>97</v>
      </c>
      <c r="AY235" s="19" t="s">
        <v>189</v>
      </c>
      <c r="BE235" s="118">
        <f t="shared" si="59"/>
        <v>0</v>
      </c>
      <c r="BF235" s="118">
        <f t="shared" si="60"/>
        <v>0</v>
      </c>
      <c r="BG235" s="118">
        <f t="shared" si="61"/>
        <v>0</v>
      </c>
      <c r="BH235" s="118">
        <f t="shared" si="62"/>
        <v>0</v>
      </c>
      <c r="BI235" s="118">
        <f t="shared" si="63"/>
        <v>0</v>
      </c>
      <c r="BJ235" s="19" t="s">
        <v>41</v>
      </c>
      <c r="BK235" s="118">
        <f t="shared" si="64"/>
        <v>0</v>
      </c>
      <c r="BL235" s="19" t="s">
        <v>194</v>
      </c>
      <c r="BM235" s="19" t="s">
        <v>1561</v>
      </c>
    </row>
    <row r="236" spans="2:65" s="1" customFormat="1" ht="25.5" customHeight="1">
      <c r="B236" s="35"/>
      <c r="C236" s="174" t="s">
        <v>798</v>
      </c>
      <c r="D236" s="174" t="s">
        <v>190</v>
      </c>
      <c r="E236" s="175" t="s">
        <v>328</v>
      </c>
      <c r="F236" s="255" t="s">
        <v>329</v>
      </c>
      <c r="G236" s="255"/>
      <c r="H236" s="255"/>
      <c r="I236" s="255"/>
      <c r="J236" s="176" t="s">
        <v>321</v>
      </c>
      <c r="K236" s="177">
        <v>2296.755</v>
      </c>
      <c r="L236" s="256">
        <v>0</v>
      </c>
      <c r="M236" s="257"/>
      <c r="N236" s="258">
        <f t="shared" si="55"/>
        <v>0</v>
      </c>
      <c r="O236" s="258"/>
      <c r="P236" s="258"/>
      <c r="Q236" s="258"/>
      <c r="R236" s="37"/>
      <c r="T236" s="178" t="s">
        <v>22</v>
      </c>
      <c r="U236" s="44" t="s">
        <v>51</v>
      </c>
      <c r="V236" s="36"/>
      <c r="W236" s="179">
        <f t="shared" si="56"/>
        <v>0</v>
      </c>
      <c r="X236" s="179">
        <v>0</v>
      </c>
      <c r="Y236" s="179">
        <f t="shared" si="57"/>
        <v>0</v>
      </c>
      <c r="Z236" s="179">
        <v>0</v>
      </c>
      <c r="AA236" s="180">
        <f t="shared" si="58"/>
        <v>0</v>
      </c>
      <c r="AR236" s="19" t="s">
        <v>194</v>
      </c>
      <c r="AT236" s="19" t="s">
        <v>190</v>
      </c>
      <c r="AU236" s="19" t="s">
        <v>97</v>
      </c>
      <c r="AY236" s="19" t="s">
        <v>189</v>
      </c>
      <c r="BE236" s="118">
        <f t="shared" si="59"/>
        <v>0</v>
      </c>
      <c r="BF236" s="118">
        <f t="shared" si="60"/>
        <v>0</v>
      </c>
      <c r="BG236" s="118">
        <f t="shared" si="61"/>
        <v>0</v>
      </c>
      <c r="BH236" s="118">
        <f t="shared" si="62"/>
        <v>0</v>
      </c>
      <c r="BI236" s="118">
        <f t="shared" si="63"/>
        <v>0</v>
      </c>
      <c r="BJ236" s="19" t="s">
        <v>41</v>
      </c>
      <c r="BK236" s="118">
        <f t="shared" si="64"/>
        <v>0</v>
      </c>
      <c r="BL236" s="19" t="s">
        <v>194</v>
      </c>
      <c r="BM236" s="19" t="s">
        <v>1562</v>
      </c>
    </row>
    <row r="237" spans="2:65" s="1" customFormat="1" ht="25.5" customHeight="1">
      <c r="B237" s="35"/>
      <c r="C237" s="174" t="s">
        <v>800</v>
      </c>
      <c r="D237" s="174" t="s">
        <v>190</v>
      </c>
      <c r="E237" s="175" t="s">
        <v>1563</v>
      </c>
      <c r="F237" s="255" t="s">
        <v>1564</v>
      </c>
      <c r="G237" s="255"/>
      <c r="H237" s="255"/>
      <c r="I237" s="255"/>
      <c r="J237" s="176" t="s">
        <v>321</v>
      </c>
      <c r="K237" s="177">
        <v>2.931</v>
      </c>
      <c r="L237" s="256">
        <v>0</v>
      </c>
      <c r="M237" s="257"/>
      <c r="N237" s="258">
        <f t="shared" si="55"/>
        <v>0</v>
      </c>
      <c r="O237" s="258"/>
      <c r="P237" s="258"/>
      <c r="Q237" s="258"/>
      <c r="R237" s="37"/>
      <c r="T237" s="178" t="s">
        <v>22</v>
      </c>
      <c r="U237" s="44" t="s">
        <v>51</v>
      </c>
      <c r="V237" s="36"/>
      <c r="W237" s="179">
        <f t="shared" si="56"/>
        <v>0</v>
      </c>
      <c r="X237" s="179">
        <v>0</v>
      </c>
      <c r="Y237" s="179">
        <f t="shared" si="57"/>
        <v>0</v>
      </c>
      <c r="Z237" s="179">
        <v>0</v>
      </c>
      <c r="AA237" s="180">
        <f t="shared" si="58"/>
        <v>0</v>
      </c>
      <c r="AR237" s="19" t="s">
        <v>194</v>
      </c>
      <c r="AT237" s="19" t="s">
        <v>190</v>
      </c>
      <c r="AU237" s="19" t="s">
        <v>97</v>
      </c>
      <c r="AY237" s="19" t="s">
        <v>189</v>
      </c>
      <c r="BE237" s="118">
        <f t="shared" si="59"/>
        <v>0</v>
      </c>
      <c r="BF237" s="118">
        <f t="shared" si="60"/>
        <v>0</v>
      </c>
      <c r="BG237" s="118">
        <f t="shared" si="61"/>
        <v>0</v>
      </c>
      <c r="BH237" s="118">
        <f t="shared" si="62"/>
        <v>0</v>
      </c>
      <c r="BI237" s="118">
        <f t="shared" si="63"/>
        <v>0</v>
      </c>
      <c r="BJ237" s="19" t="s">
        <v>41</v>
      </c>
      <c r="BK237" s="118">
        <f t="shared" si="64"/>
        <v>0</v>
      </c>
      <c r="BL237" s="19" t="s">
        <v>194</v>
      </c>
      <c r="BM237" s="19" t="s">
        <v>1565</v>
      </c>
    </row>
    <row r="238" spans="2:65" s="1" customFormat="1" ht="38.25" customHeight="1">
      <c r="B238" s="35"/>
      <c r="C238" s="174" t="s">
        <v>804</v>
      </c>
      <c r="D238" s="174" t="s">
        <v>190</v>
      </c>
      <c r="E238" s="175" t="s">
        <v>1566</v>
      </c>
      <c r="F238" s="255" t="s">
        <v>1567</v>
      </c>
      <c r="G238" s="255"/>
      <c r="H238" s="255"/>
      <c r="I238" s="255"/>
      <c r="J238" s="176" t="s">
        <v>321</v>
      </c>
      <c r="K238" s="177">
        <v>13.406</v>
      </c>
      <c r="L238" s="256">
        <v>0</v>
      </c>
      <c r="M238" s="257"/>
      <c r="N238" s="258">
        <f t="shared" si="55"/>
        <v>0</v>
      </c>
      <c r="O238" s="258"/>
      <c r="P238" s="258"/>
      <c r="Q238" s="258"/>
      <c r="R238" s="37"/>
      <c r="T238" s="178" t="s">
        <v>22</v>
      </c>
      <c r="U238" s="44" t="s">
        <v>51</v>
      </c>
      <c r="V238" s="36"/>
      <c r="W238" s="179">
        <f t="shared" si="56"/>
        <v>0</v>
      </c>
      <c r="X238" s="179">
        <v>0</v>
      </c>
      <c r="Y238" s="179">
        <f t="shared" si="57"/>
        <v>0</v>
      </c>
      <c r="Z238" s="179">
        <v>0</v>
      </c>
      <c r="AA238" s="180">
        <f t="shared" si="58"/>
        <v>0</v>
      </c>
      <c r="AR238" s="19" t="s">
        <v>194</v>
      </c>
      <c r="AT238" s="19" t="s">
        <v>190</v>
      </c>
      <c r="AU238" s="19" t="s">
        <v>97</v>
      </c>
      <c r="AY238" s="19" t="s">
        <v>189</v>
      </c>
      <c r="BE238" s="118">
        <f t="shared" si="59"/>
        <v>0</v>
      </c>
      <c r="BF238" s="118">
        <f t="shared" si="60"/>
        <v>0</v>
      </c>
      <c r="BG238" s="118">
        <f t="shared" si="61"/>
        <v>0</v>
      </c>
      <c r="BH238" s="118">
        <f t="shared" si="62"/>
        <v>0</v>
      </c>
      <c r="BI238" s="118">
        <f t="shared" si="63"/>
        <v>0</v>
      </c>
      <c r="BJ238" s="19" t="s">
        <v>41</v>
      </c>
      <c r="BK238" s="118">
        <f t="shared" si="64"/>
        <v>0</v>
      </c>
      <c r="BL238" s="19" t="s">
        <v>194</v>
      </c>
      <c r="BM238" s="19" t="s">
        <v>1568</v>
      </c>
    </row>
    <row r="239" spans="2:65" s="1" customFormat="1" ht="38.25" customHeight="1">
      <c r="B239" s="35"/>
      <c r="C239" s="174" t="s">
        <v>808</v>
      </c>
      <c r="D239" s="174" t="s">
        <v>190</v>
      </c>
      <c r="E239" s="175" t="s">
        <v>332</v>
      </c>
      <c r="F239" s="255" t="s">
        <v>333</v>
      </c>
      <c r="G239" s="255"/>
      <c r="H239" s="255"/>
      <c r="I239" s="255"/>
      <c r="J239" s="176" t="s">
        <v>321</v>
      </c>
      <c r="K239" s="177">
        <v>10.888</v>
      </c>
      <c r="L239" s="256">
        <v>0</v>
      </c>
      <c r="M239" s="257"/>
      <c r="N239" s="258">
        <f t="shared" si="55"/>
        <v>0</v>
      </c>
      <c r="O239" s="258"/>
      <c r="P239" s="258"/>
      <c r="Q239" s="258"/>
      <c r="R239" s="37"/>
      <c r="T239" s="178" t="s">
        <v>22</v>
      </c>
      <c r="U239" s="44" t="s">
        <v>51</v>
      </c>
      <c r="V239" s="36"/>
      <c r="W239" s="179">
        <f t="shared" si="56"/>
        <v>0</v>
      </c>
      <c r="X239" s="179">
        <v>0</v>
      </c>
      <c r="Y239" s="179">
        <f t="shared" si="57"/>
        <v>0</v>
      </c>
      <c r="Z239" s="179">
        <v>0</v>
      </c>
      <c r="AA239" s="180">
        <f t="shared" si="58"/>
        <v>0</v>
      </c>
      <c r="AR239" s="19" t="s">
        <v>194</v>
      </c>
      <c r="AT239" s="19" t="s">
        <v>190</v>
      </c>
      <c r="AU239" s="19" t="s">
        <v>97</v>
      </c>
      <c r="AY239" s="19" t="s">
        <v>189</v>
      </c>
      <c r="BE239" s="118">
        <f t="shared" si="59"/>
        <v>0</v>
      </c>
      <c r="BF239" s="118">
        <f t="shared" si="60"/>
        <v>0</v>
      </c>
      <c r="BG239" s="118">
        <f t="shared" si="61"/>
        <v>0</v>
      </c>
      <c r="BH239" s="118">
        <f t="shared" si="62"/>
        <v>0</v>
      </c>
      <c r="BI239" s="118">
        <f t="shared" si="63"/>
        <v>0</v>
      </c>
      <c r="BJ239" s="19" t="s">
        <v>41</v>
      </c>
      <c r="BK239" s="118">
        <f t="shared" si="64"/>
        <v>0</v>
      </c>
      <c r="BL239" s="19" t="s">
        <v>194</v>
      </c>
      <c r="BM239" s="19" t="s">
        <v>1569</v>
      </c>
    </row>
    <row r="240" spans="2:65" s="1" customFormat="1" ht="25.5" customHeight="1">
      <c r="B240" s="35"/>
      <c r="C240" s="174" t="s">
        <v>812</v>
      </c>
      <c r="D240" s="174" t="s">
        <v>190</v>
      </c>
      <c r="E240" s="175" t="s">
        <v>1116</v>
      </c>
      <c r="F240" s="255" t="s">
        <v>1117</v>
      </c>
      <c r="G240" s="255"/>
      <c r="H240" s="255"/>
      <c r="I240" s="255"/>
      <c r="J240" s="176" t="s">
        <v>321</v>
      </c>
      <c r="K240" s="177">
        <v>0.19</v>
      </c>
      <c r="L240" s="256">
        <v>0</v>
      </c>
      <c r="M240" s="257"/>
      <c r="N240" s="258">
        <f t="shared" si="55"/>
        <v>0</v>
      </c>
      <c r="O240" s="258"/>
      <c r="P240" s="258"/>
      <c r="Q240" s="258"/>
      <c r="R240" s="37"/>
      <c r="T240" s="178" t="s">
        <v>22</v>
      </c>
      <c r="U240" s="44" t="s">
        <v>51</v>
      </c>
      <c r="V240" s="36"/>
      <c r="W240" s="179">
        <f t="shared" si="56"/>
        <v>0</v>
      </c>
      <c r="X240" s="179">
        <v>0</v>
      </c>
      <c r="Y240" s="179">
        <f t="shared" si="57"/>
        <v>0</v>
      </c>
      <c r="Z240" s="179">
        <v>0</v>
      </c>
      <c r="AA240" s="180">
        <f t="shared" si="58"/>
        <v>0</v>
      </c>
      <c r="AR240" s="19" t="s">
        <v>194</v>
      </c>
      <c r="AT240" s="19" t="s">
        <v>190</v>
      </c>
      <c r="AU240" s="19" t="s">
        <v>97</v>
      </c>
      <c r="AY240" s="19" t="s">
        <v>189</v>
      </c>
      <c r="BE240" s="118">
        <f t="shared" si="59"/>
        <v>0</v>
      </c>
      <c r="BF240" s="118">
        <f t="shared" si="60"/>
        <v>0</v>
      </c>
      <c r="BG240" s="118">
        <f t="shared" si="61"/>
        <v>0</v>
      </c>
      <c r="BH240" s="118">
        <f t="shared" si="62"/>
        <v>0</v>
      </c>
      <c r="BI240" s="118">
        <f t="shared" si="63"/>
        <v>0</v>
      </c>
      <c r="BJ240" s="19" t="s">
        <v>41</v>
      </c>
      <c r="BK240" s="118">
        <f t="shared" si="64"/>
        <v>0</v>
      </c>
      <c r="BL240" s="19" t="s">
        <v>194</v>
      </c>
      <c r="BM240" s="19" t="s">
        <v>1570</v>
      </c>
    </row>
    <row r="241" spans="2:65" s="1" customFormat="1" ht="25.5" customHeight="1">
      <c r="B241" s="35"/>
      <c r="C241" s="174" t="s">
        <v>816</v>
      </c>
      <c r="D241" s="174" t="s">
        <v>190</v>
      </c>
      <c r="E241" s="175" t="s">
        <v>1571</v>
      </c>
      <c r="F241" s="255" t="s">
        <v>1572</v>
      </c>
      <c r="G241" s="255"/>
      <c r="H241" s="255"/>
      <c r="I241" s="255"/>
      <c r="J241" s="176" t="s">
        <v>321</v>
      </c>
      <c r="K241" s="177">
        <v>4.721</v>
      </c>
      <c r="L241" s="256">
        <v>0</v>
      </c>
      <c r="M241" s="257"/>
      <c r="N241" s="258">
        <f t="shared" si="55"/>
        <v>0</v>
      </c>
      <c r="O241" s="258"/>
      <c r="P241" s="258"/>
      <c r="Q241" s="258"/>
      <c r="R241" s="37"/>
      <c r="T241" s="178" t="s">
        <v>22</v>
      </c>
      <c r="U241" s="44" t="s">
        <v>51</v>
      </c>
      <c r="V241" s="36"/>
      <c r="W241" s="179">
        <f t="shared" si="56"/>
        <v>0</v>
      </c>
      <c r="X241" s="179">
        <v>0</v>
      </c>
      <c r="Y241" s="179">
        <f t="shared" si="57"/>
        <v>0</v>
      </c>
      <c r="Z241" s="179">
        <v>0</v>
      </c>
      <c r="AA241" s="180">
        <f t="shared" si="58"/>
        <v>0</v>
      </c>
      <c r="AR241" s="19" t="s">
        <v>194</v>
      </c>
      <c r="AT241" s="19" t="s">
        <v>190</v>
      </c>
      <c r="AU241" s="19" t="s">
        <v>97</v>
      </c>
      <c r="AY241" s="19" t="s">
        <v>189</v>
      </c>
      <c r="BE241" s="118">
        <f t="shared" si="59"/>
        <v>0</v>
      </c>
      <c r="BF241" s="118">
        <f t="shared" si="60"/>
        <v>0</v>
      </c>
      <c r="BG241" s="118">
        <f t="shared" si="61"/>
        <v>0</v>
      </c>
      <c r="BH241" s="118">
        <f t="shared" si="62"/>
        <v>0</v>
      </c>
      <c r="BI241" s="118">
        <f t="shared" si="63"/>
        <v>0</v>
      </c>
      <c r="BJ241" s="19" t="s">
        <v>41</v>
      </c>
      <c r="BK241" s="118">
        <f t="shared" si="64"/>
        <v>0</v>
      </c>
      <c r="BL241" s="19" t="s">
        <v>194</v>
      </c>
      <c r="BM241" s="19" t="s">
        <v>1573</v>
      </c>
    </row>
    <row r="242" spans="2:65" s="1" customFormat="1" ht="25.5" customHeight="1">
      <c r="B242" s="35"/>
      <c r="C242" s="174" t="s">
        <v>818</v>
      </c>
      <c r="D242" s="174" t="s">
        <v>190</v>
      </c>
      <c r="E242" s="175" t="s">
        <v>336</v>
      </c>
      <c r="F242" s="255" t="s">
        <v>337</v>
      </c>
      <c r="G242" s="255"/>
      <c r="H242" s="255"/>
      <c r="I242" s="255"/>
      <c r="J242" s="176" t="s">
        <v>321</v>
      </c>
      <c r="K242" s="177">
        <v>4.54</v>
      </c>
      <c r="L242" s="256">
        <v>0</v>
      </c>
      <c r="M242" s="257"/>
      <c r="N242" s="258">
        <f t="shared" si="55"/>
        <v>0</v>
      </c>
      <c r="O242" s="258"/>
      <c r="P242" s="258"/>
      <c r="Q242" s="258"/>
      <c r="R242" s="37"/>
      <c r="T242" s="178" t="s">
        <v>22</v>
      </c>
      <c r="U242" s="44" t="s">
        <v>51</v>
      </c>
      <c r="V242" s="36"/>
      <c r="W242" s="179">
        <f t="shared" si="56"/>
        <v>0</v>
      </c>
      <c r="X242" s="179">
        <v>0</v>
      </c>
      <c r="Y242" s="179">
        <f t="shared" si="57"/>
        <v>0</v>
      </c>
      <c r="Z242" s="179">
        <v>0</v>
      </c>
      <c r="AA242" s="180">
        <f t="shared" si="58"/>
        <v>0</v>
      </c>
      <c r="AR242" s="19" t="s">
        <v>194</v>
      </c>
      <c r="AT242" s="19" t="s">
        <v>190</v>
      </c>
      <c r="AU242" s="19" t="s">
        <v>97</v>
      </c>
      <c r="AY242" s="19" t="s">
        <v>189</v>
      </c>
      <c r="BE242" s="118">
        <f t="shared" si="59"/>
        <v>0</v>
      </c>
      <c r="BF242" s="118">
        <f t="shared" si="60"/>
        <v>0</v>
      </c>
      <c r="BG242" s="118">
        <f t="shared" si="61"/>
        <v>0</v>
      </c>
      <c r="BH242" s="118">
        <f t="shared" si="62"/>
        <v>0</v>
      </c>
      <c r="BI242" s="118">
        <f t="shared" si="63"/>
        <v>0</v>
      </c>
      <c r="BJ242" s="19" t="s">
        <v>41</v>
      </c>
      <c r="BK242" s="118">
        <f t="shared" si="64"/>
        <v>0</v>
      </c>
      <c r="BL242" s="19" t="s">
        <v>194</v>
      </c>
      <c r="BM242" s="19" t="s">
        <v>1574</v>
      </c>
    </row>
    <row r="243" spans="2:65" s="1" customFormat="1" ht="25.5" customHeight="1">
      <c r="B243" s="35"/>
      <c r="C243" s="174" t="s">
        <v>820</v>
      </c>
      <c r="D243" s="174" t="s">
        <v>190</v>
      </c>
      <c r="E243" s="175" t="s">
        <v>1575</v>
      </c>
      <c r="F243" s="255" t="s">
        <v>1576</v>
      </c>
      <c r="G243" s="255"/>
      <c r="H243" s="255"/>
      <c r="I243" s="255"/>
      <c r="J243" s="176" t="s">
        <v>321</v>
      </c>
      <c r="K243" s="177">
        <v>31.817</v>
      </c>
      <c r="L243" s="256">
        <v>0</v>
      </c>
      <c r="M243" s="257"/>
      <c r="N243" s="258">
        <f t="shared" si="55"/>
        <v>0</v>
      </c>
      <c r="O243" s="258"/>
      <c r="P243" s="258"/>
      <c r="Q243" s="258"/>
      <c r="R243" s="37"/>
      <c r="T243" s="178" t="s">
        <v>22</v>
      </c>
      <c r="U243" s="44" t="s">
        <v>51</v>
      </c>
      <c r="V243" s="36"/>
      <c r="W243" s="179">
        <f t="shared" si="56"/>
        <v>0</v>
      </c>
      <c r="X243" s="179">
        <v>0</v>
      </c>
      <c r="Y243" s="179">
        <f t="shared" si="57"/>
        <v>0</v>
      </c>
      <c r="Z243" s="179">
        <v>0</v>
      </c>
      <c r="AA243" s="180">
        <f t="shared" si="58"/>
        <v>0</v>
      </c>
      <c r="AR243" s="19" t="s">
        <v>194</v>
      </c>
      <c r="AT243" s="19" t="s">
        <v>190</v>
      </c>
      <c r="AU243" s="19" t="s">
        <v>97</v>
      </c>
      <c r="AY243" s="19" t="s">
        <v>189</v>
      </c>
      <c r="BE243" s="118">
        <f t="shared" si="59"/>
        <v>0</v>
      </c>
      <c r="BF243" s="118">
        <f t="shared" si="60"/>
        <v>0</v>
      </c>
      <c r="BG243" s="118">
        <f t="shared" si="61"/>
        <v>0</v>
      </c>
      <c r="BH243" s="118">
        <f t="shared" si="62"/>
        <v>0</v>
      </c>
      <c r="BI243" s="118">
        <f t="shared" si="63"/>
        <v>0</v>
      </c>
      <c r="BJ243" s="19" t="s">
        <v>41</v>
      </c>
      <c r="BK243" s="118">
        <f t="shared" si="64"/>
        <v>0</v>
      </c>
      <c r="BL243" s="19" t="s">
        <v>194</v>
      </c>
      <c r="BM243" s="19" t="s">
        <v>1577</v>
      </c>
    </row>
    <row r="244" spans="2:65" s="1" customFormat="1" ht="25.5" customHeight="1">
      <c r="B244" s="35"/>
      <c r="C244" s="174" t="s">
        <v>822</v>
      </c>
      <c r="D244" s="174" t="s">
        <v>190</v>
      </c>
      <c r="E244" s="175" t="s">
        <v>1578</v>
      </c>
      <c r="F244" s="255" t="s">
        <v>1576</v>
      </c>
      <c r="G244" s="255"/>
      <c r="H244" s="255"/>
      <c r="I244" s="255"/>
      <c r="J244" s="176" t="s">
        <v>321</v>
      </c>
      <c r="K244" s="177">
        <v>5.838</v>
      </c>
      <c r="L244" s="256">
        <v>0</v>
      </c>
      <c r="M244" s="257"/>
      <c r="N244" s="258">
        <f t="shared" si="55"/>
        <v>0</v>
      </c>
      <c r="O244" s="258"/>
      <c r="P244" s="258"/>
      <c r="Q244" s="258"/>
      <c r="R244" s="37"/>
      <c r="T244" s="178" t="s">
        <v>22</v>
      </c>
      <c r="U244" s="44" t="s">
        <v>51</v>
      </c>
      <c r="V244" s="36"/>
      <c r="W244" s="179">
        <f t="shared" si="56"/>
        <v>0</v>
      </c>
      <c r="X244" s="179">
        <v>0</v>
      </c>
      <c r="Y244" s="179">
        <f t="shared" si="57"/>
        <v>0</v>
      </c>
      <c r="Z244" s="179">
        <v>0</v>
      </c>
      <c r="AA244" s="180">
        <f t="shared" si="58"/>
        <v>0</v>
      </c>
      <c r="AR244" s="19" t="s">
        <v>194</v>
      </c>
      <c r="AT244" s="19" t="s">
        <v>190</v>
      </c>
      <c r="AU244" s="19" t="s">
        <v>97</v>
      </c>
      <c r="AY244" s="19" t="s">
        <v>189</v>
      </c>
      <c r="BE244" s="118">
        <f t="shared" si="59"/>
        <v>0</v>
      </c>
      <c r="BF244" s="118">
        <f t="shared" si="60"/>
        <v>0</v>
      </c>
      <c r="BG244" s="118">
        <f t="shared" si="61"/>
        <v>0</v>
      </c>
      <c r="BH244" s="118">
        <f t="shared" si="62"/>
        <v>0</v>
      </c>
      <c r="BI244" s="118">
        <f t="shared" si="63"/>
        <v>0</v>
      </c>
      <c r="BJ244" s="19" t="s">
        <v>41</v>
      </c>
      <c r="BK244" s="118">
        <f t="shared" si="64"/>
        <v>0</v>
      </c>
      <c r="BL244" s="19" t="s">
        <v>194</v>
      </c>
      <c r="BM244" s="19" t="s">
        <v>1579</v>
      </c>
    </row>
    <row r="245" spans="2:63" s="10" customFormat="1" ht="29.85" customHeight="1">
      <c r="B245" s="163"/>
      <c r="C245" s="164"/>
      <c r="D245" s="173" t="s">
        <v>158</v>
      </c>
      <c r="E245" s="173"/>
      <c r="F245" s="173"/>
      <c r="G245" s="173"/>
      <c r="H245" s="173"/>
      <c r="I245" s="173"/>
      <c r="J245" s="173"/>
      <c r="K245" s="173"/>
      <c r="L245" s="173"/>
      <c r="M245" s="173"/>
      <c r="N245" s="268">
        <f>BK245</f>
        <v>0</v>
      </c>
      <c r="O245" s="269"/>
      <c r="P245" s="269"/>
      <c r="Q245" s="269"/>
      <c r="R245" s="166"/>
      <c r="T245" s="167"/>
      <c r="U245" s="164"/>
      <c r="V245" s="164"/>
      <c r="W245" s="168">
        <f>W246</f>
        <v>0</v>
      </c>
      <c r="X245" s="164"/>
      <c r="Y245" s="168">
        <f>Y246</f>
        <v>0</v>
      </c>
      <c r="Z245" s="164"/>
      <c r="AA245" s="169">
        <f>AA246</f>
        <v>0</v>
      </c>
      <c r="AR245" s="170" t="s">
        <v>41</v>
      </c>
      <c r="AT245" s="171" t="s">
        <v>85</v>
      </c>
      <c r="AU245" s="171" t="s">
        <v>41</v>
      </c>
      <c r="AY245" s="170" t="s">
        <v>189</v>
      </c>
      <c r="BK245" s="172">
        <f>BK246</f>
        <v>0</v>
      </c>
    </row>
    <row r="246" spans="2:65" s="1" customFormat="1" ht="25.5" customHeight="1">
      <c r="B246" s="35"/>
      <c r="C246" s="174" t="s">
        <v>824</v>
      </c>
      <c r="D246" s="174" t="s">
        <v>190</v>
      </c>
      <c r="E246" s="175" t="s">
        <v>1580</v>
      </c>
      <c r="F246" s="255" t="s">
        <v>1581</v>
      </c>
      <c r="G246" s="255"/>
      <c r="H246" s="255"/>
      <c r="I246" s="255"/>
      <c r="J246" s="176" t="s">
        <v>321</v>
      </c>
      <c r="K246" s="177">
        <v>1496.695</v>
      </c>
      <c r="L246" s="256">
        <v>0</v>
      </c>
      <c r="M246" s="257"/>
      <c r="N246" s="258">
        <f>ROUND(L246*K246,2)</f>
        <v>0</v>
      </c>
      <c r="O246" s="258"/>
      <c r="P246" s="258"/>
      <c r="Q246" s="258"/>
      <c r="R246" s="37"/>
      <c r="T246" s="178" t="s">
        <v>22</v>
      </c>
      <c r="U246" s="44" t="s">
        <v>51</v>
      </c>
      <c r="V246" s="36"/>
      <c r="W246" s="179">
        <f>V246*K246</f>
        <v>0</v>
      </c>
      <c r="X246" s="179">
        <v>0</v>
      </c>
      <c r="Y246" s="179">
        <f>X246*K246</f>
        <v>0</v>
      </c>
      <c r="Z246" s="179">
        <v>0</v>
      </c>
      <c r="AA246" s="180">
        <f>Z246*K246</f>
        <v>0</v>
      </c>
      <c r="AR246" s="19" t="s">
        <v>194</v>
      </c>
      <c r="AT246" s="19" t="s">
        <v>190</v>
      </c>
      <c r="AU246" s="19" t="s">
        <v>97</v>
      </c>
      <c r="AY246" s="19" t="s">
        <v>189</v>
      </c>
      <c r="BE246" s="118">
        <f>IF(U246="základní",N246,0)</f>
        <v>0</v>
      </c>
      <c r="BF246" s="118">
        <f>IF(U246="snížená",N246,0)</f>
        <v>0</v>
      </c>
      <c r="BG246" s="118">
        <f>IF(U246="zákl. přenesená",N246,0)</f>
        <v>0</v>
      </c>
      <c r="BH246" s="118">
        <f>IF(U246="sníž. přenesená",N246,0)</f>
        <v>0</v>
      </c>
      <c r="BI246" s="118">
        <f>IF(U246="nulová",N246,0)</f>
        <v>0</v>
      </c>
      <c r="BJ246" s="19" t="s">
        <v>41</v>
      </c>
      <c r="BK246" s="118">
        <f>ROUND(L246*K246,2)</f>
        <v>0</v>
      </c>
      <c r="BL246" s="19" t="s">
        <v>194</v>
      </c>
      <c r="BM246" s="19" t="s">
        <v>1582</v>
      </c>
    </row>
    <row r="247" spans="2:63" s="10" customFormat="1" ht="37.35" customHeight="1">
      <c r="B247" s="163"/>
      <c r="C247" s="164"/>
      <c r="D247" s="165" t="s">
        <v>159</v>
      </c>
      <c r="E247" s="165"/>
      <c r="F247" s="165"/>
      <c r="G247" s="165"/>
      <c r="H247" s="165"/>
      <c r="I247" s="165"/>
      <c r="J247" s="165"/>
      <c r="K247" s="165"/>
      <c r="L247" s="165"/>
      <c r="M247" s="165"/>
      <c r="N247" s="270">
        <f>BK247</f>
        <v>0</v>
      </c>
      <c r="O247" s="271"/>
      <c r="P247" s="271"/>
      <c r="Q247" s="271"/>
      <c r="R247" s="166"/>
      <c r="T247" s="167"/>
      <c r="U247" s="164"/>
      <c r="V247" s="164"/>
      <c r="W247" s="168">
        <f>W248+W251+W253+W263+W299+W305+W328+W337+W340</f>
        <v>0</v>
      </c>
      <c r="X247" s="164"/>
      <c r="Y247" s="168">
        <f>Y248+Y251+Y253+Y263+Y299+Y305+Y328+Y337+Y340</f>
        <v>1426.6540845700001</v>
      </c>
      <c r="Z247" s="164"/>
      <c r="AA247" s="169">
        <f>AA248+AA251+AA253+AA263+AA299+AA305+AA328+AA337+AA340</f>
        <v>11.5544604</v>
      </c>
      <c r="AR247" s="170" t="s">
        <v>97</v>
      </c>
      <c r="AT247" s="171" t="s">
        <v>85</v>
      </c>
      <c r="AU247" s="171" t="s">
        <v>86</v>
      </c>
      <c r="AY247" s="170" t="s">
        <v>189</v>
      </c>
      <c r="BK247" s="172">
        <f>BK248+BK251+BK253+BK263+BK299+BK305+BK328+BK337+BK340</f>
        <v>0</v>
      </c>
    </row>
    <row r="248" spans="2:63" s="10" customFormat="1" ht="19.95" customHeight="1">
      <c r="B248" s="163"/>
      <c r="C248" s="164"/>
      <c r="D248" s="173" t="s">
        <v>930</v>
      </c>
      <c r="E248" s="173"/>
      <c r="F248" s="173"/>
      <c r="G248" s="173"/>
      <c r="H248" s="173"/>
      <c r="I248" s="173"/>
      <c r="J248" s="173"/>
      <c r="K248" s="173"/>
      <c r="L248" s="173"/>
      <c r="M248" s="173"/>
      <c r="N248" s="266">
        <f>BK248</f>
        <v>0</v>
      </c>
      <c r="O248" s="267"/>
      <c r="P248" s="267"/>
      <c r="Q248" s="267"/>
      <c r="R248" s="166"/>
      <c r="T248" s="167"/>
      <c r="U248" s="164"/>
      <c r="V248" s="164"/>
      <c r="W248" s="168">
        <f>SUM(W249:W250)</f>
        <v>0</v>
      </c>
      <c r="X248" s="164"/>
      <c r="Y248" s="168">
        <f>SUM(Y249:Y250)</f>
        <v>0.03577832</v>
      </c>
      <c r="Z248" s="164"/>
      <c r="AA248" s="169">
        <f>SUM(AA249:AA250)</f>
        <v>0</v>
      </c>
      <c r="AR248" s="170" t="s">
        <v>97</v>
      </c>
      <c r="AT248" s="171" t="s">
        <v>85</v>
      </c>
      <c r="AU248" s="171" t="s">
        <v>41</v>
      </c>
      <c r="AY248" s="170" t="s">
        <v>189</v>
      </c>
      <c r="BK248" s="172">
        <f>SUM(BK249:BK250)</f>
        <v>0</v>
      </c>
    </row>
    <row r="249" spans="2:65" s="1" customFormat="1" ht="38.25" customHeight="1">
      <c r="B249" s="35"/>
      <c r="C249" s="174" t="s">
        <v>827</v>
      </c>
      <c r="D249" s="174" t="s">
        <v>190</v>
      </c>
      <c r="E249" s="175" t="s">
        <v>1121</v>
      </c>
      <c r="F249" s="255" t="s">
        <v>1122</v>
      </c>
      <c r="G249" s="255"/>
      <c r="H249" s="255"/>
      <c r="I249" s="255"/>
      <c r="J249" s="176" t="s">
        <v>193</v>
      </c>
      <c r="K249" s="177">
        <v>50.392</v>
      </c>
      <c r="L249" s="256">
        <v>0</v>
      </c>
      <c r="M249" s="257"/>
      <c r="N249" s="258">
        <f>ROUND(L249*K249,2)</f>
        <v>0</v>
      </c>
      <c r="O249" s="258"/>
      <c r="P249" s="258"/>
      <c r="Q249" s="258"/>
      <c r="R249" s="37"/>
      <c r="T249" s="178" t="s">
        <v>22</v>
      </c>
      <c r="U249" s="44" t="s">
        <v>51</v>
      </c>
      <c r="V249" s="36"/>
      <c r="W249" s="179">
        <f>V249*K249</f>
        <v>0</v>
      </c>
      <c r="X249" s="179">
        <v>0.00071</v>
      </c>
      <c r="Y249" s="179">
        <f>X249*K249</f>
        <v>0.03577832</v>
      </c>
      <c r="Z249" s="179">
        <v>0</v>
      </c>
      <c r="AA249" s="180">
        <f>Z249*K249</f>
        <v>0</v>
      </c>
      <c r="AR249" s="19" t="s">
        <v>251</v>
      </c>
      <c r="AT249" s="19" t="s">
        <v>190</v>
      </c>
      <c r="AU249" s="19" t="s">
        <v>97</v>
      </c>
      <c r="AY249" s="19" t="s">
        <v>189</v>
      </c>
      <c r="BE249" s="118">
        <f>IF(U249="základní",N249,0)</f>
        <v>0</v>
      </c>
      <c r="BF249" s="118">
        <f>IF(U249="snížená",N249,0)</f>
        <v>0</v>
      </c>
      <c r="BG249" s="118">
        <f>IF(U249="zákl. přenesená",N249,0)</f>
        <v>0</v>
      </c>
      <c r="BH249" s="118">
        <f>IF(U249="sníž. přenesená",N249,0)</f>
        <v>0</v>
      </c>
      <c r="BI249" s="118">
        <f>IF(U249="nulová",N249,0)</f>
        <v>0</v>
      </c>
      <c r="BJ249" s="19" t="s">
        <v>41</v>
      </c>
      <c r="BK249" s="118">
        <f>ROUND(L249*K249,2)</f>
        <v>0</v>
      </c>
      <c r="BL249" s="19" t="s">
        <v>251</v>
      </c>
      <c r="BM249" s="19" t="s">
        <v>1583</v>
      </c>
    </row>
    <row r="250" spans="2:65" s="1" customFormat="1" ht="38.25" customHeight="1">
      <c r="B250" s="35"/>
      <c r="C250" s="174" t="s">
        <v>829</v>
      </c>
      <c r="D250" s="174" t="s">
        <v>190</v>
      </c>
      <c r="E250" s="175" t="s">
        <v>1584</v>
      </c>
      <c r="F250" s="255" t="s">
        <v>1585</v>
      </c>
      <c r="G250" s="255"/>
      <c r="H250" s="255"/>
      <c r="I250" s="255"/>
      <c r="J250" s="176" t="s">
        <v>321</v>
      </c>
      <c r="K250" s="177">
        <v>0.036</v>
      </c>
      <c r="L250" s="256">
        <v>0</v>
      </c>
      <c r="M250" s="257"/>
      <c r="N250" s="258">
        <f>ROUND(L250*K250,2)</f>
        <v>0</v>
      </c>
      <c r="O250" s="258"/>
      <c r="P250" s="258"/>
      <c r="Q250" s="258"/>
      <c r="R250" s="37"/>
      <c r="T250" s="178" t="s">
        <v>22</v>
      </c>
      <c r="U250" s="44" t="s">
        <v>51</v>
      </c>
      <c r="V250" s="36"/>
      <c r="W250" s="179">
        <f>V250*K250</f>
        <v>0</v>
      </c>
      <c r="X250" s="179">
        <v>0</v>
      </c>
      <c r="Y250" s="179">
        <f>X250*K250</f>
        <v>0</v>
      </c>
      <c r="Z250" s="179">
        <v>0</v>
      </c>
      <c r="AA250" s="180">
        <f>Z250*K250</f>
        <v>0</v>
      </c>
      <c r="AR250" s="19" t="s">
        <v>251</v>
      </c>
      <c r="AT250" s="19" t="s">
        <v>190</v>
      </c>
      <c r="AU250" s="19" t="s">
        <v>97</v>
      </c>
      <c r="AY250" s="19" t="s">
        <v>189</v>
      </c>
      <c r="BE250" s="118">
        <f>IF(U250="základní",N250,0)</f>
        <v>0</v>
      </c>
      <c r="BF250" s="118">
        <f>IF(U250="snížená",N250,0)</f>
        <v>0</v>
      </c>
      <c r="BG250" s="118">
        <f>IF(U250="zákl. přenesená",N250,0)</f>
        <v>0</v>
      </c>
      <c r="BH250" s="118">
        <f>IF(U250="sníž. přenesená",N250,0)</f>
        <v>0</v>
      </c>
      <c r="BI250" s="118">
        <f>IF(U250="nulová",N250,0)</f>
        <v>0</v>
      </c>
      <c r="BJ250" s="19" t="s">
        <v>41</v>
      </c>
      <c r="BK250" s="118">
        <f>ROUND(L250*K250,2)</f>
        <v>0</v>
      </c>
      <c r="BL250" s="19" t="s">
        <v>251</v>
      </c>
      <c r="BM250" s="19" t="s">
        <v>1586</v>
      </c>
    </row>
    <row r="251" spans="2:63" s="10" customFormat="1" ht="29.85" customHeight="1">
      <c r="B251" s="163"/>
      <c r="C251" s="164"/>
      <c r="D251" s="173" t="s">
        <v>609</v>
      </c>
      <c r="E251" s="173"/>
      <c r="F251" s="173"/>
      <c r="G251" s="173"/>
      <c r="H251" s="173"/>
      <c r="I251" s="173"/>
      <c r="J251" s="173"/>
      <c r="K251" s="173"/>
      <c r="L251" s="173"/>
      <c r="M251" s="173"/>
      <c r="N251" s="268">
        <f>BK251</f>
        <v>0</v>
      </c>
      <c r="O251" s="269"/>
      <c r="P251" s="269"/>
      <c r="Q251" s="269"/>
      <c r="R251" s="166"/>
      <c r="T251" s="167"/>
      <c r="U251" s="164"/>
      <c r="V251" s="164"/>
      <c r="W251" s="168">
        <f>W252</f>
        <v>0</v>
      </c>
      <c r="X251" s="164"/>
      <c r="Y251" s="168">
        <f>Y252</f>
        <v>0</v>
      </c>
      <c r="Z251" s="164"/>
      <c r="AA251" s="169">
        <f>AA252</f>
        <v>0.190092</v>
      </c>
      <c r="AR251" s="170" t="s">
        <v>97</v>
      </c>
      <c r="AT251" s="171" t="s">
        <v>85</v>
      </c>
      <c r="AU251" s="171" t="s">
        <v>41</v>
      </c>
      <c r="AY251" s="170" t="s">
        <v>189</v>
      </c>
      <c r="BK251" s="172">
        <f>BK252</f>
        <v>0</v>
      </c>
    </row>
    <row r="252" spans="2:65" s="1" customFormat="1" ht="38.25" customHeight="1">
      <c r="B252" s="35"/>
      <c r="C252" s="174" t="s">
        <v>832</v>
      </c>
      <c r="D252" s="174" t="s">
        <v>190</v>
      </c>
      <c r="E252" s="175" t="s">
        <v>1133</v>
      </c>
      <c r="F252" s="255" t="s">
        <v>1134</v>
      </c>
      <c r="G252" s="255"/>
      <c r="H252" s="255"/>
      <c r="I252" s="255"/>
      <c r="J252" s="176" t="s">
        <v>193</v>
      </c>
      <c r="K252" s="177">
        <v>135.78</v>
      </c>
      <c r="L252" s="256">
        <v>0</v>
      </c>
      <c r="M252" s="257"/>
      <c r="N252" s="258">
        <f>ROUND(L252*K252,2)</f>
        <v>0</v>
      </c>
      <c r="O252" s="258"/>
      <c r="P252" s="258"/>
      <c r="Q252" s="258"/>
      <c r="R252" s="37"/>
      <c r="T252" s="178" t="s">
        <v>22</v>
      </c>
      <c r="U252" s="44" t="s">
        <v>51</v>
      </c>
      <c r="V252" s="36"/>
      <c r="W252" s="179">
        <f>V252*K252</f>
        <v>0</v>
      </c>
      <c r="X252" s="179">
        <v>0</v>
      </c>
      <c r="Y252" s="179">
        <f>X252*K252</f>
        <v>0</v>
      </c>
      <c r="Z252" s="179">
        <v>0.0014</v>
      </c>
      <c r="AA252" s="180">
        <f>Z252*K252</f>
        <v>0.190092</v>
      </c>
      <c r="AR252" s="19" t="s">
        <v>251</v>
      </c>
      <c r="AT252" s="19" t="s">
        <v>190</v>
      </c>
      <c r="AU252" s="19" t="s">
        <v>97</v>
      </c>
      <c r="AY252" s="19" t="s">
        <v>189</v>
      </c>
      <c r="BE252" s="118">
        <f>IF(U252="základní",N252,0)</f>
        <v>0</v>
      </c>
      <c r="BF252" s="118">
        <f>IF(U252="snížená",N252,0)</f>
        <v>0</v>
      </c>
      <c r="BG252" s="118">
        <f>IF(U252="zákl. přenesená",N252,0)</f>
        <v>0</v>
      </c>
      <c r="BH252" s="118">
        <f>IF(U252="sníž. přenesená",N252,0)</f>
        <v>0</v>
      </c>
      <c r="BI252" s="118">
        <f>IF(U252="nulová",N252,0)</f>
        <v>0</v>
      </c>
      <c r="BJ252" s="19" t="s">
        <v>41</v>
      </c>
      <c r="BK252" s="118">
        <f>ROUND(L252*K252,2)</f>
        <v>0</v>
      </c>
      <c r="BL252" s="19" t="s">
        <v>251</v>
      </c>
      <c r="BM252" s="19" t="s">
        <v>1587</v>
      </c>
    </row>
    <row r="253" spans="2:63" s="10" customFormat="1" ht="29.85" customHeight="1">
      <c r="B253" s="163"/>
      <c r="C253" s="164"/>
      <c r="D253" s="173" t="s">
        <v>610</v>
      </c>
      <c r="E253" s="173"/>
      <c r="F253" s="173"/>
      <c r="G253" s="173"/>
      <c r="H253" s="173"/>
      <c r="I253" s="173"/>
      <c r="J253" s="173"/>
      <c r="K253" s="173"/>
      <c r="L253" s="173"/>
      <c r="M253" s="173"/>
      <c r="N253" s="268">
        <f>BK253</f>
        <v>0</v>
      </c>
      <c r="O253" s="269"/>
      <c r="P253" s="269"/>
      <c r="Q253" s="269"/>
      <c r="R253" s="166"/>
      <c r="T253" s="167"/>
      <c r="U253" s="164"/>
      <c r="V253" s="164"/>
      <c r="W253" s="168">
        <f>SUM(W254:W262)</f>
        <v>0</v>
      </c>
      <c r="X253" s="164"/>
      <c r="Y253" s="168">
        <f>SUM(Y254:Y262)</f>
        <v>7.10488276</v>
      </c>
      <c r="Z253" s="164"/>
      <c r="AA253" s="169">
        <f>SUM(AA254:AA262)</f>
        <v>2.3367738</v>
      </c>
      <c r="AR253" s="170" t="s">
        <v>97</v>
      </c>
      <c r="AT253" s="171" t="s">
        <v>85</v>
      </c>
      <c r="AU253" s="171" t="s">
        <v>41</v>
      </c>
      <c r="AY253" s="170" t="s">
        <v>189</v>
      </c>
      <c r="BK253" s="172">
        <f>SUM(BK254:BK262)</f>
        <v>0</v>
      </c>
    </row>
    <row r="254" spans="2:65" s="1" customFormat="1" ht="25.5" customHeight="1">
      <c r="B254" s="35"/>
      <c r="C254" s="174" t="s">
        <v>835</v>
      </c>
      <c r="D254" s="174" t="s">
        <v>190</v>
      </c>
      <c r="E254" s="175" t="s">
        <v>1144</v>
      </c>
      <c r="F254" s="255" t="s">
        <v>1145</v>
      </c>
      <c r="G254" s="255"/>
      <c r="H254" s="255"/>
      <c r="I254" s="255"/>
      <c r="J254" s="176" t="s">
        <v>198</v>
      </c>
      <c r="K254" s="177">
        <v>240.77</v>
      </c>
      <c r="L254" s="256">
        <v>0</v>
      </c>
      <c r="M254" s="257"/>
      <c r="N254" s="258">
        <f aca="true" t="shared" si="65" ref="N254:N262">ROUND(L254*K254,2)</f>
        <v>0</v>
      </c>
      <c r="O254" s="258"/>
      <c r="P254" s="258"/>
      <c r="Q254" s="258"/>
      <c r="R254" s="37"/>
      <c r="T254" s="178" t="s">
        <v>22</v>
      </c>
      <c r="U254" s="44" t="s">
        <v>51</v>
      </c>
      <c r="V254" s="36"/>
      <c r="W254" s="179">
        <f aca="true" t="shared" si="66" ref="W254:W262">V254*K254</f>
        <v>0</v>
      </c>
      <c r="X254" s="179">
        <v>0.00026</v>
      </c>
      <c r="Y254" s="179">
        <f aca="true" t="shared" si="67" ref="Y254:Y262">X254*K254</f>
        <v>0.0626002</v>
      </c>
      <c r="Z254" s="179">
        <v>0</v>
      </c>
      <c r="AA254" s="180">
        <f aca="true" t="shared" si="68" ref="AA254:AA262">Z254*K254</f>
        <v>0</v>
      </c>
      <c r="AR254" s="19" t="s">
        <v>251</v>
      </c>
      <c r="AT254" s="19" t="s">
        <v>190</v>
      </c>
      <c r="AU254" s="19" t="s">
        <v>97</v>
      </c>
      <c r="AY254" s="19" t="s">
        <v>189</v>
      </c>
      <c r="BE254" s="118">
        <f aca="true" t="shared" si="69" ref="BE254:BE262">IF(U254="základní",N254,0)</f>
        <v>0</v>
      </c>
      <c r="BF254" s="118">
        <f aca="true" t="shared" si="70" ref="BF254:BF262">IF(U254="snížená",N254,0)</f>
        <v>0</v>
      </c>
      <c r="BG254" s="118">
        <f aca="true" t="shared" si="71" ref="BG254:BG262">IF(U254="zákl. přenesená",N254,0)</f>
        <v>0</v>
      </c>
      <c r="BH254" s="118">
        <f aca="true" t="shared" si="72" ref="BH254:BH262">IF(U254="sníž. přenesená",N254,0)</f>
        <v>0</v>
      </c>
      <c r="BI254" s="118">
        <f aca="true" t="shared" si="73" ref="BI254:BI262">IF(U254="nulová",N254,0)</f>
        <v>0</v>
      </c>
      <c r="BJ254" s="19" t="s">
        <v>41</v>
      </c>
      <c r="BK254" s="118">
        <f aca="true" t="shared" si="74" ref="BK254:BK262">ROUND(L254*K254,2)</f>
        <v>0</v>
      </c>
      <c r="BL254" s="19" t="s">
        <v>251</v>
      </c>
      <c r="BM254" s="19" t="s">
        <v>1588</v>
      </c>
    </row>
    <row r="255" spans="2:65" s="1" customFormat="1" ht="25.5" customHeight="1">
      <c r="B255" s="35"/>
      <c r="C255" s="174" t="s">
        <v>838</v>
      </c>
      <c r="D255" s="174" t="s">
        <v>190</v>
      </c>
      <c r="E255" s="175" t="s">
        <v>692</v>
      </c>
      <c r="F255" s="255" t="s">
        <v>693</v>
      </c>
      <c r="G255" s="255"/>
      <c r="H255" s="255"/>
      <c r="I255" s="255"/>
      <c r="J255" s="176" t="s">
        <v>193</v>
      </c>
      <c r="K255" s="177">
        <v>302.09</v>
      </c>
      <c r="L255" s="256">
        <v>0</v>
      </c>
      <c r="M255" s="257"/>
      <c r="N255" s="258">
        <f t="shared" si="65"/>
        <v>0</v>
      </c>
      <c r="O255" s="258"/>
      <c r="P255" s="258"/>
      <c r="Q255" s="258"/>
      <c r="R255" s="37"/>
      <c r="T255" s="178" t="s">
        <v>22</v>
      </c>
      <c r="U255" s="44" t="s">
        <v>51</v>
      </c>
      <c r="V255" s="36"/>
      <c r="W255" s="179">
        <f t="shared" si="66"/>
        <v>0</v>
      </c>
      <c r="X255" s="179">
        <v>0</v>
      </c>
      <c r="Y255" s="179">
        <f t="shared" si="67"/>
        <v>0</v>
      </c>
      <c r="Z255" s="179">
        <v>0</v>
      </c>
      <c r="AA255" s="180">
        <f t="shared" si="68"/>
        <v>0</v>
      </c>
      <c r="AR255" s="19" t="s">
        <v>251</v>
      </c>
      <c r="AT255" s="19" t="s">
        <v>190</v>
      </c>
      <c r="AU255" s="19" t="s">
        <v>97</v>
      </c>
      <c r="AY255" s="19" t="s">
        <v>189</v>
      </c>
      <c r="BE255" s="118">
        <f t="shared" si="69"/>
        <v>0</v>
      </c>
      <c r="BF255" s="118">
        <f t="shared" si="70"/>
        <v>0</v>
      </c>
      <c r="BG255" s="118">
        <f t="shared" si="71"/>
        <v>0</v>
      </c>
      <c r="BH255" s="118">
        <f t="shared" si="72"/>
        <v>0</v>
      </c>
      <c r="BI255" s="118">
        <f t="shared" si="73"/>
        <v>0</v>
      </c>
      <c r="BJ255" s="19" t="s">
        <v>41</v>
      </c>
      <c r="BK255" s="118">
        <f t="shared" si="74"/>
        <v>0</v>
      </c>
      <c r="BL255" s="19" t="s">
        <v>251</v>
      </c>
      <c r="BM255" s="19" t="s">
        <v>1589</v>
      </c>
    </row>
    <row r="256" spans="2:65" s="1" customFormat="1" ht="25.5" customHeight="1">
      <c r="B256" s="35"/>
      <c r="C256" s="181" t="s">
        <v>840</v>
      </c>
      <c r="D256" s="181" t="s">
        <v>201</v>
      </c>
      <c r="E256" s="182" t="s">
        <v>695</v>
      </c>
      <c r="F256" s="259" t="s">
        <v>696</v>
      </c>
      <c r="G256" s="259"/>
      <c r="H256" s="259"/>
      <c r="I256" s="259"/>
      <c r="J256" s="183" t="s">
        <v>193</v>
      </c>
      <c r="K256" s="184">
        <v>332.299</v>
      </c>
      <c r="L256" s="260">
        <v>0</v>
      </c>
      <c r="M256" s="261"/>
      <c r="N256" s="262">
        <f t="shared" si="65"/>
        <v>0</v>
      </c>
      <c r="O256" s="258"/>
      <c r="P256" s="258"/>
      <c r="Q256" s="258"/>
      <c r="R256" s="37"/>
      <c r="T256" s="178" t="s">
        <v>22</v>
      </c>
      <c r="U256" s="44" t="s">
        <v>51</v>
      </c>
      <c r="V256" s="36"/>
      <c r="W256" s="179">
        <f t="shared" si="66"/>
        <v>0</v>
      </c>
      <c r="X256" s="179">
        <v>0.00014</v>
      </c>
      <c r="Y256" s="179">
        <f t="shared" si="67"/>
        <v>0.04652185999999999</v>
      </c>
      <c r="Z256" s="179">
        <v>0</v>
      </c>
      <c r="AA256" s="180">
        <f t="shared" si="68"/>
        <v>0</v>
      </c>
      <c r="AR256" s="19" t="s">
        <v>314</v>
      </c>
      <c r="AT256" s="19" t="s">
        <v>201</v>
      </c>
      <c r="AU256" s="19" t="s">
        <v>97</v>
      </c>
      <c r="AY256" s="19" t="s">
        <v>189</v>
      </c>
      <c r="BE256" s="118">
        <f t="shared" si="69"/>
        <v>0</v>
      </c>
      <c r="BF256" s="118">
        <f t="shared" si="70"/>
        <v>0</v>
      </c>
      <c r="BG256" s="118">
        <f t="shared" si="71"/>
        <v>0</v>
      </c>
      <c r="BH256" s="118">
        <f t="shared" si="72"/>
        <v>0</v>
      </c>
      <c r="BI256" s="118">
        <f t="shared" si="73"/>
        <v>0</v>
      </c>
      <c r="BJ256" s="19" t="s">
        <v>41</v>
      </c>
      <c r="BK256" s="118">
        <f t="shared" si="74"/>
        <v>0</v>
      </c>
      <c r="BL256" s="19" t="s">
        <v>251</v>
      </c>
      <c r="BM256" s="19" t="s">
        <v>1590</v>
      </c>
    </row>
    <row r="257" spans="2:65" s="1" customFormat="1" ht="25.5" customHeight="1">
      <c r="B257" s="35"/>
      <c r="C257" s="174" t="s">
        <v>844</v>
      </c>
      <c r="D257" s="174" t="s">
        <v>190</v>
      </c>
      <c r="E257" s="175" t="s">
        <v>698</v>
      </c>
      <c r="F257" s="255" t="s">
        <v>699</v>
      </c>
      <c r="G257" s="255"/>
      <c r="H257" s="255"/>
      <c r="I257" s="255"/>
      <c r="J257" s="176" t="s">
        <v>193</v>
      </c>
      <c r="K257" s="177">
        <v>638.567</v>
      </c>
      <c r="L257" s="256">
        <v>0</v>
      </c>
      <c r="M257" s="257"/>
      <c r="N257" s="258">
        <f t="shared" si="65"/>
        <v>0</v>
      </c>
      <c r="O257" s="258"/>
      <c r="P257" s="258"/>
      <c r="Q257" s="258"/>
      <c r="R257" s="37"/>
      <c r="T257" s="178" t="s">
        <v>22</v>
      </c>
      <c r="U257" s="44" t="s">
        <v>51</v>
      </c>
      <c r="V257" s="36"/>
      <c r="W257" s="179">
        <f t="shared" si="66"/>
        <v>0</v>
      </c>
      <c r="X257" s="179">
        <v>0</v>
      </c>
      <c r="Y257" s="179">
        <f t="shared" si="67"/>
        <v>0</v>
      </c>
      <c r="Z257" s="179">
        <v>0</v>
      </c>
      <c r="AA257" s="180">
        <f t="shared" si="68"/>
        <v>0</v>
      </c>
      <c r="AR257" s="19" t="s">
        <v>251</v>
      </c>
      <c r="AT257" s="19" t="s">
        <v>190</v>
      </c>
      <c r="AU257" s="19" t="s">
        <v>97</v>
      </c>
      <c r="AY257" s="19" t="s">
        <v>189</v>
      </c>
      <c r="BE257" s="118">
        <f t="shared" si="69"/>
        <v>0</v>
      </c>
      <c r="BF257" s="118">
        <f t="shared" si="70"/>
        <v>0</v>
      </c>
      <c r="BG257" s="118">
        <f t="shared" si="71"/>
        <v>0</v>
      </c>
      <c r="BH257" s="118">
        <f t="shared" si="72"/>
        <v>0</v>
      </c>
      <c r="BI257" s="118">
        <f t="shared" si="73"/>
        <v>0</v>
      </c>
      <c r="BJ257" s="19" t="s">
        <v>41</v>
      </c>
      <c r="BK257" s="118">
        <f t="shared" si="74"/>
        <v>0</v>
      </c>
      <c r="BL257" s="19" t="s">
        <v>251</v>
      </c>
      <c r="BM257" s="19" t="s">
        <v>1591</v>
      </c>
    </row>
    <row r="258" spans="2:65" s="1" customFormat="1" ht="16.5" customHeight="1">
      <c r="B258" s="35"/>
      <c r="C258" s="181" t="s">
        <v>846</v>
      </c>
      <c r="D258" s="181" t="s">
        <v>201</v>
      </c>
      <c r="E258" s="182" t="s">
        <v>701</v>
      </c>
      <c r="F258" s="259" t="s">
        <v>702</v>
      </c>
      <c r="G258" s="259"/>
      <c r="H258" s="259"/>
      <c r="I258" s="259"/>
      <c r="J258" s="183" t="s">
        <v>193</v>
      </c>
      <c r="K258" s="184">
        <v>651.338</v>
      </c>
      <c r="L258" s="260">
        <v>0</v>
      </c>
      <c r="M258" s="261"/>
      <c r="N258" s="262">
        <f t="shared" si="65"/>
        <v>0</v>
      </c>
      <c r="O258" s="258"/>
      <c r="P258" s="258"/>
      <c r="Q258" s="258"/>
      <c r="R258" s="37"/>
      <c r="T258" s="178" t="s">
        <v>22</v>
      </c>
      <c r="U258" s="44" t="s">
        <v>51</v>
      </c>
      <c r="V258" s="36"/>
      <c r="W258" s="179">
        <f t="shared" si="66"/>
        <v>0</v>
      </c>
      <c r="X258" s="179">
        <v>0.0062</v>
      </c>
      <c r="Y258" s="179">
        <f t="shared" si="67"/>
        <v>4.0382956</v>
      </c>
      <c r="Z258" s="179">
        <v>0</v>
      </c>
      <c r="AA258" s="180">
        <f t="shared" si="68"/>
        <v>0</v>
      </c>
      <c r="AR258" s="19" t="s">
        <v>314</v>
      </c>
      <c r="AT258" s="19" t="s">
        <v>201</v>
      </c>
      <c r="AU258" s="19" t="s">
        <v>97</v>
      </c>
      <c r="AY258" s="19" t="s">
        <v>189</v>
      </c>
      <c r="BE258" s="118">
        <f t="shared" si="69"/>
        <v>0</v>
      </c>
      <c r="BF258" s="118">
        <f t="shared" si="70"/>
        <v>0</v>
      </c>
      <c r="BG258" s="118">
        <f t="shared" si="71"/>
        <v>0</v>
      </c>
      <c r="BH258" s="118">
        <f t="shared" si="72"/>
        <v>0</v>
      </c>
      <c r="BI258" s="118">
        <f t="shared" si="73"/>
        <v>0</v>
      </c>
      <c r="BJ258" s="19" t="s">
        <v>41</v>
      </c>
      <c r="BK258" s="118">
        <f t="shared" si="74"/>
        <v>0</v>
      </c>
      <c r="BL258" s="19" t="s">
        <v>251</v>
      </c>
      <c r="BM258" s="19" t="s">
        <v>1592</v>
      </c>
    </row>
    <row r="259" spans="2:65" s="1" customFormat="1" ht="38.25" customHeight="1">
      <c r="B259" s="35"/>
      <c r="C259" s="174" t="s">
        <v>850</v>
      </c>
      <c r="D259" s="174" t="s">
        <v>190</v>
      </c>
      <c r="E259" s="175" t="s">
        <v>1593</v>
      </c>
      <c r="F259" s="255" t="s">
        <v>1594</v>
      </c>
      <c r="G259" s="255"/>
      <c r="H259" s="255"/>
      <c r="I259" s="255"/>
      <c r="J259" s="176" t="s">
        <v>193</v>
      </c>
      <c r="K259" s="177">
        <v>135.78</v>
      </c>
      <c r="L259" s="256">
        <v>0</v>
      </c>
      <c r="M259" s="257"/>
      <c r="N259" s="258">
        <f t="shared" si="65"/>
        <v>0</v>
      </c>
      <c r="O259" s="258"/>
      <c r="P259" s="258"/>
      <c r="Q259" s="258"/>
      <c r="R259" s="37"/>
      <c r="T259" s="178" t="s">
        <v>22</v>
      </c>
      <c r="U259" s="44" t="s">
        <v>51</v>
      </c>
      <c r="V259" s="36"/>
      <c r="W259" s="179">
        <f t="shared" si="66"/>
        <v>0</v>
      </c>
      <c r="X259" s="179">
        <v>0</v>
      </c>
      <c r="Y259" s="179">
        <f t="shared" si="67"/>
        <v>0</v>
      </c>
      <c r="Z259" s="179">
        <v>0.01721</v>
      </c>
      <c r="AA259" s="180">
        <f t="shared" si="68"/>
        <v>2.3367738</v>
      </c>
      <c r="AR259" s="19" t="s">
        <v>251</v>
      </c>
      <c r="AT259" s="19" t="s">
        <v>190</v>
      </c>
      <c r="AU259" s="19" t="s">
        <v>97</v>
      </c>
      <c r="AY259" s="19" t="s">
        <v>189</v>
      </c>
      <c r="BE259" s="118">
        <f t="shared" si="69"/>
        <v>0</v>
      </c>
      <c r="BF259" s="118">
        <f t="shared" si="70"/>
        <v>0</v>
      </c>
      <c r="BG259" s="118">
        <f t="shared" si="71"/>
        <v>0</v>
      </c>
      <c r="BH259" s="118">
        <f t="shared" si="72"/>
        <v>0</v>
      </c>
      <c r="BI259" s="118">
        <f t="shared" si="73"/>
        <v>0</v>
      </c>
      <c r="BJ259" s="19" t="s">
        <v>41</v>
      </c>
      <c r="BK259" s="118">
        <f t="shared" si="74"/>
        <v>0</v>
      </c>
      <c r="BL259" s="19" t="s">
        <v>251</v>
      </c>
      <c r="BM259" s="19" t="s">
        <v>1595</v>
      </c>
    </row>
    <row r="260" spans="2:65" s="1" customFormat="1" ht="38.25" customHeight="1">
      <c r="B260" s="35"/>
      <c r="C260" s="174" t="s">
        <v>1170</v>
      </c>
      <c r="D260" s="174" t="s">
        <v>190</v>
      </c>
      <c r="E260" s="175" t="s">
        <v>1157</v>
      </c>
      <c r="F260" s="255" t="s">
        <v>1158</v>
      </c>
      <c r="G260" s="255"/>
      <c r="H260" s="255"/>
      <c r="I260" s="255"/>
      <c r="J260" s="176" t="s">
        <v>193</v>
      </c>
      <c r="K260" s="177">
        <v>302.09</v>
      </c>
      <c r="L260" s="256">
        <v>0</v>
      </c>
      <c r="M260" s="257"/>
      <c r="N260" s="258">
        <f t="shared" si="65"/>
        <v>0</v>
      </c>
      <c r="O260" s="258"/>
      <c r="P260" s="258"/>
      <c r="Q260" s="258"/>
      <c r="R260" s="37"/>
      <c r="T260" s="178" t="s">
        <v>22</v>
      </c>
      <c r="U260" s="44" t="s">
        <v>51</v>
      </c>
      <c r="V260" s="36"/>
      <c r="W260" s="179">
        <f t="shared" si="66"/>
        <v>0</v>
      </c>
      <c r="X260" s="179">
        <v>0.00139</v>
      </c>
      <c r="Y260" s="179">
        <f t="shared" si="67"/>
        <v>0.4199051</v>
      </c>
      <c r="Z260" s="179">
        <v>0</v>
      </c>
      <c r="AA260" s="180">
        <f t="shared" si="68"/>
        <v>0</v>
      </c>
      <c r="AR260" s="19" t="s">
        <v>251</v>
      </c>
      <c r="AT260" s="19" t="s">
        <v>190</v>
      </c>
      <c r="AU260" s="19" t="s">
        <v>97</v>
      </c>
      <c r="AY260" s="19" t="s">
        <v>189</v>
      </c>
      <c r="BE260" s="118">
        <f t="shared" si="69"/>
        <v>0</v>
      </c>
      <c r="BF260" s="118">
        <f t="shared" si="70"/>
        <v>0</v>
      </c>
      <c r="BG260" s="118">
        <f t="shared" si="71"/>
        <v>0</v>
      </c>
      <c r="BH260" s="118">
        <f t="shared" si="72"/>
        <v>0</v>
      </c>
      <c r="BI260" s="118">
        <f t="shared" si="73"/>
        <v>0</v>
      </c>
      <c r="BJ260" s="19" t="s">
        <v>41</v>
      </c>
      <c r="BK260" s="118">
        <f t="shared" si="74"/>
        <v>0</v>
      </c>
      <c r="BL260" s="19" t="s">
        <v>251</v>
      </c>
      <c r="BM260" s="19" t="s">
        <v>1596</v>
      </c>
    </row>
    <row r="261" spans="2:65" s="1" customFormat="1" ht="25.5" customHeight="1">
      <c r="B261" s="35"/>
      <c r="C261" s="181" t="s">
        <v>1172</v>
      </c>
      <c r="D261" s="181" t="s">
        <v>201</v>
      </c>
      <c r="E261" s="182" t="s">
        <v>1160</v>
      </c>
      <c r="F261" s="259" t="s">
        <v>1161</v>
      </c>
      <c r="G261" s="259"/>
      <c r="H261" s="259"/>
      <c r="I261" s="259"/>
      <c r="J261" s="183" t="s">
        <v>193</v>
      </c>
      <c r="K261" s="184">
        <v>317.195</v>
      </c>
      <c r="L261" s="260">
        <v>0</v>
      </c>
      <c r="M261" s="261"/>
      <c r="N261" s="262">
        <f t="shared" si="65"/>
        <v>0</v>
      </c>
      <c r="O261" s="258"/>
      <c r="P261" s="258"/>
      <c r="Q261" s="258"/>
      <c r="R261" s="37"/>
      <c r="T261" s="178" t="s">
        <v>22</v>
      </c>
      <c r="U261" s="44" t="s">
        <v>51</v>
      </c>
      <c r="V261" s="36"/>
      <c r="W261" s="179">
        <f t="shared" si="66"/>
        <v>0</v>
      </c>
      <c r="X261" s="179">
        <v>0.008</v>
      </c>
      <c r="Y261" s="179">
        <f t="shared" si="67"/>
        <v>2.53756</v>
      </c>
      <c r="Z261" s="179">
        <v>0</v>
      </c>
      <c r="AA261" s="180">
        <f t="shared" si="68"/>
        <v>0</v>
      </c>
      <c r="AR261" s="19" t="s">
        <v>314</v>
      </c>
      <c r="AT261" s="19" t="s">
        <v>201</v>
      </c>
      <c r="AU261" s="19" t="s">
        <v>97</v>
      </c>
      <c r="AY261" s="19" t="s">
        <v>189</v>
      </c>
      <c r="BE261" s="118">
        <f t="shared" si="69"/>
        <v>0</v>
      </c>
      <c r="BF261" s="118">
        <f t="shared" si="70"/>
        <v>0</v>
      </c>
      <c r="BG261" s="118">
        <f t="shared" si="71"/>
        <v>0</v>
      </c>
      <c r="BH261" s="118">
        <f t="shared" si="72"/>
        <v>0</v>
      </c>
      <c r="BI261" s="118">
        <f t="shared" si="73"/>
        <v>0</v>
      </c>
      <c r="BJ261" s="19" t="s">
        <v>41</v>
      </c>
      <c r="BK261" s="118">
        <f t="shared" si="74"/>
        <v>0</v>
      </c>
      <c r="BL261" s="19" t="s">
        <v>251</v>
      </c>
      <c r="BM261" s="19" t="s">
        <v>1597</v>
      </c>
    </row>
    <row r="262" spans="2:65" s="1" customFormat="1" ht="25.5" customHeight="1">
      <c r="B262" s="35"/>
      <c r="C262" s="174" t="s">
        <v>1174</v>
      </c>
      <c r="D262" s="174" t="s">
        <v>190</v>
      </c>
      <c r="E262" s="175" t="s">
        <v>1598</v>
      </c>
      <c r="F262" s="255" t="s">
        <v>1599</v>
      </c>
      <c r="G262" s="255"/>
      <c r="H262" s="255"/>
      <c r="I262" s="255"/>
      <c r="J262" s="176" t="s">
        <v>321</v>
      </c>
      <c r="K262" s="177">
        <v>7.105</v>
      </c>
      <c r="L262" s="256">
        <v>0</v>
      </c>
      <c r="M262" s="257"/>
      <c r="N262" s="258">
        <f t="shared" si="65"/>
        <v>0</v>
      </c>
      <c r="O262" s="258"/>
      <c r="P262" s="258"/>
      <c r="Q262" s="258"/>
      <c r="R262" s="37"/>
      <c r="T262" s="178" t="s">
        <v>22</v>
      </c>
      <c r="U262" s="44" t="s">
        <v>51</v>
      </c>
      <c r="V262" s="36"/>
      <c r="W262" s="179">
        <f t="shared" si="66"/>
        <v>0</v>
      </c>
      <c r="X262" s="179">
        <v>0</v>
      </c>
      <c r="Y262" s="179">
        <f t="shared" si="67"/>
        <v>0</v>
      </c>
      <c r="Z262" s="179">
        <v>0</v>
      </c>
      <c r="AA262" s="180">
        <f t="shared" si="68"/>
        <v>0</v>
      </c>
      <c r="AR262" s="19" t="s">
        <v>251</v>
      </c>
      <c r="AT262" s="19" t="s">
        <v>190</v>
      </c>
      <c r="AU262" s="19" t="s">
        <v>97</v>
      </c>
      <c r="AY262" s="19" t="s">
        <v>189</v>
      </c>
      <c r="BE262" s="118">
        <f t="shared" si="69"/>
        <v>0</v>
      </c>
      <c r="BF262" s="118">
        <f t="shared" si="70"/>
        <v>0</v>
      </c>
      <c r="BG262" s="118">
        <f t="shared" si="71"/>
        <v>0</v>
      </c>
      <c r="BH262" s="118">
        <f t="shared" si="72"/>
        <v>0</v>
      </c>
      <c r="BI262" s="118">
        <f t="shared" si="73"/>
        <v>0</v>
      </c>
      <c r="BJ262" s="19" t="s">
        <v>41</v>
      </c>
      <c r="BK262" s="118">
        <f t="shared" si="74"/>
        <v>0</v>
      </c>
      <c r="BL262" s="19" t="s">
        <v>251</v>
      </c>
      <c r="BM262" s="19" t="s">
        <v>1600</v>
      </c>
    </row>
    <row r="263" spans="2:63" s="10" customFormat="1" ht="29.85" customHeight="1">
      <c r="B263" s="163"/>
      <c r="C263" s="164"/>
      <c r="D263" s="173" t="s">
        <v>162</v>
      </c>
      <c r="E263" s="173"/>
      <c r="F263" s="173"/>
      <c r="G263" s="173"/>
      <c r="H263" s="173"/>
      <c r="I263" s="173"/>
      <c r="J263" s="173"/>
      <c r="K263" s="173"/>
      <c r="L263" s="173"/>
      <c r="M263" s="173"/>
      <c r="N263" s="268">
        <f>BK263</f>
        <v>0</v>
      </c>
      <c r="O263" s="269"/>
      <c r="P263" s="269"/>
      <c r="Q263" s="269"/>
      <c r="R263" s="166"/>
      <c r="T263" s="167"/>
      <c r="U263" s="164"/>
      <c r="V263" s="164"/>
      <c r="W263" s="168">
        <f>SUM(W264:W298)</f>
        <v>0</v>
      </c>
      <c r="X263" s="164"/>
      <c r="Y263" s="168">
        <f>SUM(Y264:Y298)</f>
        <v>0.626867</v>
      </c>
      <c r="Z263" s="164"/>
      <c r="AA263" s="169">
        <f>SUM(AA264:AA298)</f>
        <v>0.44060699999999997</v>
      </c>
      <c r="AR263" s="170" t="s">
        <v>97</v>
      </c>
      <c r="AT263" s="171" t="s">
        <v>85</v>
      </c>
      <c r="AU263" s="171" t="s">
        <v>41</v>
      </c>
      <c r="AY263" s="170" t="s">
        <v>189</v>
      </c>
      <c r="BK263" s="172">
        <f>SUM(BK264:BK298)</f>
        <v>0</v>
      </c>
    </row>
    <row r="264" spans="2:65" s="1" customFormat="1" ht="25.5" customHeight="1">
      <c r="B264" s="35"/>
      <c r="C264" s="174" t="s">
        <v>1178</v>
      </c>
      <c r="D264" s="174" t="s">
        <v>190</v>
      </c>
      <c r="E264" s="175" t="s">
        <v>1601</v>
      </c>
      <c r="F264" s="255" t="s">
        <v>1602</v>
      </c>
      <c r="G264" s="255"/>
      <c r="H264" s="255"/>
      <c r="I264" s="255"/>
      <c r="J264" s="176" t="s">
        <v>193</v>
      </c>
      <c r="K264" s="177">
        <v>6</v>
      </c>
      <c r="L264" s="256">
        <v>0</v>
      </c>
      <c r="M264" s="257"/>
      <c r="N264" s="258">
        <f aca="true" t="shared" si="75" ref="N264:N298">ROUND(L264*K264,2)</f>
        <v>0</v>
      </c>
      <c r="O264" s="258"/>
      <c r="P264" s="258"/>
      <c r="Q264" s="258"/>
      <c r="R264" s="37"/>
      <c r="T264" s="178" t="s">
        <v>22</v>
      </c>
      <c r="U264" s="44" t="s">
        <v>51</v>
      </c>
      <c r="V264" s="36"/>
      <c r="W264" s="179">
        <f aca="true" t="shared" si="76" ref="W264:W298">V264*K264</f>
        <v>0</v>
      </c>
      <c r="X264" s="179">
        <v>0</v>
      </c>
      <c r="Y264" s="179">
        <f aca="true" t="shared" si="77" ref="Y264:Y298">X264*K264</f>
        <v>0</v>
      </c>
      <c r="Z264" s="179">
        <v>0.00594</v>
      </c>
      <c r="AA264" s="180">
        <f aca="true" t="shared" si="78" ref="AA264:AA298">Z264*K264</f>
        <v>0.03564</v>
      </c>
      <c r="AR264" s="19" t="s">
        <v>251</v>
      </c>
      <c r="AT264" s="19" t="s">
        <v>190</v>
      </c>
      <c r="AU264" s="19" t="s">
        <v>97</v>
      </c>
      <c r="AY264" s="19" t="s">
        <v>189</v>
      </c>
      <c r="BE264" s="118">
        <f aca="true" t="shared" si="79" ref="BE264:BE298">IF(U264="základní",N264,0)</f>
        <v>0</v>
      </c>
      <c r="BF264" s="118">
        <f aca="true" t="shared" si="80" ref="BF264:BF298">IF(U264="snížená",N264,0)</f>
        <v>0</v>
      </c>
      <c r="BG264" s="118">
        <f aca="true" t="shared" si="81" ref="BG264:BG298">IF(U264="zákl. přenesená",N264,0)</f>
        <v>0</v>
      </c>
      <c r="BH264" s="118">
        <f aca="true" t="shared" si="82" ref="BH264:BH298">IF(U264="sníž. přenesená",N264,0)</f>
        <v>0</v>
      </c>
      <c r="BI264" s="118">
        <f aca="true" t="shared" si="83" ref="BI264:BI298">IF(U264="nulová",N264,0)</f>
        <v>0</v>
      </c>
      <c r="BJ264" s="19" t="s">
        <v>41</v>
      </c>
      <c r="BK264" s="118">
        <f aca="true" t="shared" si="84" ref="BK264:BK298">ROUND(L264*K264,2)</f>
        <v>0</v>
      </c>
      <c r="BL264" s="19" t="s">
        <v>251</v>
      </c>
      <c r="BM264" s="19" t="s">
        <v>1603</v>
      </c>
    </row>
    <row r="265" spans="2:65" s="1" customFormat="1" ht="16.5" customHeight="1">
      <c r="B265" s="35"/>
      <c r="C265" s="174" t="s">
        <v>1180</v>
      </c>
      <c r="D265" s="174" t="s">
        <v>190</v>
      </c>
      <c r="E265" s="175" t="s">
        <v>707</v>
      </c>
      <c r="F265" s="255" t="s">
        <v>708</v>
      </c>
      <c r="G265" s="255"/>
      <c r="H265" s="255"/>
      <c r="I265" s="255"/>
      <c r="J265" s="176" t="s">
        <v>198</v>
      </c>
      <c r="K265" s="177">
        <v>12</v>
      </c>
      <c r="L265" s="256">
        <v>0</v>
      </c>
      <c r="M265" s="257"/>
      <c r="N265" s="258">
        <f t="shared" si="75"/>
        <v>0</v>
      </c>
      <c r="O265" s="258"/>
      <c r="P265" s="258"/>
      <c r="Q265" s="258"/>
      <c r="R265" s="37"/>
      <c r="T265" s="178" t="s">
        <v>22</v>
      </c>
      <c r="U265" s="44" t="s">
        <v>51</v>
      </c>
      <c r="V265" s="36"/>
      <c r="W265" s="179">
        <f t="shared" si="76"/>
        <v>0</v>
      </c>
      <c r="X265" s="179">
        <v>0</v>
      </c>
      <c r="Y265" s="179">
        <f t="shared" si="77"/>
        <v>0</v>
      </c>
      <c r="Z265" s="179">
        <v>0.0017</v>
      </c>
      <c r="AA265" s="180">
        <f t="shared" si="78"/>
        <v>0.020399999999999998</v>
      </c>
      <c r="AR265" s="19" t="s">
        <v>251</v>
      </c>
      <c r="AT265" s="19" t="s">
        <v>190</v>
      </c>
      <c r="AU265" s="19" t="s">
        <v>97</v>
      </c>
      <c r="AY265" s="19" t="s">
        <v>189</v>
      </c>
      <c r="BE265" s="118">
        <f t="shared" si="79"/>
        <v>0</v>
      </c>
      <c r="BF265" s="118">
        <f t="shared" si="80"/>
        <v>0</v>
      </c>
      <c r="BG265" s="118">
        <f t="shared" si="81"/>
        <v>0</v>
      </c>
      <c r="BH265" s="118">
        <f t="shared" si="82"/>
        <v>0</v>
      </c>
      <c r="BI265" s="118">
        <f t="shared" si="83"/>
        <v>0</v>
      </c>
      <c r="BJ265" s="19" t="s">
        <v>41</v>
      </c>
      <c r="BK265" s="118">
        <f t="shared" si="84"/>
        <v>0</v>
      </c>
      <c r="BL265" s="19" t="s">
        <v>251</v>
      </c>
      <c r="BM265" s="19" t="s">
        <v>1604</v>
      </c>
    </row>
    <row r="266" spans="2:65" s="1" customFormat="1" ht="25.5" customHeight="1">
      <c r="B266" s="35"/>
      <c r="C266" s="174" t="s">
        <v>1184</v>
      </c>
      <c r="D266" s="174" t="s">
        <v>190</v>
      </c>
      <c r="E266" s="175" t="s">
        <v>415</v>
      </c>
      <c r="F266" s="255" t="s">
        <v>416</v>
      </c>
      <c r="G266" s="255"/>
      <c r="H266" s="255"/>
      <c r="I266" s="255"/>
      <c r="J266" s="176" t="s">
        <v>198</v>
      </c>
      <c r="K266" s="177">
        <v>12</v>
      </c>
      <c r="L266" s="256">
        <v>0</v>
      </c>
      <c r="M266" s="257"/>
      <c r="N266" s="258">
        <f t="shared" si="75"/>
        <v>0</v>
      </c>
      <c r="O266" s="258"/>
      <c r="P266" s="258"/>
      <c r="Q266" s="258"/>
      <c r="R266" s="37"/>
      <c r="T266" s="178" t="s">
        <v>22</v>
      </c>
      <c r="U266" s="44" t="s">
        <v>51</v>
      </c>
      <c r="V266" s="36"/>
      <c r="W266" s="179">
        <f t="shared" si="76"/>
        <v>0</v>
      </c>
      <c r="X266" s="179">
        <v>0</v>
      </c>
      <c r="Y266" s="179">
        <f t="shared" si="77"/>
        <v>0</v>
      </c>
      <c r="Z266" s="179">
        <v>0.00191</v>
      </c>
      <c r="AA266" s="180">
        <f t="shared" si="78"/>
        <v>0.02292</v>
      </c>
      <c r="AR266" s="19" t="s">
        <v>251</v>
      </c>
      <c r="AT266" s="19" t="s">
        <v>190</v>
      </c>
      <c r="AU266" s="19" t="s">
        <v>97</v>
      </c>
      <c r="AY266" s="19" t="s">
        <v>189</v>
      </c>
      <c r="BE266" s="118">
        <f t="shared" si="79"/>
        <v>0</v>
      </c>
      <c r="BF266" s="118">
        <f t="shared" si="80"/>
        <v>0</v>
      </c>
      <c r="BG266" s="118">
        <f t="shared" si="81"/>
        <v>0</v>
      </c>
      <c r="BH266" s="118">
        <f t="shared" si="82"/>
        <v>0</v>
      </c>
      <c r="BI266" s="118">
        <f t="shared" si="83"/>
        <v>0</v>
      </c>
      <c r="BJ266" s="19" t="s">
        <v>41</v>
      </c>
      <c r="BK266" s="118">
        <f t="shared" si="84"/>
        <v>0</v>
      </c>
      <c r="BL266" s="19" t="s">
        <v>251</v>
      </c>
      <c r="BM266" s="19" t="s">
        <v>1605</v>
      </c>
    </row>
    <row r="267" spans="2:65" s="1" customFormat="1" ht="16.5" customHeight="1">
      <c r="B267" s="35"/>
      <c r="C267" s="174" t="s">
        <v>1186</v>
      </c>
      <c r="D267" s="174" t="s">
        <v>190</v>
      </c>
      <c r="E267" s="175" t="s">
        <v>419</v>
      </c>
      <c r="F267" s="255" t="s">
        <v>420</v>
      </c>
      <c r="G267" s="255"/>
      <c r="H267" s="255"/>
      <c r="I267" s="255"/>
      <c r="J267" s="176" t="s">
        <v>198</v>
      </c>
      <c r="K267" s="177">
        <v>37.1</v>
      </c>
      <c r="L267" s="256">
        <v>0</v>
      </c>
      <c r="M267" s="257"/>
      <c r="N267" s="258">
        <f t="shared" si="75"/>
        <v>0</v>
      </c>
      <c r="O267" s="258"/>
      <c r="P267" s="258"/>
      <c r="Q267" s="258"/>
      <c r="R267" s="37"/>
      <c r="T267" s="178" t="s">
        <v>22</v>
      </c>
      <c r="U267" s="44" t="s">
        <v>51</v>
      </c>
      <c r="V267" s="36"/>
      <c r="W267" s="179">
        <f t="shared" si="76"/>
        <v>0</v>
      </c>
      <c r="X267" s="179">
        <v>0</v>
      </c>
      <c r="Y267" s="179">
        <f t="shared" si="77"/>
        <v>0</v>
      </c>
      <c r="Z267" s="179">
        <v>0.00167</v>
      </c>
      <c r="AA267" s="180">
        <f t="shared" si="78"/>
        <v>0.061957000000000005</v>
      </c>
      <c r="AR267" s="19" t="s">
        <v>251</v>
      </c>
      <c r="AT267" s="19" t="s">
        <v>190</v>
      </c>
      <c r="AU267" s="19" t="s">
        <v>97</v>
      </c>
      <c r="AY267" s="19" t="s">
        <v>189</v>
      </c>
      <c r="BE267" s="118">
        <f t="shared" si="79"/>
        <v>0</v>
      </c>
      <c r="BF267" s="118">
        <f t="shared" si="80"/>
        <v>0</v>
      </c>
      <c r="BG267" s="118">
        <f t="shared" si="81"/>
        <v>0</v>
      </c>
      <c r="BH267" s="118">
        <f t="shared" si="82"/>
        <v>0</v>
      </c>
      <c r="BI267" s="118">
        <f t="shared" si="83"/>
        <v>0</v>
      </c>
      <c r="BJ267" s="19" t="s">
        <v>41</v>
      </c>
      <c r="BK267" s="118">
        <f t="shared" si="84"/>
        <v>0</v>
      </c>
      <c r="BL267" s="19" t="s">
        <v>251</v>
      </c>
      <c r="BM267" s="19" t="s">
        <v>1606</v>
      </c>
    </row>
    <row r="268" spans="2:65" s="1" customFormat="1" ht="16.5" customHeight="1">
      <c r="B268" s="35"/>
      <c r="C268" s="174" t="s">
        <v>1188</v>
      </c>
      <c r="D268" s="174" t="s">
        <v>190</v>
      </c>
      <c r="E268" s="175" t="s">
        <v>1167</v>
      </c>
      <c r="F268" s="255" t="s">
        <v>1168</v>
      </c>
      <c r="G268" s="255"/>
      <c r="H268" s="255"/>
      <c r="I268" s="255"/>
      <c r="J268" s="176" t="s">
        <v>198</v>
      </c>
      <c r="K268" s="177">
        <v>36</v>
      </c>
      <c r="L268" s="256">
        <v>0</v>
      </c>
      <c r="M268" s="257"/>
      <c r="N268" s="258">
        <f t="shared" si="75"/>
        <v>0</v>
      </c>
      <c r="O268" s="258"/>
      <c r="P268" s="258"/>
      <c r="Q268" s="258"/>
      <c r="R268" s="37"/>
      <c r="T268" s="178" t="s">
        <v>22</v>
      </c>
      <c r="U268" s="44" t="s">
        <v>51</v>
      </c>
      <c r="V268" s="36"/>
      <c r="W268" s="179">
        <f t="shared" si="76"/>
        <v>0</v>
      </c>
      <c r="X268" s="179">
        <v>0</v>
      </c>
      <c r="Y268" s="179">
        <f t="shared" si="77"/>
        <v>0</v>
      </c>
      <c r="Z268" s="179">
        <v>0.00175</v>
      </c>
      <c r="AA268" s="180">
        <f t="shared" si="78"/>
        <v>0.063</v>
      </c>
      <c r="AR268" s="19" t="s">
        <v>251</v>
      </c>
      <c r="AT268" s="19" t="s">
        <v>190</v>
      </c>
      <c r="AU268" s="19" t="s">
        <v>97</v>
      </c>
      <c r="AY268" s="19" t="s">
        <v>189</v>
      </c>
      <c r="BE268" s="118">
        <f t="shared" si="79"/>
        <v>0</v>
      </c>
      <c r="BF268" s="118">
        <f t="shared" si="80"/>
        <v>0</v>
      </c>
      <c r="BG268" s="118">
        <f t="shared" si="81"/>
        <v>0</v>
      </c>
      <c r="BH268" s="118">
        <f t="shared" si="82"/>
        <v>0</v>
      </c>
      <c r="BI268" s="118">
        <f t="shared" si="83"/>
        <v>0</v>
      </c>
      <c r="BJ268" s="19" t="s">
        <v>41</v>
      </c>
      <c r="BK268" s="118">
        <f t="shared" si="84"/>
        <v>0</v>
      </c>
      <c r="BL268" s="19" t="s">
        <v>251</v>
      </c>
      <c r="BM268" s="19" t="s">
        <v>1607</v>
      </c>
    </row>
    <row r="269" spans="2:65" s="1" customFormat="1" ht="16.5" customHeight="1">
      <c r="B269" s="35"/>
      <c r="C269" s="174" t="s">
        <v>1192</v>
      </c>
      <c r="D269" s="174" t="s">
        <v>190</v>
      </c>
      <c r="E269" s="175" t="s">
        <v>423</v>
      </c>
      <c r="F269" s="255" t="s">
        <v>424</v>
      </c>
      <c r="G269" s="255"/>
      <c r="H269" s="255"/>
      <c r="I269" s="255"/>
      <c r="J269" s="176" t="s">
        <v>198</v>
      </c>
      <c r="K269" s="177">
        <v>63</v>
      </c>
      <c r="L269" s="256">
        <v>0</v>
      </c>
      <c r="M269" s="257"/>
      <c r="N269" s="258">
        <f t="shared" si="75"/>
        <v>0</v>
      </c>
      <c r="O269" s="258"/>
      <c r="P269" s="258"/>
      <c r="Q269" s="258"/>
      <c r="R269" s="37"/>
      <c r="T269" s="178" t="s">
        <v>22</v>
      </c>
      <c r="U269" s="44" t="s">
        <v>51</v>
      </c>
      <c r="V269" s="36"/>
      <c r="W269" s="179">
        <f t="shared" si="76"/>
        <v>0</v>
      </c>
      <c r="X269" s="179">
        <v>0</v>
      </c>
      <c r="Y269" s="179">
        <f t="shared" si="77"/>
        <v>0</v>
      </c>
      <c r="Z269" s="179">
        <v>0.0026</v>
      </c>
      <c r="AA269" s="180">
        <f t="shared" si="78"/>
        <v>0.1638</v>
      </c>
      <c r="AR269" s="19" t="s">
        <v>251</v>
      </c>
      <c r="AT269" s="19" t="s">
        <v>190</v>
      </c>
      <c r="AU269" s="19" t="s">
        <v>97</v>
      </c>
      <c r="AY269" s="19" t="s">
        <v>189</v>
      </c>
      <c r="BE269" s="118">
        <f t="shared" si="79"/>
        <v>0</v>
      </c>
      <c r="BF269" s="118">
        <f t="shared" si="80"/>
        <v>0</v>
      </c>
      <c r="BG269" s="118">
        <f t="shared" si="81"/>
        <v>0</v>
      </c>
      <c r="BH269" s="118">
        <f t="shared" si="82"/>
        <v>0</v>
      </c>
      <c r="BI269" s="118">
        <f t="shared" si="83"/>
        <v>0</v>
      </c>
      <c r="BJ269" s="19" t="s">
        <v>41</v>
      </c>
      <c r="BK269" s="118">
        <f t="shared" si="84"/>
        <v>0</v>
      </c>
      <c r="BL269" s="19" t="s">
        <v>251</v>
      </c>
      <c r="BM269" s="19" t="s">
        <v>1608</v>
      </c>
    </row>
    <row r="270" spans="2:65" s="1" customFormat="1" ht="16.5" customHeight="1">
      <c r="B270" s="35"/>
      <c r="C270" s="174" t="s">
        <v>1194</v>
      </c>
      <c r="D270" s="174" t="s">
        <v>190</v>
      </c>
      <c r="E270" s="175" t="s">
        <v>427</v>
      </c>
      <c r="F270" s="255" t="s">
        <v>428</v>
      </c>
      <c r="G270" s="255"/>
      <c r="H270" s="255"/>
      <c r="I270" s="255"/>
      <c r="J270" s="176" t="s">
        <v>198</v>
      </c>
      <c r="K270" s="177">
        <v>18.5</v>
      </c>
      <c r="L270" s="256">
        <v>0</v>
      </c>
      <c r="M270" s="257"/>
      <c r="N270" s="258">
        <f t="shared" si="75"/>
        <v>0</v>
      </c>
      <c r="O270" s="258"/>
      <c r="P270" s="258"/>
      <c r="Q270" s="258"/>
      <c r="R270" s="37"/>
      <c r="T270" s="178" t="s">
        <v>22</v>
      </c>
      <c r="U270" s="44" t="s">
        <v>51</v>
      </c>
      <c r="V270" s="36"/>
      <c r="W270" s="179">
        <f t="shared" si="76"/>
        <v>0</v>
      </c>
      <c r="X270" s="179">
        <v>0</v>
      </c>
      <c r="Y270" s="179">
        <f t="shared" si="77"/>
        <v>0</v>
      </c>
      <c r="Z270" s="179">
        <v>0.00394</v>
      </c>
      <c r="AA270" s="180">
        <f t="shared" si="78"/>
        <v>0.07289</v>
      </c>
      <c r="AR270" s="19" t="s">
        <v>251</v>
      </c>
      <c r="AT270" s="19" t="s">
        <v>190</v>
      </c>
      <c r="AU270" s="19" t="s">
        <v>97</v>
      </c>
      <c r="AY270" s="19" t="s">
        <v>189</v>
      </c>
      <c r="BE270" s="118">
        <f t="shared" si="79"/>
        <v>0</v>
      </c>
      <c r="BF270" s="118">
        <f t="shared" si="80"/>
        <v>0</v>
      </c>
      <c r="BG270" s="118">
        <f t="shared" si="81"/>
        <v>0</v>
      </c>
      <c r="BH270" s="118">
        <f t="shared" si="82"/>
        <v>0</v>
      </c>
      <c r="BI270" s="118">
        <f t="shared" si="83"/>
        <v>0</v>
      </c>
      <c r="BJ270" s="19" t="s">
        <v>41</v>
      </c>
      <c r="BK270" s="118">
        <f t="shared" si="84"/>
        <v>0</v>
      </c>
      <c r="BL270" s="19" t="s">
        <v>251</v>
      </c>
      <c r="BM270" s="19" t="s">
        <v>1609</v>
      </c>
    </row>
    <row r="271" spans="2:65" s="1" customFormat="1" ht="25.5" customHeight="1">
      <c r="B271" s="35"/>
      <c r="C271" s="174" t="s">
        <v>1196</v>
      </c>
      <c r="D271" s="174" t="s">
        <v>190</v>
      </c>
      <c r="E271" s="175" t="s">
        <v>1610</v>
      </c>
      <c r="F271" s="255" t="s">
        <v>1611</v>
      </c>
      <c r="G271" s="255"/>
      <c r="H271" s="255"/>
      <c r="I271" s="255"/>
      <c r="J271" s="176" t="s">
        <v>193</v>
      </c>
      <c r="K271" s="177">
        <v>6</v>
      </c>
      <c r="L271" s="256">
        <v>0</v>
      </c>
      <c r="M271" s="257"/>
      <c r="N271" s="258">
        <f t="shared" si="75"/>
        <v>0</v>
      </c>
      <c r="O271" s="258"/>
      <c r="P271" s="258"/>
      <c r="Q271" s="258"/>
      <c r="R271" s="37"/>
      <c r="T271" s="178" t="s">
        <v>22</v>
      </c>
      <c r="U271" s="44" t="s">
        <v>51</v>
      </c>
      <c r="V271" s="36"/>
      <c r="W271" s="179">
        <f t="shared" si="76"/>
        <v>0</v>
      </c>
      <c r="X271" s="179">
        <v>0</v>
      </c>
      <c r="Y271" s="179">
        <f t="shared" si="77"/>
        <v>0</v>
      </c>
      <c r="Z271" s="179">
        <v>0</v>
      </c>
      <c r="AA271" s="180">
        <f t="shared" si="78"/>
        <v>0</v>
      </c>
      <c r="AR271" s="19" t="s">
        <v>251</v>
      </c>
      <c r="AT271" s="19" t="s">
        <v>190</v>
      </c>
      <c r="AU271" s="19" t="s">
        <v>97</v>
      </c>
      <c r="AY271" s="19" t="s">
        <v>189</v>
      </c>
      <c r="BE271" s="118">
        <f t="shared" si="79"/>
        <v>0</v>
      </c>
      <c r="BF271" s="118">
        <f t="shared" si="80"/>
        <v>0</v>
      </c>
      <c r="BG271" s="118">
        <f t="shared" si="81"/>
        <v>0</v>
      </c>
      <c r="BH271" s="118">
        <f t="shared" si="82"/>
        <v>0</v>
      </c>
      <c r="BI271" s="118">
        <f t="shared" si="83"/>
        <v>0</v>
      </c>
      <c r="BJ271" s="19" t="s">
        <v>41</v>
      </c>
      <c r="BK271" s="118">
        <f t="shared" si="84"/>
        <v>0</v>
      </c>
      <c r="BL271" s="19" t="s">
        <v>251</v>
      </c>
      <c r="BM271" s="19" t="s">
        <v>1612</v>
      </c>
    </row>
    <row r="272" spans="2:65" s="1" customFormat="1" ht="25.5" customHeight="1">
      <c r="B272" s="35"/>
      <c r="C272" s="181" t="s">
        <v>1198</v>
      </c>
      <c r="D272" s="181" t="s">
        <v>201</v>
      </c>
      <c r="E272" s="182" t="s">
        <v>1613</v>
      </c>
      <c r="F272" s="259" t="s">
        <v>1614</v>
      </c>
      <c r="G272" s="259"/>
      <c r="H272" s="259"/>
      <c r="I272" s="259"/>
      <c r="J272" s="183" t="s">
        <v>193</v>
      </c>
      <c r="K272" s="184">
        <v>6.6</v>
      </c>
      <c r="L272" s="260">
        <v>0</v>
      </c>
      <c r="M272" s="261"/>
      <c r="N272" s="262">
        <f t="shared" si="75"/>
        <v>0</v>
      </c>
      <c r="O272" s="258"/>
      <c r="P272" s="258"/>
      <c r="Q272" s="258"/>
      <c r="R272" s="37"/>
      <c r="T272" s="178" t="s">
        <v>22</v>
      </c>
      <c r="U272" s="44" t="s">
        <v>51</v>
      </c>
      <c r="V272" s="36"/>
      <c r="W272" s="179">
        <f t="shared" si="76"/>
        <v>0</v>
      </c>
      <c r="X272" s="179">
        <v>0.0075</v>
      </c>
      <c r="Y272" s="179">
        <f t="shared" si="77"/>
        <v>0.049499999999999995</v>
      </c>
      <c r="Z272" s="179">
        <v>0</v>
      </c>
      <c r="AA272" s="180">
        <f t="shared" si="78"/>
        <v>0</v>
      </c>
      <c r="AR272" s="19" t="s">
        <v>314</v>
      </c>
      <c r="AT272" s="19" t="s">
        <v>201</v>
      </c>
      <c r="AU272" s="19" t="s">
        <v>97</v>
      </c>
      <c r="AY272" s="19" t="s">
        <v>189</v>
      </c>
      <c r="BE272" s="118">
        <f t="shared" si="79"/>
        <v>0</v>
      </c>
      <c r="BF272" s="118">
        <f t="shared" si="80"/>
        <v>0</v>
      </c>
      <c r="BG272" s="118">
        <f t="shared" si="81"/>
        <v>0</v>
      </c>
      <c r="BH272" s="118">
        <f t="shared" si="82"/>
        <v>0</v>
      </c>
      <c r="BI272" s="118">
        <f t="shared" si="83"/>
        <v>0</v>
      </c>
      <c r="BJ272" s="19" t="s">
        <v>41</v>
      </c>
      <c r="BK272" s="118">
        <f t="shared" si="84"/>
        <v>0</v>
      </c>
      <c r="BL272" s="19" t="s">
        <v>251</v>
      </c>
      <c r="BM272" s="19" t="s">
        <v>1615</v>
      </c>
    </row>
    <row r="273" spans="2:65" s="1" customFormat="1" ht="25.5" customHeight="1">
      <c r="B273" s="35"/>
      <c r="C273" s="174" t="s">
        <v>1200</v>
      </c>
      <c r="D273" s="174" t="s">
        <v>190</v>
      </c>
      <c r="E273" s="175" t="s">
        <v>1175</v>
      </c>
      <c r="F273" s="255" t="s">
        <v>1176</v>
      </c>
      <c r="G273" s="255"/>
      <c r="H273" s="255"/>
      <c r="I273" s="255"/>
      <c r="J273" s="176" t="s">
        <v>198</v>
      </c>
      <c r="K273" s="177">
        <v>12</v>
      </c>
      <c r="L273" s="256">
        <v>0</v>
      </c>
      <c r="M273" s="257"/>
      <c r="N273" s="258">
        <f t="shared" si="75"/>
        <v>0</v>
      </c>
      <c r="O273" s="258"/>
      <c r="P273" s="258"/>
      <c r="Q273" s="258"/>
      <c r="R273" s="37"/>
      <c r="T273" s="178" t="s">
        <v>22</v>
      </c>
      <c r="U273" s="44" t="s">
        <v>51</v>
      </c>
      <c r="V273" s="36"/>
      <c r="W273" s="179">
        <f t="shared" si="76"/>
        <v>0</v>
      </c>
      <c r="X273" s="179">
        <v>0.00287</v>
      </c>
      <c r="Y273" s="179">
        <f t="shared" si="77"/>
        <v>0.03444</v>
      </c>
      <c r="Z273" s="179">
        <v>0</v>
      </c>
      <c r="AA273" s="180">
        <f t="shared" si="78"/>
        <v>0</v>
      </c>
      <c r="AR273" s="19" t="s">
        <v>251</v>
      </c>
      <c r="AT273" s="19" t="s">
        <v>190</v>
      </c>
      <c r="AU273" s="19" t="s">
        <v>97</v>
      </c>
      <c r="AY273" s="19" t="s">
        <v>189</v>
      </c>
      <c r="BE273" s="118">
        <f t="shared" si="79"/>
        <v>0</v>
      </c>
      <c r="BF273" s="118">
        <f t="shared" si="80"/>
        <v>0</v>
      </c>
      <c r="BG273" s="118">
        <f t="shared" si="81"/>
        <v>0</v>
      </c>
      <c r="BH273" s="118">
        <f t="shared" si="82"/>
        <v>0</v>
      </c>
      <c r="BI273" s="118">
        <f t="shared" si="83"/>
        <v>0</v>
      </c>
      <c r="BJ273" s="19" t="s">
        <v>41</v>
      </c>
      <c r="BK273" s="118">
        <f t="shared" si="84"/>
        <v>0</v>
      </c>
      <c r="BL273" s="19" t="s">
        <v>251</v>
      </c>
      <c r="BM273" s="19" t="s">
        <v>1616</v>
      </c>
    </row>
    <row r="274" spans="2:65" s="1" customFormat="1" ht="25.5" customHeight="1">
      <c r="B274" s="35"/>
      <c r="C274" s="174" t="s">
        <v>1202</v>
      </c>
      <c r="D274" s="174" t="s">
        <v>190</v>
      </c>
      <c r="E274" s="175" t="s">
        <v>439</v>
      </c>
      <c r="F274" s="255" t="s">
        <v>440</v>
      </c>
      <c r="G274" s="255"/>
      <c r="H274" s="255"/>
      <c r="I274" s="255"/>
      <c r="J274" s="176" t="s">
        <v>198</v>
      </c>
      <c r="K274" s="177">
        <v>64.5</v>
      </c>
      <c r="L274" s="256">
        <v>0</v>
      </c>
      <c r="M274" s="257"/>
      <c r="N274" s="258">
        <f t="shared" si="75"/>
        <v>0</v>
      </c>
      <c r="O274" s="258"/>
      <c r="P274" s="258"/>
      <c r="Q274" s="258"/>
      <c r="R274" s="37"/>
      <c r="T274" s="178" t="s">
        <v>22</v>
      </c>
      <c r="U274" s="44" t="s">
        <v>51</v>
      </c>
      <c r="V274" s="36"/>
      <c r="W274" s="179">
        <f t="shared" si="76"/>
        <v>0</v>
      </c>
      <c r="X274" s="179">
        <v>0.00184</v>
      </c>
      <c r="Y274" s="179">
        <f t="shared" si="77"/>
        <v>0.11868000000000001</v>
      </c>
      <c r="Z274" s="179">
        <v>0</v>
      </c>
      <c r="AA274" s="180">
        <f t="shared" si="78"/>
        <v>0</v>
      </c>
      <c r="AR274" s="19" t="s">
        <v>251</v>
      </c>
      <c r="AT274" s="19" t="s">
        <v>190</v>
      </c>
      <c r="AU274" s="19" t="s">
        <v>97</v>
      </c>
      <c r="AY274" s="19" t="s">
        <v>189</v>
      </c>
      <c r="BE274" s="118">
        <f t="shared" si="79"/>
        <v>0</v>
      </c>
      <c r="BF274" s="118">
        <f t="shared" si="80"/>
        <v>0</v>
      </c>
      <c r="BG274" s="118">
        <f t="shared" si="81"/>
        <v>0</v>
      </c>
      <c r="BH274" s="118">
        <f t="shared" si="82"/>
        <v>0</v>
      </c>
      <c r="BI274" s="118">
        <f t="shared" si="83"/>
        <v>0</v>
      </c>
      <c r="BJ274" s="19" t="s">
        <v>41</v>
      </c>
      <c r="BK274" s="118">
        <f t="shared" si="84"/>
        <v>0</v>
      </c>
      <c r="BL274" s="19" t="s">
        <v>251</v>
      </c>
      <c r="BM274" s="19" t="s">
        <v>1617</v>
      </c>
    </row>
    <row r="275" spans="2:65" s="1" customFormat="1" ht="38.25" customHeight="1">
      <c r="B275" s="35"/>
      <c r="C275" s="174" t="s">
        <v>1204</v>
      </c>
      <c r="D275" s="174" t="s">
        <v>190</v>
      </c>
      <c r="E275" s="175" t="s">
        <v>1618</v>
      </c>
      <c r="F275" s="255" t="s">
        <v>1619</v>
      </c>
      <c r="G275" s="255"/>
      <c r="H275" s="255"/>
      <c r="I275" s="255"/>
      <c r="J275" s="176" t="s">
        <v>198</v>
      </c>
      <c r="K275" s="177">
        <v>12</v>
      </c>
      <c r="L275" s="256">
        <v>0</v>
      </c>
      <c r="M275" s="257"/>
      <c r="N275" s="258">
        <f t="shared" si="75"/>
        <v>0</v>
      </c>
      <c r="O275" s="258"/>
      <c r="P275" s="258"/>
      <c r="Q275" s="258"/>
      <c r="R275" s="37"/>
      <c r="T275" s="178" t="s">
        <v>22</v>
      </c>
      <c r="U275" s="44" t="s">
        <v>51</v>
      </c>
      <c r="V275" s="36"/>
      <c r="W275" s="179">
        <f t="shared" si="76"/>
        <v>0</v>
      </c>
      <c r="X275" s="179">
        <v>0.00291</v>
      </c>
      <c r="Y275" s="179">
        <f t="shared" si="77"/>
        <v>0.03492</v>
      </c>
      <c r="Z275" s="179">
        <v>0</v>
      </c>
      <c r="AA275" s="180">
        <f t="shared" si="78"/>
        <v>0</v>
      </c>
      <c r="AR275" s="19" t="s">
        <v>251</v>
      </c>
      <c r="AT275" s="19" t="s">
        <v>190</v>
      </c>
      <c r="AU275" s="19" t="s">
        <v>97</v>
      </c>
      <c r="AY275" s="19" t="s">
        <v>189</v>
      </c>
      <c r="BE275" s="118">
        <f t="shared" si="79"/>
        <v>0</v>
      </c>
      <c r="BF275" s="118">
        <f t="shared" si="80"/>
        <v>0</v>
      </c>
      <c r="BG275" s="118">
        <f t="shared" si="81"/>
        <v>0</v>
      </c>
      <c r="BH275" s="118">
        <f t="shared" si="82"/>
        <v>0</v>
      </c>
      <c r="BI275" s="118">
        <f t="shared" si="83"/>
        <v>0</v>
      </c>
      <c r="BJ275" s="19" t="s">
        <v>41</v>
      </c>
      <c r="BK275" s="118">
        <f t="shared" si="84"/>
        <v>0</v>
      </c>
      <c r="BL275" s="19" t="s">
        <v>251</v>
      </c>
      <c r="BM275" s="19" t="s">
        <v>1620</v>
      </c>
    </row>
    <row r="276" spans="2:65" s="1" customFormat="1" ht="38.25" customHeight="1">
      <c r="B276" s="35"/>
      <c r="C276" s="174" t="s">
        <v>1206</v>
      </c>
      <c r="D276" s="174" t="s">
        <v>190</v>
      </c>
      <c r="E276" s="175" t="s">
        <v>727</v>
      </c>
      <c r="F276" s="255" t="s">
        <v>728</v>
      </c>
      <c r="G276" s="255"/>
      <c r="H276" s="255"/>
      <c r="I276" s="255"/>
      <c r="J276" s="176" t="s">
        <v>198</v>
      </c>
      <c r="K276" s="177">
        <v>30.05</v>
      </c>
      <c r="L276" s="256">
        <v>0</v>
      </c>
      <c r="M276" s="257"/>
      <c r="N276" s="258">
        <f t="shared" si="75"/>
        <v>0</v>
      </c>
      <c r="O276" s="258"/>
      <c r="P276" s="258"/>
      <c r="Q276" s="258"/>
      <c r="R276" s="37"/>
      <c r="T276" s="178" t="s">
        <v>22</v>
      </c>
      <c r="U276" s="44" t="s">
        <v>51</v>
      </c>
      <c r="V276" s="36"/>
      <c r="W276" s="179">
        <f t="shared" si="76"/>
        <v>0</v>
      </c>
      <c r="X276" s="179">
        <v>0.00352</v>
      </c>
      <c r="Y276" s="179">
        <f t="shared" si="77"/>
        <v>0.10577600000000001</v>
      </c>
      <c r="Z276" s="179">
        <v>0</v>
      </c>
      <c r="AA276" s="180">
        <f t="shared" si="78"/>
        <v>0</v>
      </c>
      <c r="AR276" s="19" t="s">
        <v>251</v>
      </c>
      <c r="AT276" s="19" t="s">
        <v>190</v>
      </c>
      <c r="AU276" s="19" t="s">
        <v>97</v>
      </c>
      <c r="AY276" s="19" t="s">
        <v>189</v>
      </c>
      <c r="BE276" s="118">
        <f t="shared" si="79"/>
        <v>0</v>
      </c>
      <c r="BF276" s="118">
        <f t="shared" si="80"/>
        <v>0</v>
      </c>
      <c r="BG276" s="118">
        <f t="shared" si="81"/>
        <v>0</v>
      </c>
      <c r="BH276" s="118">
        <f t="shared" si="82"/>
        <v>0</v>
      </c>
      <c r="BI276" s="118">
        <f t="shared" si="83"/>
        <v>0</v>
      </c>
      <c r="BJ276" s="19" t="s">
        <v>41</v>
      </c>
      <c r="BK276" s="118">
        <f t="shared" si="84"/>
        <v>0</v>
      </c>
      <c r="BL276" s="19" t="s">
        <v>251</v>
      </c>
      <c r="BM276" s="19" t="s">
        <v>1621</v>
      </c>
    </row>
    <row r="277" spans="2:65" s="1" customFormat="1" ht="38.25" customHeight="1">
      <c r="B277" s="35"/>
      <c r="C277" s="174" t="s">
        <v>1208</v>
      </c>
      <c r="D277" s="174" t="s">
        <v>190</v>
      </c>
      <c r="E277" s="175" t="s">
        <v>447</v>
      </c>
      <c r="F277" s="255" t="s">
        <v>448</v>
      </c>
      <c r="G277" s="255"/>
      <c r="H277" s="255"/>
      <c r="I277" s="255"/>
      <c r="J277" s="176" t="s">
        <v>198</v>
      </c>
      <c r="K277" s="177">
        <v>7.45</v>
      </c>
      <c r="L277" s="256">
        <v>0</v>
      </c>
      <c r="M277" s="257"/>
      <c r="N277" s="258">
        <f t="shared" si="75"/>
        <v>0</v>
      </c>
      <c r="O277" s="258"/>
      <c r="P277" s="258"/>
      <c r="Q277" s="258"/>
      <c r="R277" s="37"/>
      <c r="T277" s="178" t="s">
        <v>22</v>
      </c>
      <c r="U277" s="44" t="s">
        <v>51</v>
      </c>
      <c r="V277" s="36"/>
      <c r="W277" s="179">
        <f t="shared" si="76"/>
        <v>0</v>
      </c>
      <c r="X277" s="179">
        <v>0.00438</v>
      </c>
      <c r="Y277" s="179">
        <f t="shared" si="77"/>
        <v>0.032631</v>
      </c>
      <c r="Z277" s="179">
        <v>0</v>
      </c>
      <c r="AA277" s="180">
        <f t="shared" si="78"/>
        <v>0</v>
      </c>
      <c r="AR277" s="19" t="s">
        <v>251</v>
      </c>
      <c r="AT277" s="19" t="s">
        <v>190</v>
      </c>
      <c r="AU277" s="19" t="s">
        <v>97</v>
      </c>
      <c r="AY277" s="19" t="s">
        <v>189</v>
      </c>
      <c r="BE277" s="118">
        <f t="shared" si="79"/>
        <v>0</v>
      </c>
      <c r="BF277" s="118">
        <f t="shared" si="80"/>
        <v>0</v>
      </c>
      <c r="BG277" s="118">
        <f t="shared" si="81"/>
        <v>0</v>
      </c>
      <c r="BH277" s="118">
        <f t="shared" si="82"/>
        <v>0</v>
      </c>
      <c r="BI277" s="118">
        <f t="shared" si="83"/>
        <v>0</v>
      </c>
      <c r="BJ277" s="19" t="s">
        <v>41</v>
      </c>
      <c r="BK277" s="118">
        <f t="shared" si="84"/>
        <v>0</v>
      </c>
      <c r="BL277" s="19" t="s">
        <v>251</v>
      </c>
      <c r="BM277" s="19" t="s">
        <v>1622</v>
      </c>
    </row>
    <row r="278" spans="2:65" s="1" customFormat="1" ht="38.25" customHeight="1">
      <c r="B278" s="35"/>
      <c r="C278" s="174" t="s">
        <v>863</v>
      </c>
      <c r="D278" s="174" t="s">
        <v>190</v>
      </c>
      <c r="E278" s="175" t="s">
        <v>1189</v>
      </c>
      <c r="F278" s="255" t="s">
        <v>1190</v>
      </c>
      <c r="G278" s="255"/>
      <c r="H278" s="255"/>
      <c r="I278" s="255"/>
      <c r="J278" s="176" t="s">
        <v>198</v>
      </c>
      <c r="K278" s="177">
        <v>36</v>
      </c>
      <c r="L278" s="256">
        <v>0</v>
      </c>
      <c r="M278" s="257"/>
      <c r="N278" s="258">
        <f t="shared" si="75"/>
        <v>0</v>
      </c>
      <c r="O278" s="258"/>
      <c r="P278" s="258"/>
      <c r="Q278" s="258"/>
      <c r="R278" s="37"/>
      <c r="T278" s="178" t="s">
        <v>22</v>
      </c>
      <c r="U278" s="44" t="s">
        <v>51</v>
      </c>
      <c r="V278" s="36"/>
      <c r="W278" s="179">
        <f t="shared" si="76"/>
        <v>0</v>
      </c>
      <c r="X278" s="179">
        <v>0.0035</v>
      </c>
      <c r="Y278" s="179">
        <f t="shared" si="77"/>
        <v>0.126</v>
      </c>
      <c r="Z278" s="179">
        <v>0</v>
      </c>
      <c r="AA278" s="180">
        <f t="shared" si="78"/>
        <v>0</v>
      </c>
      <c r="AR278" s="19" t="s">
        <v>251</v>
      </c>
      <c r="AT278" s="19" t="s">
        <v>190</v>
      </c>
      <c r="AU278" s="19" t="s">
        <v>97</v>
      </c>
      <c r="AY278" s="19" t="s">
        <v>189</v>
      </c>
      <c r="BE278" s="118">
        <f t="shared" si="79"/>
        <v>0</v>
      </c>
      <c r="BF278" s="118">
        <f t="shared" si="80"/>
        <v>0</v>
      </c>
      <c r="BG278" s="118">
        <f t="shared" si="81"/>
        <v>0</v>
      </c>
      <c r="BH278" s="118">
        <f t="shared" si="82"/>
        <v>0</v>
      </c>
      <c r="BI278" s="118">
        <f t="shared" si="83"/>
        <v>0</v>
      </c>
      <c r="BJ278" s="19" t="s">
        <v>41</v>
      </c>
      <c r="BK278" s="118">
        <f t="shared" si="84"/>
        <v>0</v>
      </c>
      <c r="BL278" s="19" t="s">
        <v>251</v>
      </c>
      <c r="BM278" s="19" t="s">
        <v>1623</v>
      </c>
    </row>
    <row r="279" spans="2:65" s="1" customFormat="1" ht="25.5" customHeight="1">
      <c r="B279" s="35"/>
      <c r="C279" s="174" t="s">
        <v>1211</v>
      </c>
      <c r="D279" s="174" t="s">
        <v>190</v>
      </c>
      <c r="E279" s="175" t="s">
        <v>755</v>
      </c>
      <c r="F279" s="255" t="s">
        <v>756</v>
      </c>
      <c r="G279" s="255"/>
      <c r="H279" s="255"/>
      <c r="I279" s="255"/>
      <c r="J279" s="176" t="s">
        <v>198</v>
      </c>
      <c r="K279" s="177">
        <v>5</v>
      </c>
      <c r="L279" s="256">
        <v>0</v>
      </c>
      <c r="M279" s="257"/>
      <c r="N279" s="258">
        <f t="shared" si="75"/>
        <v>0</v>
      </c>
      <c r="O279" s="258"/>
      <c r="P279" s="258"/>
      <c r="Q279" s="258"/>
      <c r="R279" s="37"/>
      <c r="T279" s="178" t="s">
        <v>22</v>
      </c>
      <c r="U279" s="44" t="s">
        <v>51</v>
      </c>
      <c r="V279" s="36"/>
      <c r="W279" s="179">
        <f t="shared" si="76"/>
        <v>0</v>
      </c>
      <c r="X279" s="179">
        <v>0.00148</v>
      </c>
      <c r="Y279" s="179">
        <f t="shared" si="77"/>
        <v>0.0074</v>
      </c>
      <c r="Z279" s="179">
        <v>0</v>
      </c>
      <c r="AA279" s="180">
        <f t="shared" si="78"/>
        <v>0</v>
      </c>
      <c r="AR279" s="19" t="s">
        <v>251</v>
      </c>
      <c r="AT279" s="19" t="s">
        <v>190</v>
      </c>
      <c r="AU279" s="19" t="s">
        <v>97</v>
      </c>
      <c r="AY279" s="19" t="s">
        <v>189</v>
      </c>
      <c r="BE279" s="118">
        <f t="shared" si="79"/>
        <v>0</v>
      </c>
      <c r="BF279" s="118">
        <f t="shared" si="80"/>
        <v>0</v>
      </c>
      <c r="BG279" s="118">
        <f t="shared" si="81"/>
        <v>0</v>
      </c>
      <c r="BH279" s="118">
        <f t="shared" si="82"/>
        <v>0</v>
      </c>
      <c r="BI279" s="118">
        <f t="shared" si="83"/>
        <v>0</v>
      </c>
      <c r="BJ279" s="19" t="s">
        <v>41</v>
      </c>
      <c r="BK279" s="118">
        <f t="shared" si="84"/>
        <v>0</v>
      </c>
      <c r="BL279" s="19" t="s">
        <v>251</v>
      </c>
      <c r="BM279" s="19" t="s">
        <v>1624</v>
      </c>
    </row>
    <row r="280" spans="2:65" s="1" customFormat="1" ht="25.5" customHeight="1">
      <c r="B280" s="35"/>
      <c r="C280" s="174" t="s">
        <v>1213</v>
      </c>
      <c r="D280" s="174" t="s">
        <v>190</v>
      </c>
      <c r="E280" s="175" t="s">
        <v>451</v>
      </c>
      <c r="F280" s="255" t="s">
        <v>452</v>
      </c>
      <c r="G280" s="255"/>
      <c r="H280" s="255"/>
      <c r="I280" s="255"/>
      <c r="J280" s="176" t="s">
        <v>198</v>
      </c>
      <c r="K280" s="177">
        <v>13.5</v>
      </c>
      <c r="L280" s="256">
        <v>0</v>
      </c>
      <c r="M280" s="257"/>
      <c r="N280" s="258">
        <f t="shared" si="75"/>
        <v>0</v>
      </c>
      <c r="O280" s="258"/>
      <c r="P280" s="258"/>
      <c r="Q280" s="258"/>
      <c r="R280" s="37"/>
      <c r="T280" s="178" t="s">
        <v>22</v>
      </c>
      <c r="U280" s="44" t="s">
        <v>51</v>
      </c>
      <c r="V280" s="36"/>
      <c r="W280" s="179">
        <f t="shared" si="76"/>
        <v>0</v>
      </c>
      <c r="X280" s="179">
        <v>0.00172</v>
      </c>
      <c r="Y280" s="179">
        <f t="shared" si="77"/>
        <v>0.02322</v>
      </c>
      <c r="Z280" s="179">
        <v>0</v>
      </c>
      <c r="AA280" s="180">
        <f t="shared" si="78"/>
        <v>0</v>
      </c>
      <c r="AR280" s="19" t="s">
        <v>251</v>
      </c>
      <c r="AT280" s="19" t="s">
        <v>190</v>
      </c>
      <c r="AU280" s="19" t="s">
        <v>97</v>
      </c>
      <c r="AY280" s="19" t="s">
        <v>189</v>
      </c>
      <c r="BE280" s="118">
        <f t="shared" si="79"/>
        <v>0</v>
      </c>
      <c r="BF280" s="118">
        <f t="shared" si="80"/>
        <v>0</v>
      </c>
      <c r="BG280" s="118">
        <f t="shared" si="81"/>
        <v>0</v>
      </c>
      <c r="BH280" s="118">
        <f t="shared" si="82"/>
        <v>0</v>
      </c>
      <c r="BI280" s="118">
        <f t="shared" si="83"/>
        <v>0</v>
      </c>
      <c r="BJ280" s="19" t="s">
        <v>41</v>
      </c>
      <c r="BK280" s="118">
        <f t="shared" si="84"/>
        <v>0</v>
      </c>
      <c r="BL280" s="19" t="s">
        <v>251</v>
      </c>
      <c r="BM280" s="19" t="s">
        <v>1625</v>
      </c>
    </row>
    <row r="281" spans="2:65" s="1" customFormat="1" ht="25.5" customHeight="1">
      <c r="B281" s="35"/>
      <c r="C281" s="174" t="s">
        <v>1215</v>
      </c>
      <c r="D281" s="174" t="s">
        <v>190</v>
      </c>
      <c r="E281" s="175" t="s">
        <v>761</v>
      </c>
      <c r="F281" s="255" t="s">
        <v>762</v>
      </c>
      <c r="G281" s="255"/>
      <c r="H281" s="255"/>
      <c r="I281" s="255"/>
      <c r="J281" s="176" t="s">
        <v>358</v>
      </c>
      <c r="K281" s="177">
        <v>1</v>
      </c>
      <c r="L281" s="256">
        <v>0</v>
      </c>
      <c r="M281" s="257"/>
      <c r="N281" s="258">
        <f t="shared" si="75"/>
        <v>0</v>
      </c>
      <c r="O281" s="258"/>
      <c r="P281" s="258"/>
      <c r="Q281" s="258"/>
      <c r="R281" s="37"/>
      <c r="T281" s="178" t="s">
        <v>22</v>
      </c>
      <c r="U281" s="44" t="s">
        <v>51</v>
      </c>
      <c r="V281" s="36"/>
      <c r="W281" s="179">
        <f t="shared" si="76"/>
        <v>0</v>
      </c>
      <c r="X281" s="179">
        <v>0.0003</v>
      </c>
      <c r="Y281" s="179">
        <f t="shared" si="77"/>
        <v>0.0003</v>
      </c>
      <c r="Z281" s="179">
        <v>0</v>
      </c>
      <c r="AA281" s="180">
        <f t="shared" si="78"/>
        <v>0</v>
      </c>
      <c r="AR281" s="19" t="s">
        <v>251</v>
      </c>
      <c r="AT281" s="19" t="s">
        <v>190</v>
      </c>
      <c r="AU281" s="19" t="s">
        <v>97</v>
      </c>
      <c r="AY281" s="19" t="s">
        <v>189</v>
      </c>
      <c r="BE281" s="118">
        <f t="shared" si="79"/>
        <v>0</v>
      </c>
      <c r="BF281" s="118">
        <f t="shared" si="80"/>
        <v>0</v>
      </c>
      <c r="BG281" s="118">
        <f t="shared" si="81"/>
        <v>0</v>
      </c>
      <c r="BH281" s="118">
        <f t="shared" si="82"/>
        <v>0</v>
      </c>
      <c r="BI281" s="118">
        <f t="shared" si="83"/>
        <v>0</v>
      </c>
      <c r="BJ281" s="19" t="s">
        <v>41</v>
      </c>
      <c r="BK281" s="118">
        <f t="shared" si="84"/>
        <v>0</v>
      </c>
      <c r="BL281" s="19" t="s">
        <v>251</v>
      </c>
      <c r="BM281" s="19" t="s">
        <v>1626</v>
      </c>
    </row>
    <row r="282" spans="2:65" s="1" customFormat="1" ht="25.5" customHeight="1">
      <c r="B282" s="35"/>
      <c r="C282" s="174" t="s">
        <v>1217</v>
      </c>
      <c r="D282" s="174" t="s">
        <v>190</v>
      </c>
      <c r="E282" s="175" t="s">
        <v>455</v>
      </c>
      <c r="F282" s="255" t="s">
        <v>456</v>
      </c>
      <c r="G282" s="255"/>
      <c r="H282" s="255"/>
      <c r="I282" s="255"/>
      <c r="J282" s="176" t="s">
        <v>358</v>
      </c>
      <c r="K282" s="177">
        <v>3</v>
      </c>
      <c r="L282" s="256">
        <v>0</v>
      </c>
      <c r="M282" s="257"/>
      <c r="N282" s="258">
        <f t="shared" si="75"/>
        <v>0</v>
      </c>
      <c r="O282" s="258"/>
      <c r="P282" s="258"/>
      <c r="Q282" s="258"/>
      <c r="R282" s="37"/>
      <c r="T282" s="178" t="s">
        <v>22</v>
      </c>
      <c r="U282" s="44" t="s">
        <v>51</v>
      </c>
      <c r="V282" s="36"/>
      <c r="W282" s="179">
        <f t="shared" si="76"/>
        <v>0</v>
      </c>
      <c r="X282" s="179">
        <v>0.00038</v>
      </c>
      <c r="Y282" s="179">
        <f t="shared" si="77"/>
        <v>0.00114</v>
      </c>
      <c r="Z282" s="179">
        <v>0</v>
      </c>
      <c r="AA282" s="180">
        <f t="shared" si="78"/>
        <v>0</v>
      </c>
      <c r="AR282" s="19" t="s">
        <v>251</v>
      </c>
      <c r="AT282" s="19" t="s">
        <v>190</v>
      </c>
      <c r="AU282" s="19" t="s">
        <v>97</v>
      </c>
      <c r="AY282" s="19" t="s">
        <v>189</v>
      </c>
      <c r="BE282" s="118">
        <f t="shared" si="79"/>
        <v>0</v>
      </c>
      <c r="BF282" s="118">
        <f t="shared" si="80"/>
        <v>0</v>
      </c>
      <c r="BG282" s="118">
        <f t="shared" si="81"/>
        <v>0</v>
      </c>
      <c r="BH282" s="118">
        <f t="shared" si="82"/>
        <v>0</v>
      </c>
      <c r="BI282" s="118">
        <f t="shared" si="83"/>
        <v>0</v>
      </c>
      <c r="BJ282" s="19" t="s">
        <v>41</v>
      </c>
      <c r="BK282" s="118">
        <f t="shared" si="84"/>
        <v>0</v>
      </c>
      <c r="BL282" s="19" t="s">
        <v>251</v>
      </c>
      <c r="BM282" s="19" t="s">
        <v>1627</v>
      </c>
    </row>
    <row r="283" spans="2:65" s="1" customFormat="1" ht="25.5" customHeight="1">
      <c r="B283" s="35"/>
      <c r="C283" s="174" t="s">
        <v>1219</v>
      </c>
      <c r="D283" s="174" t="s">
        <v>190</v>
      </c>
      <c r="E283" s="175" t="s">
        <v>764</v>
      </c>
      <c r="F283" s="255" t="s">
        <v>765</v>
      </c>
      <c r="G283" s="255"/>
      <c r="H283" s="255"/>
      <c r="I283" s="255"/>
      <c r="J283" s="176" t="s">
        <v>358</v>
      </c>
      <c r="K283" s="177">
        <v>2</v>
      </c>
      <c r="L283" s="256">
        <v>0</v>
      </c>
      <c r="M283" s="257"/>
      <c r="N283" s="258">
        <f t="shared" si="75"/>
        <v>0</v>
      </c>
      <c r="O283" s="258"/>
      <c r="P283" s="258"/>
      <c r="Q283" s="258"/>
      <c r="R283" s="37"/>
      <c r="T283" s="178" t="s">
        <v>22</v>
      </c>
      <c r="U283" s="44" t="s">
        <v>51</v>
      </c>
      <c r="V283" s="36"/>
      <c r="W283" s="179">
        <f t="shared" si="76"/>
        <v>0</v>
      </c>
      <c r="X283" s="179">
        <v>0.0003</v>
      </c>
      <c r="Y283" s="179">
        <f t="shared" si="77"/>
        <v>0.0006</v>
      </c>
      <c r="Z283" s="179">
        <v>0</v>
      </c>
      <c r="AA283" s="180">
        <f t="shared" si="78"/>
        <v>0</v>
      </c>
      <c r="AR283" s="19" t="s">
        <v>251</v>
      </c>
      <c r="AT283" s="19" t="s">
        <v>190</v>
      </c>
      <c r="AU283" s="19" t="s">
        <v>97</v>
      </c>
      <c r="AY283" s="19" t="s">
        <v>189</v>
      </c>
      <c r="BE283" s="118">
        <f t="shared" si="79"/>
        <v>0</v>
      </c>
      <c r="BF283" s="118">
        <f t="shared" si="80"/>
        <v>0</v>
      </c>
      <c r="BG283" s="118">
        <f t="shared" si="81"/>
        <v>0</v>
      </c>
      <c r="BH283" s="118">
        <f t="shared" si="82"/>
        <v>0</v>
      </c>
      <c r="BI283" s="118">
        <f t="shared" si="83"/>
        <v>0</v>
      </c>
      <c r="BJ283" s="19" t="s">
        <v>41</v>
      </c>
      <c r="BK283" s="118">
        <f t="shared" si="84"/>
        <v>0</v>
      </c>
      <c r="BL283" s="19" t="s">
        <v>251</v>
      </c>
      <c r="BM283" s="19" t="s">
        <v>1628</v>
      </c>
    </row>
    <row r="284" spans="2:65" s="1" customFormat="1" ht="25.5" customHeight="1">
      <c r="B284" s="35"/>
      <c r="C284" s="174" t="s">
        <v>1221</v>
      </c>
      <c r="D284" s="174" t="s">
        <v>190</v>
      </c>
      <c r="E284" s="175" t="s">
        <v>459</v>
      </c>
      <c r="F284" s="255" t="s">
        <v>460</v>
      </c>
      <c r="G284" s="255"/>
      <c r="H284" s="255"/>
      <c r="I284" s="255"/>
      <c r="J284" s="176" t="s">
        <v>358</v>
      </c>
      <c r="K284" s="177">
        <v>6</v>
      </c>
      <c r="L284" s="256">
        <v>0</v>
      </c>
      <c r="M284" s="257"/>
      <c r="N284" s="258">
        <f t="shared" si="75"/>
        <v>0</v>
      </c>
      <c r="O284" s="258"/>
      <c r="P284" s="258"/>
      <c r="Q284" s="258"/>
      <c r="R284" s="37"/>
      <c r="T284" s="178" t="s">
        <v>22</v>
      </c>
      <c r="U284" s="44" t="s">
        <v>51</v>
      </c>
      <c r="V284" s="36"/>
      <c r="W284" s="179">
        <f t="shared" si="76"/>
        <v>0</v>
      </c>
      <c r="X284" s="179">
        <v>0.00038</v>
      </c>
      <c r="Y284" s="179">
        <f t="shared" si="77"/>
        <v>0.00228</v>
      </c>
      <c r="Z284" s="179">
        <v>0</v>
      </c>
      <c r="AA284" s="180">
        <f t="shared" si="78"/>
        <v>0</v>
      </c>
      <c r="AR284" s="19" t="s">
        <v>251</v>
      </c>
      <c r="AT284" s="19" t="s">
        <v>190</v>
      </c>
      <c r="AU284" s="19" t="s">
        <v>97</v>
      </c>
      <c r="AY284" s="19" t="s">
        <v>189</v>
      </c>
      <c r="BE284" s="118">
        <f t="shared" si="79"/>
        <v>0</v>
      </c>
      <c r="BF284" s="118">
        <f t="shared" si="80"/>
        <v>0</v>
      </c>
      <c r="BG284" s="118">
        <f t="shared" si="81"/>
        <v>0</v>
      </c>
      <c r="BH284" s="118">
        <f t="shared" si="82"/>
        <v>0</v>
      </c>
      <c r="BI284" s="118">
        <f t="shared" si="83"/>
        <v>0</v>
      </c>
      <c r="BJ284" s="19" t="s">
        <v>41</v>
      </c>
      <c r="BK284" s="118">
        <f t="shared" si="84"/>
        <v>0</v>
      </c>
      <c r="BL284" s="19" t="s">
        <v>251</v>
      </c>
      <c r="BM284" s="19" t="s">
        <v>1629</v>
      </c>
    </row>
    <row r="285" spans="2:65" s="1" customFormat="1" ht="25.5" customHeight="1">
      <c r="B285" s="35"/>
      <c r="C285" s="174" t="s">
        <v>1223</v>
      </c>
      <c r="D285" s="174" t="s">
        <v>190</v>
      </c>
      <c r="E285" s="175" t="s">
        <v>770</v>
      </c>
      <c r="F285" s="255" t="s">
        <v>771</v>
      </c>
      <c r="G285" s="255"/>
      <c r="H285" s="255"/>
      <c r="I285" s="255"/>
      <c r="J285" s="176" t="s">
        <v>358</v>
      </c>
      <c r="K285" s="177">
        <v>1</v>
      </c>
      <c r="L285" s="256">
        <v>0</v>
      </c>
      <c r="M285" s="257"/>
      <c r="N285" s="258">
        <f t="shared" si="75"/>
        <v>0</v>
      </c>
      <c r="O285" s="258"/>
      <c r="P285" s="258"/>
      <c r="Q285" s="258"/>
      <c r="R285" s="37"/>
      <c r="T285" s="178" t="s">
        <v>22</v>
      </c>
      <c r="U285" s="44" t="s">
        <v>51</v>
      </c>
      <c r="V285" s="36"/>
      <c r="W285" s="179">
        <f t="shared" si="76"/>
        <v>0</v>
      </c>
      <c r="X285" s="179">
        <v>0.0003</v>
      </c>
      <c r="Y285" s="179">
        <f t="shared" si="77"/>
        <v>0.0003</v>
      </c>
      <c r="Z285" s="179">
        <v>0</v>
      </c>
      <c r="AA285" s="180">
        <f t="shared" si="78"/>
        <v>0</v>
      </c>
      <c r="AR285" s="19" t="s">
        <v>251</v>
      </c>
      <c r="AT285" s="19" t="s">
        <v>190</v>
      </c>
      <c r="AU285" s="19" t="s">
        <v>97</v>
      </c>
      <c r="AY285" s="19" t="s">
        <v>189</v>
      </c>
      <c r="BE285" s="118">
        <f t="shared" si="79"/>
        <v>0</v>
      </c>
      <c r="BF285" s="118">
        <f t="shared" si="80"/>
        <v>0</v>
      </c>
      <c r="BG285" s="118">
        <f t="shared" si="81"/>
        <v>0</v>
      </c>
      <c r="BH285" s="118">
        <f t="shared" si="82"/>
        <v>0</v>
      </c>
      <c r="BI285" s="118">
        <f t="shared" si="83"/>
        <v>0</v>
      </c>
      <c r="BJ285" s="19" t="s">
        <v>41</v>
      </c>
      <c r="BK285" s="118">
        <f t="shared" si="84"/>
        <v>0</v>
      </c>
      <c r="BL285" s="19" t="s">
        <v>251</v>
      </c>
      <c r="BM285" s="19" t="s">
        <v>1630</v>
      </c>
    </row>
    <row r="286" spans="2:65" s="1" customFormat="1" ht="25.5" customHeight="1">
      <c r="B286" s="35"/>
      <c r="C286" s="174" t="s">
        <v>1225</v>
      </c>
      <c r="D286" s="174" t="s">
        <v>190</v>
      </c>
      <c r="E286" s="175" t="s">
        <v>463</v>
      </c>
      <c r="F286" s="255" t="s">
        <v>464</v>
      </c>
      <c r="G286" s="255"/>
      <c r="H286" s="255"/>
      <c r="I286" s="255"/>
      <c r="J286" s="176" t="s">
        <v>358</v>
      </c>
      <c r="K286" s="177">
        <v>3</v>
      </c>
      <c r="L286" s="256">
        <v>0</v>
      </c>
      <c r="M286" s="257"/>
      <c r="N286" s="258">
        <f t="shared" si="75"/>
        <v>0</v>
      </c>
      <c r="O286" s="258"/>
      <c r="P286" s="258"/>
      <c r="Q286" s="258"/>
      <c r="R286" s="37"/>
      <c r="T286" s="178" t="s">
        <v>22</v>
      </c>
      <c r="U286" s="44" t="s">
        <v>51</v>
      </c>
      <c r="V286" s="36"/>
      <c r="W286" s="179">
        <f t="shared" si="76"/>
        <v>0</v>
      </c>
      <c r="X286" s="179">
        <v>0.00038</v>
      </c>
      <c r="Y286" s="179">
        <f t="shared" si="77"/>
        <v>0.00114</v>
      </c>
      <c r="Z286" s="179">
        <v>0</v>
      </c>
      <c r="AA286" s="180">
        <f t="shared" si="78"/>
        <v>0</v>
      </c>
      <c r="AR286" s="19" t="s">
        <v>251</v>
      </c>
      <c r="AT286" s="19" t="s">
        <v>190</v>
      </c>
      <c r="AU286" s="19" t="s">
        <v>97</v>
      </c>
      <c r="AY286" s="19" t="s">
        <v>189</v>
      </c>
      <c r="BE286" s="118">
        <f t="shared" si="79"/>
        <v>0</v>
      </c>
      <c r="BF286" s="118">
        <f t="shared" si="80"/>
        <v>0</v>
      </c>
      <c r="BG286" s="118">
        <f t="shared" si="81"/>
        <v>0</v>
      </c>
      <c r="BH286" s="118">
        <f t="shared" si="82"/>
        <v>0</v>
      </c>
      <c r="BI286" s="118">
        <f t="shared" si="83"/>
        <v>0</v>
      </c>
      <c r="BJ286" s="19" t="s">
        <v>41</v>
      </c>
      <c r="BK286" s="118">
        <f t="shared" si="84"/>
        <v>0</v>
      </c>
      <c r="BL286" s="19" t="s">
        <v>251</v>
      </c>
      <c r="BM286" s="19" t="s">
        <v>1631</v>
      </c>
    </row>
    <row r="287" spans="2:65" s="1" customFormat="1" ht="25.5" customHeight="1">
      <c r="B287" s="35"/>
      <c r="C287" s="174" t="s">
        <v>1227</v>
      </c>
      <c r="D287" s="174" t="s">
        <v>190</v>
      </c>
      <c r="E287" s="175" t="s">
        <v>773</v>
      </c>
      <c r="F287" s="255" t="s">
        <v>774</v>
      </c>
      <c r="G287" s="255"/>
      <c r="H287" s="255"/>
      <c r="I287" s="255"/>
      <c r="J287" s="176" t="s">
        <v>358</v>
      </c>
      <c r="K287" s="177">
        <v>1</v>
      </c>
      <c r="L287" s="256">
        <v>0</v>
      </c>
      <c r="M287" s="257"/>
      <c r="N287" s="258">
        <f t="shared" si="75"/>
        <v>0</v>
      </c>
      <c r="O287" s="258"/>
      <c r="P287" s="258"/>
      <c r="Q287" s="258"/>
      <c r="R287" s="37"/>
      <c r="T287" s="178" t="s">
        <v>22</v>
      </c>
      <c r="U287" s="44" t="s">
        <v>51</v>
      </c>
      <c r="V287" s="36"/>
      <c r="W287" s="179">
        <f t="shared" si="76"/>
        <v>0</v>
      </c>
      <c r="X287" s="179">
        <v>0.0002</v>
      </c>
      <c r="Y287" s="179">
        <f t="shared" si="77"/>
        <v>0.0002</v>
      </c>
      <c r="Z287" s="179">
        <v>0</v>
      </c>
      <c r="AA287" s="180">
        <f t="shared" si="78"/>
        <v>0</v>
      </c>
      <c r="AR287" s="19" t="s">
        <v>251</v>
      </c>
      <c r="AT287" s="19" t="s">
        <v>190</v>
      </c>
      <c r="AU287" s="19" t="s">
        <v>97</v>
      </c>
      <c r="AY287" s="19" t="s">
        <v>189</v>
      </c>
      <c r="BE287" s="118">
        <f t="shared" si="79"/>
        <v>0</v>
      </c>
      <c r="BF287" s="118">
        <f t="shared" si="80"/>
        <v>0</v>
      </c>
      <c r="BG287" s="118">
        <f t="shared" si="81"/>
        <v>0</v>
      </c>
      <c r="BH287" s="118">
        <f t="shared" si="82"/>
        <v>0</v>
      </c>
      <c r="BI287" s="118">
        <f t="shared" si="83"/>
        <v>0</v>
      </c>
      <c r="BJ287" s="19" t="s">
        <v>41</v>
      </c>
      <c r="BK287" s="118">
        <f t="shared" si="84"/>
        <v>0</v>
      </c>
      <c r="BL287" s="19" t="s">
        <v>251</v>
      </c>
      <c r="BM287" s="19" t="s">
        <v>1632</v>
      </c>
    </row>
    <row r="288" spans="2:65" s="1" customFormat="1" ht="25.5" customHeight="1">
      <c r="B288" s="35"/>
      <c r="C288" s="174" t="s">
        <v>1229</v>
      </c>
      <c r="D288" s="174" t="s">
        <v>190</v>
      </c>
      <c r="E288" s="175" t="s">
        <v>467</v>
      </c>
      <c r="F288" s="255" t="s">
        <v>468</v>
      </c>
      <c r="G288" s="255"/>
      <c r="H288" s="255"/>
      <c r="I288" s="255"/>
      <c r="J288" s="176" t="s">
        <v>358</v>
      </c>
      <c r="K288" s="177">
        <v>3</v>
      </c>
      <c r="L288" s="256">
        <v>0</v>
      </c>
      <c r="M288" s="257"/>
      <c r="N288" s="258">
        <f t="shared" si="75"/>
        <v>0</v>
      </c>
      <c r="O288" s="258"/>
      <c r="P288" s="258"/>
      <c r="Q288" s="258"/>
      <c r="R288" s="37"/>
      <c r="T288" s="178" t="s">
        <v>22</v>
      </c>
      <c r="U288" s="44" t="s">
        <v>51</v>
      </c>
      <c r="V288" s="36"/>
      <c r="W288" s="179">
        <f t="shared" si="76"/>
        <v>0</v>
      </c>
      <c r="X288" s="179">
        <v>0.00025</v>
      </c>
      <c r="Y288" s="179">
        <f t="shared" si="77"/>
        <v>0.00075</v>
      </c>
      <c r="Z288" s="179">
        <v>0</v>
      </c>
      <c r="AA288" s="180">
        <f t="shared" si="78"/>
        <v>0</v>
      </c>
      <c r="AR288" s="19" t="s">
        <v>251</v>
      </c>
      <c r="AT288" s="19" t="s">
        <v>190</v>
      </c>
      <c r="AU288" s="19" t="s">
        <v>97</v>
      </c>
      <c r="AY288" s="19" t="s">
        <v>189</v>
      </c>
      <c r="BE288" s="118">
        <f t="shared" si="79"/>
        <v>0</v>
      </c>
      <c r="BF288" s="118">
        <f t="shared" si="80"/>
        <v>0</v>
      </c>
      <c r="BG288" s="118">
        <f t="shared" si="81"/>
        <v>0</v>
      </c>
      <c r="BH288" s="118">
        <f t="shared" si="82"/>
        <v>0</v>
      </c>
      <c r="BI288" s="118">
        <f t="shared" si="83"/>
        <v>0</v>
      </c>
      <c r="BJ288" s="19" t="s">
        <v>41</v>
      </c>
      <c r="BK288" s="118">
        <f t="shared" si="84"/>
        <v>0</v>
      </c>
      <c r="BL288" s="19" t="s">
        <v>251</v>
      </c>
      <c r="BM288" s="19" t="s">
        <v>1633</v>
      </c>
    </row>
    <row r="289" spans="2:65" s="1" customFormat="1" ht="25.5" customHeight="1">
      <c r="B289" s="35"/>
      <c r="C289" s="174" t="s">
        <v>1231</v>
      </c>
      <c r="D289" s="174" t="s">
        <v>190</v>
      </c>
      <c r="E289" s="175" t="s">
        <v>471</v>
      </c>
      <c r="F289" s="255" t="s">
        <v>472</v>
      </c>
      <c r="G289" s="255"/>
      <c r="H289" s="255"/>
      <c r="I289" s="255"/>
      <c r="J289" s="176" t="s">
        <v>358</v>
      </c>
      <c r="K289" s="177">
        <v>4</v>
      </c>
      <c r="L289" s="256">
        <v>0</v>
      </c>
      <c r="M289" s="257"/>
      <c r="N289" s="258">
        <f t="shared" si="75"/>
        <v>0</v>
      </c>
      <c r="O289" s="258"/>
      <c r="P289" s="258"/>
      <c r="Q289" s="258"/>
      <c r="R289" s="37"/>
      <c r="T289" s="178" t="s">
        <v>22</v>
      </c>
      <c r="U289" s="44" t="s">
        <v>51</v>
      </c>
      <c r="V289" s="36"/>
      <c r="W289" s="179">
        <f t="shared" si="76"/>
        <v>0</v>
      </c>
      <c r="X289" s="179">
        <v>0.0004</v>
      </c>
      <c r="Y289" s="179">
        <f t="shared" si="77"/>
        <v>0.0016</v>
      </c>
      <c r="Z289" s="179">
        <v>0</v>
      </c>
      <c r="AA289" s="180">
        <f t="shared" si="78"/>
        <v>0</v>
      </c>
      <c r="AR289" s="19" t="s">
        <v>251</v>
      </c>
      <c r="AT289" s="19" t="s">
        <v>190</v>
      </c>
      <c r="AU289" s="19" t="s">
        <v>97</v>
      </c>
      <c r="AY289" s="19" t="s">
        <v>189</v>
      </c>
      <c r="BE289" s="118">
        <f t="shared" si="79"/>
        <v>0</v>
      </c>
      <c r="BF289" s="118">
        <f t="shared" si="80"/>
        <v>0</v>
      </c>
      <c r="BG289" s="118">
        <f t="shared" si="81"/>
        <v>0</v>
      </c>
      <c r="BH289" s="118">
        <f t="shared" si="82"/>
        <v>0</v>
      </c>
      <c r="BI289" s="118">
        <f t="shared" si="83"/>
        <v>0</v>
      </c>
      <c r="BJ289" s="19" t="s">
        <v>41</v>
      </c>
      <c r="BK289" s="118">
        <f t="shared" si="84"/>
        <v>0</v>
      </c>
      <c r="BL289" s="19" t="s">
        <v>251</v>
      </c>
      <c r="BM289" s="19" t="s">
        <v>1634</v>
      </c>
    </row>
    <row r="290" spans="2:65" s="1" customFormat="1" ht="25.5" customHeight="1">
      <c r="B290" s="35"/>
      <c r="C290" s="174" t="s">
        <v>1233</v>
      </c>
      <c r="D290" s="174" t="s">
        <v>190</v>
      </c>
      <c r="E290" s="175" t="s">
        <v>777</v>
      </c>
      <c r="F290" s="255" t="s">
        <v>778</v>
      </c>
      <c r="G290" s="255"/>
      <c r="H290" s="255"/>
      <c r="I290" s="255"/>
      <c r="J290" s="176" t="s">
        <v>198</v>
      </c>
      <c r="K290" s="177">
        <v>14</v>
      </c>
      <c r="L290" s="256">
        <v>0</v>
      </c>
      <c r="M290" s="257"/>
      <c r="N290" s="258">
        <f t="shared" si="75"/>
        <v>0</v>
      </c>
      <c r="O290" s="258"/>
      <c r="P290" s="258"/>
      <c r="Q290" s="258"/>
      <c r="R290" s="37"/>
      <c r="T290" s="178" t="s">
        <v>22</v>
      </c>
      <c r="U290" s="44" t="s">
        <v>51</v>
      </c>
      <c r="V290" s="36"/>
      <c r="W290" s="179">
        <f t="shared" si="76"/>
        <v>0</v>
      </c>
      <c r="X290" s="179">
        <v>0.00106</v>
      </c>
      <c r="Y290" s="179">
        <f t="shared" si="77"/>
        <v>0.014839999999999999</v>
      </c>
      <c r="Z290" s="179">
        <v>0</v>
      </c>
      <c r="AA290" s="180">
        <f t="shared" si="78"/>
        <v>0</v>
      </c>
      <c r="AR290" s="19" t="s">
        <v>251</v>
      </c>
      <c r="AT290" s="19" t="s">
        <v>190</v>
      </c>
      <c r="AU290" s="19" t="s">
        <v>97</v>
      </c>
      <c r="AY290" s="19" t="s">
        <v>189</v>
      </c>
      <c r="BE290" s="118">
        <f t="shared" si="79"/>
        <v>0</v>
      </c>
      <c r="BF290" s="118">
        <f t="shared" si="80"/>
        <v>0</v>
      </c>
      <c r="BG290" s="118">
        <f t="shared" si="81"/>
        <v>0</v>
      </c>
      <c r="BH290" s="118">
        <f t="shared" si="82"/>
        <v>0</v>
      </c>
      <c r="BI290" s="118">
        <f t="shared" si="83"/>
        <v>0</v>
      </c>
      <c r="BJ290" s="19" t="s">
        <v>41</v>
      </c>
      <c r="BK290" s="118">
        <f t="shared" si="84"/>
        <v>0</v>
      </c>
      <c r="BL290" s="19" t="s">
        <v>251</v>
      </c>
      <c r="BM290" s="19" t="s">
        <v>1635</v>
      </c>
    </row>
    <row r="291" spans="2:65" s="1" customFormat="1" ht="25.5" customHeight="1">
      <c r="B291" s="35"/>
      <c r="C291" s="174" t="s">
        <v>1235</v>
      </c>
      <c r="D291" s="174" t="s">
        <v>190</v>
      </c>
      <c r="E291" s="175" t="s">
        <v>475</v>
      </c>
      <c r="F291" s="255" t="s">
        <v>476</v>
      </c>
      <c r="G291" s="255"/>
      <c r="H291" s="255"/>
      <c r="I291" s="255"/>
      <c r="J291" s="176" t="s">
        <v>198</v>
      </c>
      <c r="K291" s="177">
        <v>50.5</v>
      </c>
      <c r="L291" s="256">
        <v>0</v>
      </c>
      <c r="M291" s="257"/>
      <c r="N291" s="258">
        <f t="shared" si="75"/>
        <v>0</v>
      </c>
      <c r="O291" s="258"/>
      <c r="P291" s="258"/>
      <c r="Q291" s="258"/>
      <c r="R291" s="37"/>
      <c r="T291" s="178" t="s">
        <v>22</v>
      </c>
      <c r="U291" s="44" t="s">
        <v>51</v>
      </c>
      <c r="V291" s="36"/>
      <c r="W291" s="179">
        <f t="shared" si="76"/>
        <v>0</v>
      </c>
      <c r="X291" s="179">
        <v>0.00136</v>
      </c>
      <c r="Y291" s="179">
        <f t="shared" si="77"/>
        <v>0.06868</v>
      </c>
      <c r="Z291" s="179">
        <v>0</v>
      </c>
      <c r="AA291" s="180">
        <f t="shared" si="78"/>
        <v>0</v>
      </c>
      <c r="AR291" s="19" t="s">
        <v>251</v>
      </c>
      <c r="AT291" s="19" t="s">
        <v>190</v>
      </c>
      <c r="AU291" s="19" t="s">
        <v>97</v>
      </c>
      <c r="AY291" s="19" t="s">
        <v>189</v>
      </c>
      <c r="BE291" s="118">
        <f t="shared" si="79"/>
        <v>0</v>
      </c>
      <c r="BF291" s="118">
        <f t="shared" si="80"/>
        <v>0</v>
      </c>
      <c r="BG291" s="118">
        <f t="shared" si="81"/>
        <v>0</v>
      </c>
      <c r="BH291" s="118">
        <f t="shared" si="82"/>
        <v>0</v>
      </c>
      <c r="BI291" s="118">
        <f t="shared" si="83"/>
        <v>0</v>
      </c>
      <c r="BJ291" s="19" t="s">
        <v>41</v>
      </c>
      <c r="BK291" s="118">
        <f t="shared" si="84"/>
        <v>0</v>
      </c>
      <c r="BL291" s="19" t="s">
        <v>251</v>
      </c>
      <c r="BM291" s="19" t="s">
        <v>1636</v>
      </c>
    </row>
    <row r="292" spans="2:65" s="1" customFormat="1" ht="25.5" customHeight="1">
      <c r="B292" s="35"/>
      <c r="C292" s="174" t="s">
        <v>1237</v>
      </c>
      <c r="D292" s="174" t="s">
        <v>190</v>
      </c>
      <c r="E292" s="175" t="s">
        <v>783</v>
      </c>
      <c r="F292" s="255" t="s">
        <v>784</v>
      </c>
      <c r="G292" s="255"/>
      <c r="H292" s="255"/>
      <c r="I292" s="255"/>
      <c r="J292" s="176" t="s">
        <v>358</v>
      </c>
      <c r="K292" s="177">
        <v>4</v>
      </c>
      <c r="L292" s="256">
        <v>0</v>
      </c>
      <c r="M292" s="257"/>
      <c r="N292" s="258">
        <f t="shared" si="75"/>
        <v>0</v>
      </c>
      <c r="O292" s="258"/>
      <c r="P292" s="258"/>
      <c r="Q292" s="258"/>
      <c r="R292" s="37"/>
      <c r="T292" s="178" t="s">
        <v>22</v>
      </c>
      <c r="U292" s="44" t="s">
        <v>51</v>
      </c>
      <c r="V292" s="36"/>
      <c r="W292" s="179">
        <f t="shared" si="76"/>
        <v>0</v>
      </c>
      <c r="X292" s="179">
        <v>5E-05</v>
      </c>
      <c r="Y292" s="179">
        <f t="shared" si="77"/>
        <v>0.0002</v>
      </c>
      <c r="Z292" s="179">
        <v>0</v>
      </c>
      <c r="AA292" s="180">
        <f t="shared" si="78"/>
        <v>0</v>
      </c>
      <c r="AR292" s="19" t="s">
        <v>251</v>
      </c>
      <c r="AT292" s="19" t="s">
        <v>190</v>
      </c>
      <c r="AU292" s="19" t="s">
        <v>97</v>
      </c>
      <c r="AY292" s="19" t="s">
        <v>189</v>
      </c>
      <c r="BE292" s="118">
        <f t="shared" si="79"/>
        <v>0</v>
      </c>
      <c r="BF292" s="118">
        <f t="shared" si="80"/>
        <v>0</v>
      </c>
      <c r="BG292" s="118">
        <f t="shared" si="81"/>
        <v>0</v>
      </c>
      <c r="BH292" s="118">
        <f t="shared" si="82"/>
        <v>0</v>
      </c>
      <c r="BI292" s="118">
        <f t="shared" si="83"/>
        <v>0</v>
      </c>
      <c r="BJ292" s="19" t="s">
        <v>41</v>
      </c>
      <c r="BK292" s="118">
        <f t="shared" si="84"/>
        <v>0</v>
      </c>
      <c r="BL292" s="19" t="s">
        <v>251</v>
      </c>
      <c r="BM292" s="19" t="s">
        <v>1637</v>
      </c>
    </row>
    <row r="293" spans="2:65" s="1" customFormat="1" ht="25.5" customHeight="1">
      <c r="B293" s="35"/>
      <c r="C293" s="174" t="s">
        <v>1240</v>
      </c>
      <c r="D293" s="174" t="s">
        <v>190</v>
      </c>
      <c r="E293" s="175" t="s">
        <v>479</v>
      </c>
      <c r="F293" s="255" t="s">
        <v>480</v>
      </c>
      <c r="G293" s="255"/>
      <c r="H293" s="255"/>
      <c r="I293" s="255"/>
      <c r="J293" s="176" t="s">
        <v>358</v>
      </c>
      <c r="K293" s="177">
        <v>4</v>
      </c>
      <c r="L293" s="256">
        <v>0</v>
      </c>
      <c r="M293" s="257"/>
      <c r="N293" s="258">
        <f t="shared" si="75"/>
        <v>0</v>
      </c>
      <c r="O293" s="258"/>
      <c r="P293" s="258"/>
      <c r="Q293" s="258"/>
      <c r="R293" s="37"/>
      <c r="T293" s="178" t="s">
        <v>22</v>
      </c>
      <c r="U293" s="44" t="s">
        <v>51</v>
      </c>
      <c r="V293" s="36"/>
      <c r="W293" s="179">
        <f t="shared" si="76"/>
        <v>0</v>
      </c>
      <c r="X293" s="179">
        <v>8E-05</v>
      </c>
      <c r="Y293" s="179">
        <f t="shared" si="77"/>
        <v>0.00032</v>
      </c>
      <c r="Z293" s="179">
        <v>0</v>
      </c>
      <c r="AA293" s="180">
        <f t="shared" si="78"/>
        <v>0</v>
      </c>
      <c r="AR293" s="19" t="s">
        <v>251</v>
      </c>
      <c r="AT293" s="19" t="s">
        <v>190</v>
      </c>
      <c r="AU293" s="19" t="s">
        <v>97</v>
      </c>
      <c r="AY293" s="19" t="s">
        <v>189</v>
      </c>
      <c r="BE293" s="118">
        <f t="shared" si="79"/>
        <v>0</v>
      </c>
      <c r="BF293" s="118">
        <f t="shared" si="80"/>
        <v>0</v>
      </c>
      <c r="BG293" s="118">
        <f t="shared" si="81"/>
        <v>0</v>
      </c>
      <c r="BH293" s="118">
        <f t="shared" si="82"/>
        <v>0</v>
      </c>
      <c r="BI293" s="118">
        <f t="shared" si="83"/>
        <v>0</v>
      </c>
      <c r="BJ293" s="19" t="s">
        <v>41</v>
      </c>
      <c r="BK293" s="118">
        <f t="shared" si="84"/>
        <v>0</v>
      </c>
      <c r="BL293" s="19" t="s">
        <v>251</v>
      </c>
      <c r="BM293" s="19" t="s">
        <v>1638</v>
      </c>
    </row>
    <row r="294" spans="2:65" s="1" customFormat="1" ht="25.5" customHeight="1">
      <c r="B294" s="35"/>
      <c r="C294" s="174" t="s">
        <v>1243</v>
      </c>
      <c r="D294" s="174" t="s">
        <v>190</v>
      </c>
      <c r="E294" s="175" t="s">
        <v>789</v>
      </c>
      <c r="F294" s="255" t="s">
        <v>790</v>
      </c>
      <c r="G294" s="255"/>
      <c r="H294" s="255"/>
      <c r="I294" s="255"/>
      <c r="J294" s="176" t="s">
        <v>358</v>
      </c>
      <c r="K294" s="177">
        <v>1</v>
      </c>
      <c r="L294" s="256">
        <v>0</v>
      </c>
      <c r="M294" s="257"/>
      <c r="N294" s="258">
        <f t="shared" si="75"/>
        <v>0</v>
      </c>
      <c r="O294" s="258"/>
      <c r="P294" s="258"/>
      <c r="Q294" s="258"/>
      <c r="R294" s="37"/>
      <c r="T294" s="178" t="s">
        <v>22</v>
      </c>
      <c r="U294" s="44" t="s">
        <v>51</v>
      </c>
      <c r="V294" s="36"/>
      <c r="W294" s="179">
        <f t="shared" si="76"/>
        <v>0</v>
      </c>
      <c r="X294" s="179">
        <v>0.0002</v>
      </c>
      <c r="Y294" s="179">
        <f t="shared" si="77"/>
        <v>0.0002</v>
      </c>
      <c r="Z294" s="179">
        <v>0</v>
      </c>
      <c r="AA294" s="180">
        <f t="shared" si="78"/>
        <v>0</v>
      </c>
      <c r="AR294" s="19" t="s">
        <v>251</v>
      </c>
      <c r="AT294" s="19" t="s">
        <v>190</v>
      </c>
      <c r="AU294" s="19" t="s">
        <v>97</v>
      </c>
      <c r="AY294" s="19" t="s">
        <v>189</v>
      </c>
      <c r="BE294" s="118">
        <f t="shared" si="79"/>
        <v>0</v>
      </c>
      <c r="BF294" s="118">
        <f t="shared" si="80"/>
        <v>0</v>
      </c>
      <c r="BG294" s="118">
        <f t="shared" si="81"/>
        <v>0</v>
      </c>
      <c r="BH294" s="118">
        <f t="shared" si="82"/>
        <v>0</v>
      </c>
      <c r="BI294" s="118">
        <f t="shared" si="83"/>
        <v>0</v>
      </c>
      <c r="BJ294" s="19" t="s">
        <v>41</v>
      </c>
      <c r="BK294" s="118">
        <f t="shared" si="84"/>
        <v>0</v>
      </c>
      <c r="BL294" s="19" t="s">
        <v>251</v>
      </c>
      <c r="BM294" s="19" t="s">
        <v>1639</v>
      </c>
    </row>
    <row r="295" spans="2:65" s="1" customFormat="1" ht="25.5" customHeight="1">
      <c r="B295" s="35"/>
      <c r="C295" s="174" t="s">
        <v>1246</v>
      </c>
      <c r="D295" s="174" t="s">
        <v>190</v>
      </c>
      <c r="E295" s="175" t="s">
        <v>483</v>
      </c>
      <c r="F295" s="255" t="s">
        <v>484</v>
      </c>
      <c r="G295" s="255"/>
      <c r="H295" s="255"/>
      <c r="I295" s="255"/>
      <c r="J295" s="176" t="s">
        <v>358</v>
      </c>
      <c r="K295" s="177">
        <v>3</v>
      </c>
      <c r="L295" s="256">
        <v>0</v>
      </c>
      <c r="M295" s="257"/>
      <c r="N295" s="258">
        <f t="shared" si="75"/>
        <v>0</v>
      </c>
      <c r="O295" s="258"/>
      <c r="P295" s="258"/>
      <c r="Q295" s="258"/>
      <c r="R295" s="37"/>
      <c r="T295" s="178" t="s">
        <v>22</v>
      </c>
      <c r="U295" s="44" t="s">
        <v>51</v>
      </c>
      <c r="V295" s="36"/>
      <c r="W295" s="179">
        <f t="shared" si="76"/>
        <v>0</v>
      </c>
      <c r="X295" s="179">
        <v>0.00025</v>
      </c>
      <c r="Y295" s="179">
        <f t="shared" si="77"/>
        <v>0.00075</v>
      </c>
      <c r="Z295" s="179">
        <v>0</v>
      </c>
      <c r="AA295" s="180">
        <f t="shared" si="78"/>
        <v>0</v>
      </c>
      <c r="AR295" s="19" t="s">
        <v>251</v>
      </c>
      <c r="AT295" s="19" t="s">
        <v>190</v>
      </c>
      <c r="AU295" s="19" t="s">
        <v>97</v>
      </c>
      <c r="AY295" s="19" t="s">
        <v>189</v>
      </c>
      <c r="BE295" s="118">
        <f t="shared" si="79"/>
        <v>0</v>
      </c>
      <c r="BF295" s="118">
        <f t="shared" si="80"/>
        <v>0</v>
      </c>
      <c r="BG295" s="118">
        <f t="shared" si="81"/>
        <v>0</v>
      </c>
      <c r="BH295" s="118">
        <f t="shared" si="82"/>
        <v>0</v>
      </c>
      <c r="BI295" s="118">
        <f t="shared" si="83"/>
        <v>0</v>
      </c>
      <c r="BJ295" s="19" t="s">
        <v>41</v>
      </c>
      <c r="BK295" s="118">
        <f t="shared" si="84"/>
        <v>0</v>
      </c>
      <c r="BL295" s="19" t="s">
        <v>251</v>
      </c>
      <c r="BM295" s="19" t="s">
        <v>1640</v>
      </c>
    </row>
    <row r="296" spans="2:65" s="1" customFormat="1" ht="25.5" customHeight="1">
      <c r="B296" s="35"/>
      <c r="C296" s="174" t="s">
        <v>1248</v>
      </c>
      <c r="D296" s="174" t="s">
        <v>190</v>
      </c>
      <c r="E296" s="175" t="s">
        <v>795</v>
      </c>
      <c r="F296" s="255" t="s">
        <v>796</v>
      </c>
      <c r="G296" s="255"/>
      <c r="H296" s="255"/>
      <c r="I296" s="255"/>
      <c r="J296" s="176" t="s">
        <v>358</v>
      </c>
      <c r="K296" s="177">
        <v>1</v>
      </c>
      <c r="L296" s="256">
        <v>0</v>
      </c>
      <c r="M296" s="257"/>
      <c r="N296" s="258">
        <f t="shared" si="75"/>
        <v>0</v>
      </c>
      <c r="O296" s="258"/>
      <c r="P296" s="258"/>
      <c r="Q296" s="258"/>
      <c r="R296" s="37"/>
      <c r="T296" s="178" t="s">
        <v>22</v>
      </c>
      <c r="U296" s="44" t="s">
        <v>51</v>
      </c>
      <c r="V296" s="36"/>
      <c r="W296" s="179">
        <f t="shared" si="76"/>
        <v>0</v>
      </c>
      <c r="X296" s="179">
        <v>0.00025</v>
      </c>
      <c r="Y296" s="179">
        <f t="shared" si="77"/>
        <v>0.00025</v>
      </c>
      <c r="Z296" s="179">
        <v>0</v>
      </c>
      <c r="AA296" s="180">
        <f t="shared" si="78"/>
        <v>0</v>
      </c>
      <c r="AR296" s="19" t="s">
        <v>251</v>
      </c>
      <c r="AT296" s="19" t="s">
        <v>190</v>
      </c>
      <c r="AU296" s="19" t="s">
        <v>97</v>
      </c>
      <c r="AY296" s="19" t="s">
        <v>189</v>
      </c>
      <c r="BE296" s="118">
        <f t="shared" si="79"/>
        <v>0</v>
      </c>
      <c r="BF296" s="118">
        <f t="shared" si="80"/>
        <v>0</v>
      </c>
      <c r="BG296" s="118">
        <f t="shared" si="81"/>
        <v>0</v>
      </c>
      <c r="BH296" s="118">
        <f t="shared" si="82"/>
        <v>0</v>
      </c>
      <c r="BI296" s="118">
        <f t="shared" si="83"/>
        <v>0</v>
      </c>
      <c r="BJ296" s="19" t="s">
        <v>41</v>
      </c>
      <c r="BK296" s="118">
        <f t="shared" si="84"/>
        <v>0</v>
      </c>
      <c r="BL296" s="19" t="s">
        <v>251</v>
      </c>
      <c r="BM296" s="19" t="s">
        <v>1641</v>
      </c>
    </row>
    <row r="297" spans="2:65" s="1" customFormat="1" ht="25.5" customHeight="1">
      <c r="B297" s="35"/>
      <c r="C297" s="174" t="s">
        <v>1251</v>
      </c>
      <c r="D297" s="174" t="s">
        <v>190</v>
      </c>
      <c r="E297" s="175" t="s">
        <v>487</v>
      </c>
      <c r="F297" s="255" t="s">
        <v>488</v>
      </c>
      <c r="G297" s="255"/>
      <c r="H297" s="255"/>
      <c r="I297" s="255"/>
      <c r="J297" s="176" t="s">
        <v>358</v>
      </c>
      <c r="K297" s="177">
        <v>3</v>
      </c>
      <c r="L297" s="256">
        <v>0</v>
      </c>
      <c r="M297" s="257"/>
      <c r="N297" s="258">
        <f t="shared" si="75"/>
        <v>0</v>
      </c>
      <c r="O297" s="258"/>
      <c r="P297" s="258"/>
      <c r="Q297" s="258"/>
      <c r="R297" s="37"/>
      <c r="T297" s="178" t="s">
        <v>22</v>
      </c>
      <c r="U297" s="44" t="s">
        <v>51</v>
      </c>
      <c r="V297" s="36"/>
      <c r="W297" s="179">
        <f t="shared" si="76"/>
        <v>0</v>
      </c>
      <c r="X297" s="179">
        <v>0.00025</v>
      </c>
      <c r="Y297" s="179">
        <f t="shared" si="77"/>
        <v>0.00075</v>
      </c>
      <c r="Z297" s="179">
        <v>0</v>
      </c>
      <c r="AA297" s="180">
        <f t="shared" si="78"/>
        <v>0</v>
      </c>
      <c r="AR297" s="19" t="s">
        <v>251</v>
      </c>
      <c r="AT297" s="19" t="s">
        <v>190</v>
      </c>
      <c r="AU297" s="19" t="s">
        <v>97</v>
      </c>
      <c r="AY297" s="19" t="s">
        <v>189</v>
      </c>
      <c r="BE297" s="118">
        <f t="shared" si="79"/>
        <v>0</v>
      </c>
      <c r="BF297" s="118">
        <f t="shared" si="80"/>
        <v>0</v>
      </c>
      <c r="BG297" s="118">
        <f t="shared" si="81"/>
        <v>0</v>
      </c>
      <c r="BH297" s="118">
        <f t="shared" si="82"/>
        <v>0</v>
      </c>
      <c r="BI297" s="118">
        <f t="shared" si="83"/>
        <v>0</v>
      </c>
      <c r="BJ297" s="19" t="s">
        <v>41</v>
      </c>
      <c r="BK297" s="118">
        <f t="shared" si="84"/>
        <v>0</v>
      </c>
      <c r="BL297" s="19" t="s">
        <v>251</v>
      </c>
      <c r="BM297" s="19" t="s">
        <v>1642</v>
      </c>
    </row>
    <row r="298" spans="2:65" s="1" customFormat="1" ht="25.5" customHeight="1">
      <c r="B298" s="35"/>
      <c r="C298" s="174" t="s">
        <v>1253</v>
      </c>
      <c r="D298" s="174" t="s">
        <v>190</v>
      </c>
      <c r="E298" s="175" t="s">
        <v>1643</v>
      </c>
      <c r="F298" s="255" t="s">
        <v>1644</v>
      </c>
      <c r="G298" s="255"/>
      <c r="H298" s="255"/>
      <c r="I298" s="255"/>
      <c r="J298" s="176" t="s">
        <v>321</v>
      </c>
      <c r="K298" s="177">
        <v>0.627</v>
      </c>
      <c r="L298" s="256">
        <v>0</v>
      </c>
      <c r="M298" s="257"/>
      <c r="N298" s="258">
        <f t="shared" si="75"/>
        <v>0</v>
      </c>
      <c r="O298" s="258"/>
      <c r="P298" s="258"/>
      <c r="Q298" s="258"/>
      <c r="R298" s="37"/>
      <c r="T298" s="178" t="s">
        <v>22</v>
      </c>
      <c r="U298" s="44" t="s">
        <v>51</v>
      </c>
      <c r="V298" s="36"/>
      <c r="W298" s="179">
        <f t="shared" si="76"/>
        <v>0</v>
      </c>
      <c r="X298" s="179">
        <v>0</v>
      </c>
      <c r="Y298" s="179">
        <f t="shared" si="77"/>
        <v>0</v>
      </c>
      <c r="Z298" s="179">
        <v>0</v>
      </c>
      <c r="AA298" s="180">
        <f t="shared" si="78"/>
        <v>0</v>
      </c>
      <c r="AR298" s="19" t="s">
        <v>251</v>
      </c>
      <c r="AT298" s="19" t="s">
        <v>190</v>
      </c>
      <c r="AU298" s="19" t="s">
        <v>97</v>
      </c>
      <c r="AY298" s="19" t="s">
        <v>189</v>
      </c>
      <c r="BE298" s="118">
        <f t="shared" si="79"/>
        <v>0</v>
      </c>
      <c r="BF298" s="118">
        <f t="shared" si="80"/>
        <v>0</v>
      </c>
      <c r="BG298" s="118">
        <f t="shared" si="81"/>
        <v>0</v>
      </c>
      <c r="BH298" s="118">
        <f t="shared" si="82"/>
        <v>0</v>
      </c>
      <c r="BI298" s="118">
        <f t="shared" si="83"/>
        <v>0</v>
      </c>
      <c r="BJ298" s="19" t="s">
        <v>41</v>
      </c>
      <c r="BK298" s="118">
        <f t="shared" si="84"/>
        <v>0</v>
      </c>
      <c r="BL298" s="19" t="s">
        <v>251</v>
      </c>
      <c r="BM298" s="19" t="s">
        <v>1645</v>
      </c>
    </row>
    <row r="299" spans="2:63" s="10" customFormat="1" ht="29.85" customHeight="1">
      <c r="B299" s="163"/>
      <c r="C299" s="164"/>
      <c r="D299" s="173" t="s">
        <v>611</v>
      </c>
      <c r="E299" s="173"/>
      <c r="F299" s="173"/>
      <c r="G299" s="173"/>
      <c r="H299" s="173"/>
      <c r="I299" s="173"/>
      <c r="J299" s="173"/>
      <c r="K299" s="173"/>
      <c r="L299" s="173"/>
      <c r="M299" s="173"/>
      <c r="N299" s="268">
        <f>BK299</f>
        <v>0</v>
      </c>
      <c r="O299" s="269"/>
      <c r="P299" s="269"/>
      <c r="Q299" s="269"/>
      <c r="R299" s="166"/>
      <c r="T299" s="167"/>
      <c r="U299" s="164"/>
      <c r="V299" s="164"/>
      <c r="W299" s="168">
        <f>SUM(W300:W304)</f>
        <v>0</v>
      </c>
      <c r="X299" s="164"/>
      <c r="Y299" s="168">
        <f>SUM(Y300:Y304)</f>
        <v>0.04214532</v>
      </c>
      <c r="Z299" s="164"/>
      <c r="AA299" s="169">
        <f>SUM(AA300:AA304)</f>
        <v>1.2225941</v>
      </c>
      <c r="AR299" s="170" t="s">
        <v>97</v>
      </c>
      <c r="AT299" s="171" t="s">
        <v>85</v>
      </c>
      <c r="AU299" s="171" t="s">
        <v>41</v>
      </c>
      <c r="AY299" s="170" t="s">
        <v>189</v>
      </c>
      <c r="BK299" s="172">
        <f>SUM(BK300:BK304)</f>
        <v>0</v>
      </c>
    </row>
    <row r="300" spans="2:65" s="1" customFormat="1" ht="25.5" customHeight="1">
      <c r="B300" s="35"/>
      <c r="C300" s="174" t="s">
        <v>1256</v>
      </c>
      <c r="D300" s="174" t="s">
        <v>190</v>
      </c>
      <c r="E300" s="175" t="s">
        <v>1646</v>
      </c>
      <c r="F300" s="255" t="s">
        <v>1647</v>
      </c>
      <c r="G300" s="255"/>
      <c r="H300" s="255"/>
      <c r="I300" s="255"/>
      <c r="J300" s="176" t="s">
        <v>193</v>
      </c>
      <c r="K300" s="177">
        <v>76.44</v>
      </c>
      <c r="L300" s="256">
        <v>0</v>
      </c>
      <c r="M300" s="257"/>
      <c r="N300" s="258">
        <f>ROUND(L300*K300,2)</f>
        <v>0</v>
      </c>
      <c r="O300" s="258"/>
      <c r="P300" s="258"/>
      <c r="Q300" s="258"/>
      <c r="R300" s="37"/>
      <c r="T300" s="178" t="s">
        <v>22</v>
      </c>
      <c r="U300" s="44" t="s">
        <v>51</v>
      </c>
      <c r="V300" s="36"/>
      <c r="W300" s="179">
        <f>V300*K300</f>
        <v>0</v>
      </c>
      <c r="X300" s="179">
        <v>0</v>
      </c>
      <c r="Y300" s="179">
        <f>X300*K300</f>
        <v>0</v>
      </c>
      <c r="Z300" s="179">
        <v>0.01533</v>
      </c>
      <c r="AA300" s="180">
        <f>Z300*K300</f>
        <v>1.1718252</v>
      </c>
      <c r="AR300" s="19" t="s">
        <v>251</v>
      </c>
      <c r="AT300" s="19" t="s">
        <v>190</v>
      </c>
      <c r="AU300" s="19" t="s">
        <v>97</v>
      </c>
      <c r="AY300" s="19" t="s">
        <v>189</v>
      </c>
      <c r="BE300" s="118">
        <f>IF(U300="základní",N300,0)</f>
        <v>0</v>
      </c>
      <c r="BF300" s="118">
        <f>IF(U300="snížená",N300,0)</f>
        <v>0</v>
      </c>
      <c r="BG300" s="118">
        <f>IF(U300="zákl. přenesená",N300,0)</f>
        <v>0</v>
      </c>
      <c r="BH300" s="118">
        <f>IF(U300="sníž. přenesená",N300,0)</f>
        <v>0</v>
      </c>
      <c r="BI300" s="118">
        <f>IF(U300="nulová",N300,0)</f>
        <v>0</v>
      </c>
      <c r="BJ300" s="19" t="s">
        <v>41</v>
      </c>
      <c r="BK300" s="118">
        <f>ROUND(L300*K300,2)</f>
        <v>0</v>
      </c>
      <c r="BL300" s="19" t="s">
        <v>251</v>
      </c>
      <c r="BM300" s="19" t="s">
        <v>1648</v>
      </c>
    </row>
    <row r="301" spans="2:65" s="1" customFormat="1" ht="38.25" customHeight="1">
      <c r="B301" s="35"/>
      <c r="C301" s="174" t="s">
        <v>1258</v>
      </c>
      <c r="D301" s="174" t="s">
        <v>190</v>
      </c>
      <c r="E301" s="175" t="s">
        <v>1649</v>
      </c>
      <c r="F301" s="255" t="s">
        <v>1650</v>
      </c>
      <c r="G301" s="255"/>
      <c r="H301" s="255"/>
      <c r="I301" s="255"/>
      <c r="J301" s="176" t="s">
        <v>198</v>
      </c>
      <c r="K301" s="177">
        <v>6.37</v>
      </c>
      <c r="L301" s="256">
        <v>0</v>
      </c>
      <c r="M301" s="257"/>
      <c r="N301" s="258">
        <f>ROUND(L301*K301,2)</f>
        <v>0</v>
      </c>
      <c r="O301" s="258"/>
      <c r="P301" s="258"/>
      <c r="Q301" s="258"/>
      <c r="R301" s="37"/>
      <c r="T301" s="178" t="s">
        <v>22</v>
      </c>
      <c r="U301" s="44" t="s">
        <v>51</v>
      </c>
      <c r="V301" s="36"/>
      <c r="W301" s="179">
        <f>V301*K301</f>
        <v>0</v>
      </c>
      <c r="X301" s="179">
        <v>0</v>
      </c>
      <c r="Y301" s="179">
        <f>X301*K301</f>
        <v>0</v>
      </c>
      <c r="Z301" s="179">
        <v>0.00797</v>
      </c>
      <c r="AA301" s="180">
        <f>Z301*K301</f>
        <v>0.0507689</v>
      </c>
      <c r="AR301" s="19" t="s">
        <v>251</v>
      </c>
      <c r="AT301" s="19" t="s">
        <v>190</v>
      </c>
      <c r="AU301" s="19" t="s">
        <v>97</v>
      </c>
      <c r="AY301" s="19" t="s">
        <v>189</v>
      </c>
      <c r="BE301" s="118">
        <f>IF(U301="základní",N301,0)</f>
        <v>0</v>
      </c>
      <c r="BF301" s="118">
        <f>IF(U301="snížená",N301,0)</f>
        <v>0</v>
      </c>
      <c r="BG301" s="118">
        <f>IF(U301="zákl. přenesená",N301,0)</f>
        <v>0</v>
      </c>
      <c r="BH301" s="118">
        <f>IF(U301="sníž. přenesená",N301,0)</f>
        <v>0</v>
      </c>
      <c r="BI301" s="118">
        <f>IF(U301="nulová",N301,0)</f>
        <v>0</v>
      </c>
      <c r="BJ301" s="19" t="s">
        <v>41</v>
      </c>
      <c r="BK301" s="118">
        <f>ROUND(L301*K301,2)</f>
        <v>0</v>
      </c>
      <c r="BL301" s="19" t="s">
        <v>251</v>
      </c>
      <c r="BM301" s="19" t="s">
        <v>1651</v>
      </c>
    </row>
    <row r="302" spans="2:65" s="1" customFormat="1" ht="38.25" customHeight="1">
      <c r="B302" s="35"/>
      <c r="C302" s="174" t="s">
        <v>1261</v>
      </c>
      <c r="D302" s="174" t="s">
        <v>190</v>
      </c>
      <c r="E302" s="175" t="s">
        <v>801</v>
      </c>
      <c r="F302" s="255" t="s">
        <v>802</v>
      </c>
      <c r="G302" s="255"/>
      <c r="H302" s="255"/>
      <c r="I302" s="255"/>
      <c r="J302" s="176" t="s">
        <v>193</v>
      </c>
      <c r="K302" s="177">
        <v>319.283</v>
      </c>
      <c r="L302" s="256">
        <v>0</v>
      </c>
      <c r="M302" s="257"/>
      <c r="N302" s="258">
        <f>ROUND(L302*K302,2)</f>
        <v>0</v>
      </c>
      <c r="O302" s="258"/>
      <c r="P302" s="258"/>
      <c r="Q302" s="258"/>
      <c r="R302" s="37"/>
      <c r="T302" s="178" t="s">
        <v>22</v>
      </c>
      <c r="U302" s="44" t="s">
        <v>51</v>
      </c>
      <c r="V302" s="36"/>
      <c r="W302" s="179">
        <f>V302*K302</f>
        <v>0</v>
      </c>
      <c r="X302" s="179">
        <v>0</v>
      </c>
      <c r="Y302" s="179">
        <f>X302*K302</f>
        <v>0</v>
      </c>
      <c r="Z302" s="179">
        <v>0</v>
      </c>
      <c r="AA302" s="180">
        <f>Z302*K302</f>
        <v>0</v>
      </c>
      <c r="AR302" s="19" t="s">
        <v>251</v>
      </c>
      <c r="AT302" s="19" t="s">
        <v>190</v>
      </c>
      <c r="AU302" s="19" t="s">
        <v>97</v>
      </c>
      <c r="AY302" s="19" t="s">
        <v>189</v>
      </c>
      <c r="BE302" s="118">
        <f>IF(U302="základní",N302,0)</f>
        <v>0</v>
      </c>
      <c r="BF302" s="118">
        <f>IF(U302="snížená",N302,0)</f>
        <v>0</v>
      </c>
      <c r="BG302" s="118">
        <f>IF(U302="zákl. přenesená",N302,0)</f>
        <v>0</v>
      </c>
      <c r="BH302" s="118">
        <f>IF(U302="sníž. přenesená",N302,0)</f>
        <v>0</v>
      </c>
      <c r="BI302" s="118">
        <f>IF(U302="nulová",N302,0)</f>
        <v>0</v>
      </c>
      <c r="BJ302" s="19" t="s">
        <v>41</v>
      </c>
      <c r="BK302" s="118">
        <f>ROUND(L302*K302,2)</f>
        <v>0</v>
      </c>
      <c r="BL302" s="19" t="s">
        <v>251</v>
      </c>
      <c r="BM302" s="19" t="s">
        <v>1652</v>
      </c>
    </row>
    <row r="303" spans="2:65" s="1" customFormat="1" ht="25.5" customHeight="1">
      <c r="B303" s="35"/>
      <c r="C303" s="181" t="s">
        <v>1264</v>
      </c>
      <c r="D303" s="181" t="s">
        <v>201</v>
      </c>
      <c r="E303" s="182" t="s">
        <v>805</v>
      </c>
      <c r="F303" s="259" t="s">
        <v>806</v>
      </c>
      <c r="G303" s="259"/>
      <c r="H303" s="259"/>
      <c r="I303" s="259"/>
      <c r="J303" s="183" t="s">
        <v>193</v>
      </c>
      <c r="K303" s="184">
        <v>351.211</v>
      </c>
      <c r="L303" s="260">
        <v>0</v>
      </c>
      <c r="M303" s="261"/>
      <c r="N303" s="262">
        <f>ROUND(L303*K303,2)</f>
        <v>0</v>
      </c>
      <c r="O303" s="258"/>
      <c r="P303" s="258"/>
      <c r="Q303" s="258"/>
      <c r="R303" s="37"/>
      <c r="T303" s="178" t="s">
        <v>22</v>
      </c>
      <c r="U303" s="44" t="s">
        <v>51</v>
      </c>
      <c r="V303" s="36"/>
      <c r="W303" s="179">
        <f>V303*K303</f>
        <v>0</v>
      </c>
      <c r="X303" s="179">
        <v>0.00012</v>
      </c>
      <c r="Y303" s="179">
        <f>X303*K303</f>
        <v>0.04214532</v>
      </c>
      <c r="Z303" s="179">
        <v>0</v>
      </c>
      <c r="AA303" s="180">
        <f>Z303*K303</f>
        <v>0</v>
      </c>
      <c r="AR303" s="19" t="s">
        <v>314</v>
      </c>
      <c r="AT303" s="19" t="s">
        <v>201</v>
      </c>
      <c r="AU303" s="19" t="s">
        <v>97</v>
      </c>
      <c r="AY303" s="19" t="s">
        <v>189</v>
      </c>
      <c r="BE303" s="118">
        <f>IF(U303="základní",N303,0)</f>
        <v>0</v>
      </c>
      <c r="BF303" s="118">
        <f>IF(U303="snížená",N303,0)</f>
        <v>0</v>
      </c>
      <c r="BG303" s="118">
        <f>IF(U303="zákl. přenesená",N303,0)</f>
        <v>0</v>
      </c>
      <c r="BH303" s="118">
        <f>IF(U303="sníž. přenesená",N303,0)</f>
        <v>0</v>
      </c>
      <c r="BI303" s="118">
        <f>IF(U303="nulová",N303,0)</f>
        <v>0</v>
      </c>
      <c r="BJ303" s="19" t="s">
        <v>41</v>
      </c>
      <c r="BK303" s="118">
        <f>ROUND(L303*K303,2)</f>
        <v>0</v>
      </c>
      <c r="BL303" s="19" t="s">
        <v>251</v>
      </c>
      <c r="BM303" s="19" t="s">
        <v>1653</v>
      </c>
    </row>
    <row r="304" spans="2:65" s="1" customFormat="1" ht="25.5" customHeight="1">
      <c r="B304" s="35"/>
      <c r="C304" s="174" t="s">
        <v>1268</v>
      </c>
      <c r="D304" s="174" t="s">
        <v>190</v>
      </c>
      <c r="E304" s="175" t="s">
        <v>1654</v>
      </c>
      <c r="F304" s="255" t="s">
        <v>1655</v>
      </c>
      <c r="G304" s="255"/>
      <c r="H304" s="255"/>
      <c r="I304" s="255"/>
      <c r="J304" s="176" t="s">
        <v>321</v>
      </c>
      <c r="K304" s="177">
        <v>0.042</v>
      </c>
      <c r="L304" s="256">
        <v>0</v>
      </c>
      <c r="M304" s="257"/>
      <c r="N304" s="258">
        <f>ROUND(L304*K304,2)</f>
        <v>0</v>
      </c>
      <c r="O304" s="258"/>
      <c r="P304" s="258"/>
      <c r="Q304" s="258"/>
      <c r="R304" s="37"/>
      <c r="T304" s="178" t="s">
        <v>22</v>
      </c>
      <c r="U304" s="44" t="s">
        <v>51</v>
      </c>
      <c r="V304" s="36"/>
      <c r="W304" s="179">
        <f>V304*K304</f>
        <v>0</v>
      </c>
      <c r="X304" s="179">
        <v>0</v>
      </c>
      <c r="Y304" s="179">
        <f>X304*K304</f>
        <v>0</v>
      </c>
      <c r="Z304" s="179">
        <v>0</v>
      </c>
      <c r="AA304" s="180">
        <f>Z304*K304</f>
        <v>0</v>
      </c>
      <c r="AR304" s="19" t="s">
        <v>251</v>
      </c>
      <c r="AT304" s="19" t="s">
        <v>190</v>
      </c>
      <c r="AU304" s="19" t="s">
        <v>97</v>
      </c>
      <c r="AY304" s="19" t="s">
        <v>189</v>
      </c>
      <c r="BE304" s="118">
        <f>IF(U304="základní",N304,0)</f>
        <v>0</v>
      </c>
      <c r="BF304" s="118">
        <f>IF(U304="snížená",N304,0)</f>
        <v>0</v>
      </c>
      <c r="BG304" s="118">
        <f>IF(U304="zákl. přenesená",N304,0)</f>
        <v>0</v>
      </c>
      <c r="BH304" s="118">
        <f>IF(U304="sníž. přenesená",N304,0)</f>
        <v>0</v>
      </c>
      <c r="BI304" s="118">
        <f>IF(U304="nulová",N304,0)</f>
        <v>0</v>
      </c>
      <c r="BJ304" s="19" t="s">
        <v>41</v>
      </c>
      <c r="BK304" s="118">
        <f>ROUND(L304*K304,2)</f>
        <v>0</v>
      </c>
      <c r="BL304" s="19" t="s">
        <v>251</v>
      </c>
      <c r="BM304" s="19" t="s">
        <v>1656</v>
      </c>
    </row>
    <row r="305" spans="2:63" s="10" customFormat="1" ht="29.85" customHeight="1">
      <c r="B305" s="163"/>
      <c r="C305" s="164"/>
      <c r="D305" s="173" t="s">
        <v>163</v>
      </c>
      <c r="E305" s="173"/>
      <c r="F305" s="173"/>
      <c r="G305" s="173"/>
      <c r="H305" s="173"/>
      <c r="I305" s="173"/>
      <c r="J305" s="173"/>
      <c r="K305" s="173"/>
      <c r="L305" s="173"/>
      <c r="M305" s="173"/>
      <c r="N305" s="268">
        <f>BK305</f>
        <v>0</v>
      </c>
      <c r="O305" s="269"/>
      <c r="P305" s="269"/>
      <c r="Q305" s="269"/>
      <c r="R305" s="166"/>
      <c r="T305" s="167"/>
      <c r="U305" s="164"/>
      <c r="V305" s="164"/>
      <c r="W305" s="168">
        <f>SUM(W306:W327)</f>
        <v>0</v>
      </c>
      <c r="X305" s="164"/>
      <c r="Y305" s="168">
        <f>SUM(Y306:Y327)</f>
        <v>0.44594999999999985</v>
      </c>
      <c r="Z305" s="164"/>
      <c r="AA305" s="169">
        <f>SUM(AA306:AA327)</f>
        <v>5.1484735</v>
      </c>
      <c r="AR305" s="170" t="s">
        <v>97</v>
      </c>
      <c r="AT305" s="171" t="s">
        <v>85</v>
      </c>
      <c r="AU305" s="171" t="s">
        <v>41</v>
      </c>
      <c r="AY305" s="170" t="s">
        <v>189</v>
      </c>
      <c r="BK305" s="172">
        <f>SUM(BK306:BK327)</f>
        <v>0</v>
      </c>
    </row>
    <row r="306" spans="2:65" s="1" customFormat="1" ht="25.5" customHeight="1">
      <c r="B306" s="35"/>
      <c r="C306" s="174" t="s">
        <v>1270</v>
      </c>
      <c r="D306" s="174" t="s">
        <v>190</v>
      </c>
      <c r="E306" s="175" t="s">
        <v>1657</v>
      </c>
      <c r="F306" s="255" t="s">
        <v>1658</v>
      </c>
      <c r="G306" s="255"/>
      <c r="H306" s="255"/>
      <c r="I306" s="255"/>
      <c r="J306" s="176" t="s">
        <v>193</v>
      </c>
      <c r="K306" s="177">
        <v>141.91</v>
      </c>
      <c r="L306" s="256">
        <v>0</v>
      </c>
      <c r="M306" s="257"/>
      <c r="N306" s="258">
        <f aca="true" t="shared" si="85" ref="N306:N327">ROUND(L306*K306,2)</f>
        <v>0</v>
      </c>
      <c r="O306" s="258"/>
      <c r="P306" s="258"/>
      <c r="Q306" s="258"/>
      <c r="R306" s="37"/>
      <c r="T306" s="178" t="s">
        <v>22</v>
      </c>
      <c r="U306" s="44" t="s">
        <v>51</v>
      </c>
      <c r="V306" s="36"/>
      <c r="W306" s="179">
        <f aca="true" t="shared" si="86" ref="W306:W327">V306*K306</f>
        <v>0</v>
      </c>
      <c r="X306" s="179">
        <v>0</v>
      </c>
      <c r="Y306" s="179">
        <f aca="true" t="shared" si="87" ref="Y306:Y327">X306*K306</f>
        <v>0</v>
      </c>
      <c r="Z306" s="179">
        <v>0.02465</v>
      </c>
      <c r="AA306" s="180">
        <f aca="true" t="shared" si="88" ref="AA306:AA327">Z306*K306</f>
        <v>3.4980814999999996</v>
      </c>
      <c r="AR306" s="19" t="s">
        <v>251</v>
      </c>
      <c r="AT306" s="19" t="s">
        <v>190</v>
      </c>
      <c r="AU306" s="19" t="s">
        <v>97</v>
      </c>
      <c r="AY306" s="19" t="s">
        <v>189</v>
      </c>
      <c r="BE306" s="118">
        <f aca="true" t="shared" si="89" ref="BE306:BE327">IF(U306="základní",N306,0)</f>
        <v>0</v>
      </c>
      <c r="BF306" s="118">
        <f aca="true" t="shared" si="90" ref="BF306:BF327">IF(U306="snížená",N306,0)</f>
        <v>0</v>
      </c>
      <c r="BG306" s="118">
        <f aca="true" t="shared" si="91" ref="BG306:BG327">IF(U306="zákl. přenesená",N306,0)</f>
        <v>0</v>
      </c>
      <c r="BH306" s="118">
        <f aca="true" t="shared" si="92" ref="BH306:BH327">IF(U306="sníž. přenesená",N306,0)</f>
        <v>0</v>
      </c>
      <c r="BI306" s="118">
        <f aca="true" t="shared" si="93" ref="BI306:BI327">IF(U306="nulová",N306,0)</f>
        <v>0</v>
      </c>
      <c r="BJ306" s="19" t="s">
        <v>41</v>
      </c>
      <c r="BK306" s="118">
        <f aca="true" t="shared" si="94" ref="BK306:BK327">ROUND(L306*K306,2)</f>
        <v>0</v>
      </c>
      <c r="BL306" s="19" t="s">
        <v>251</v>
      </c>
      <c r="BM306" s="19" t="s">
        <v>1659</v>
      </c>
    </row>
    <row r="307" spans="2:65" s="1" customFormat="1" ht="25.5" customHeight="1">
      <c r="B307" s="35"/>
      <c r="C307" s="174" t="s">
        <v>1272</v>
      </c>
      <c r="D307" s="174" t="s">
        <v>190</v>
      </c>
      <c r="E307" s="175" t="s">
        <v>1660</v>
      </c>
      <c r="F307" s="255" t="s">
        <v>1661</v>
      </c>
      <c r="G307" s="255"/>
      <c r="H307" s="255"/>
      <c r="I307" s="255"/>
      <c r="J307" s="176" t="s">
        <v>193</v>
      </c>
      <c r="K307" s="177">
        <v>24.4</v>
      </c>
      <c r="L307" s="256">
        <v>0</v>
      </c>
      <c r="M307" s="257"/>
      <c r="N307" s="258">
        <f t="shared" si="85"/>
        <v>0</v>
      </c>
      <c r="O307" s="258"/>
      <c r="P307" s="258"/>
      <c r="Q307" s="258"/>
      <c r="R307" s="37"/>
      <c r="T307" s="178" t="s">
        <v>22</v>
      </c>
      <c r="U307" s="44" t="s">
        <v>51</v>
      </c>
      <c r="V307" s="36"/>
      <c r="W307" s="179">
        <f t="shared" si="86"/>
        <v>0</v>
      </c>
      <c r="X307" s="179">
        <v>0</v>
      </c>
      <c r="Y307" s="179">
        <f t="shared" si="87"/>
        <v>0</v>
      </c>
      <c r="Z307" s="179">
        <v>0.01098</v>
      </c>
      <c r="AA307" s="180">
        <f t="shared" si="88"/>
        <v>0.267912</v>
      </c>
      <c r="AR307" s="19" t="s">
        <v>251</v>
      </c>
      <c r="AT307" s="19" t="s">
        <v>190</v>
      </c>
      <c r="AU307" s="19" t="s">
        <v>97</v>
      </c>
      <c r="AY307" s="19" t="s">
        <v>189</v>
      </c>
      <c r="BE307" s="118">
        <f t="shared" si="89"/>
        <v>0</v>
      </c>
      <c r="BF307" s="118">
        <f t="shared" si="90"/>
        <v>0</v>
      </c>
      <c r="BG307" s="118">
        <f t="shared" si="91"/>
        <v>0</v>
      </c>
      <c r="BH307" s="118">
        <f t="shared" si="92"/>
        <v>0</v>
      </c>
      <c r="BI307" s="118">
        <f t="shared" si="93"/>
        <v>0</v>
      </c>
      <c r="BJ307" s="19" t="s">
        <v>41</v>
      </c>
      <c r="BK307" s="118">
        <f t="shared" si="94"/>
        <v>0</v>
      </c>
      <c r="BL307" s="19" t="s">
        <v>251</v>
      </c>
      <c r="BM307" s="19" t="s">
        <v>1662</v>
      </c>
    </row>
    <row r="308" spans="2:65" s="1" customFormat="1" ht="25.5" customHeight="1">
      <c r="B308" s="35"/>
      <c r="C308" s="174" t="s">
        <v>1276</v>
      </c>
      <c r="D308" s="174" t="s">
        <v>190</v>
      </c>
      <c r="E308" s="175" t="s">
        <v>1663</v>
      </c>
      <c r="F308" s="255" t="s">
        <v>1664</v>
      </c>
      <c r="G308" s="255"/>
      <c r="H308" s="255"/>
      <c r="I308" s="255"/>
      <c r="J308" s="176" t="s">
        <v>193</v>
      </c>
      <c r="K308" s="177">
        <v>166.31</v>
      </c>
      <c r="L308" s="256">
        <v>0</v>
      </c>
      <c r="M308" s="257"/>
      <c r="N308" s="258">
        <f t="shared" si="85"/>
        <v>0</v>
      </c>
      <c r="O308" s="258"/>
      <c r="P308" s="258"/>
      <c r="Q308" s="258"/>
      <c r="R308" s="37"/>
      <c r="T308" s="178" t="s">
        <v>22</v>
      </c>
      <c r="U308" s="44" t="s">
        <v>51</v>
      </c>
      <c r="V308" s="36"/>
      <c r="W308" s="179">
        <f t="shared" si="86"/>
        <v>0</v>
      </c>
      <c r="X308" s="179">
        <v>0</v>
      </c>
      <c r="Y308" s="179">
        <f t="shared" si="87"/>
        <v>0</v>
      </c>
      <c r="Z308" s="179">
        <v>0.008</v>
      </c>
      <c r="AA308" s="180">
        <f t="shared" si="88"/>
        <v>1.33048</v>
      </c>
      <c r="AR308" s="19" t="s">
        <v>251</v>
      </c>
      <c r="AT308" s="19" t="s">
        <v>190</v>
      </c>
      <c r="AU308" s="19" t="s">
        <v>97</v>
      </c>
      <c r="AY308" s="19" t="s">
        <v>189</v>
      </c>
      <c r="BE308" s="118">
        <f t="shared" si="89"/>
        <v>0</v>
      </c>
      <c r="BF308" s="118">
        <f t="shared" si="90"/>
        <v>0</v>
      </c>
      <c r="BG308" s="118">
        <f t="shared" si="91"/>
        <v>0</v>
      </c>
      <c r="BH308" s="118">
        <f t="shared" si="92"/>
        <v>0</v>
      </c>
      <c r="BI308" s="118">
        <f t="shared" si="93"/>
        <v>0</v>
      </c>
      <c r="BJ308" s="19" t="s">
        <v>41</v>
      </c>
      <c r="BK308" s="118">
        <f t="shared" si="94"/>
        <v>0</v>
      </c>
      <c r="BL308" s="19" t="s">
        <v>251</v>
      </c>
      <c r="BM308" s="19" t="s">
        <v>1665</v>
      </c>
    </row>
    <row r="309" spans="2:65" s="1" customFormat="1" ht="25.5" customHeight="1">
      <c r="B309" s="35"/>
      <c r="C309" s="174" t="s">
        <v>1280</v>
      </c>
      <c r="D309" s="174" t="s">
        <v>190</v>
      </c>
      <c r="E309" s="175" t="s">
        <v>499</v>
      </c>
      <c r="F309" s="255" t="s">
        <v>1238</v>
      </c>
      <c r="G309" s="255"/>
      <c r="H309" s="255"/>
      <c r="I309" s="255"/>
      <c r="J309" s="176" t="s">
        <v>358</v>
      </c>
      <c r="K309" s="177">
        <v>33</v>
      </c>
      <c r="L309" s="256">
        <v>0</v>
      </c>
      <c r="M309" s="257"/>
      <c r="N309" s="258">
        <f t="shared" si="85"/>
        <v>0</v>
      </c>
      <c r="O309" s="258"/>
      <c r="P309" s="258"/>
      <c r="Q309" s="258"/>
      <c r="R309" s="37"/>
      <c r="T309" s="178" t="s">
        <v>22</v>
      </c>
      <c r="U309" s="44" t="s">
        <v>51</v>
      </c>
      <c r="V309" s="36"/>
      <c r="W309" s="179">
        <f t="shared" si="86"/>
        <v>0</v>
      </c>
      <c r="X309" s="179">
        <v>0.00025</v>
      </c>
      <c r="Y309" s="179">
        <f t="shared" si="87"/>
        <v>0.00825</v>
      </c>
      <c r="Z309" s="179">
        <v>0</v>
      </c>
      <c r="AA309" s="180">
        <f t="shared" si="88"/>
        <v>0</v>
      </c>
      <c r="AR309" s="19" t="s">
        <v>251</v>
      </c>
      <c r="AT309" s="19" t="s">
        <v>190</v>
      </c>
      <c r="AU309" s="19" t="s">
        <v>97</v>
      </c>
      <c r="AY309" s="19" t="s">
        <v>189</v>
      </c>
      <c r="BE309" s="118">
        <f t="shared" si="89"/>
        <v>0</v>
      </c>
      <c r="BF309" s="118">
        <f t="shared" si="90"/>
        <v>0</v>
      </c>
      <c r="BG309" s="118">
        <f t="shared" si="91"/>
        <v>0</v>
      </c>
      <c r="BH309" s="118">
        <f t="shared" si="92"/>
        <v>0</v>
      </c>
      <c r="BI309" s="118">
        <f t="shared" si="93"/>
        <v>0</v>
      </c>
      <c r="BJ309" s="19" t="s">
        <v>41</v>
      </c>
      <c r="BK309" s="118">
        <f t="shared" si="94"/>
        <v>0</v>
      </c>
      <c r="BL309" s="19" t="s">
        <v>251</v>
      </c>
      <c r="BM309" s="19" t="s">
        <v>1666</v>
      </c>
    </row>
    <row r="310" spans="2:65" s="1" customFormat="1" ht="25.5" customHeight="1">
      <c r="B310" s="35"/>
      <c r="C310" s="181" t="s">
        <v>1284</v>
      </c>
      <c r="D310" s="181" t="s">
        <v>201</v>
      </c>
      <c r="E310" s="182" t="s">
        <v>503</v>
      </c>
      <c r="F310" s="259" t="s">
        <v>1241</v>
      </c>
      <c r="G310" s="259"/>
      <c r="H310" s="259"/>
      <c r="I310" s="259"/>
      <c r="J310" s="183" t="s">
        <v>358</v>
      </c>
      <c r="K310" s="184">
        <v>1</v>
      </c>
      <c r="L310" s="260">
        <v>0</v>
      </c>
      <c r="M310" s="261"/>
      <c r="N310" s="262">
        <f t="shared" si="85"/>
        <v>0</v>
      </c>
      <c r="O310" s="258"/>
      <c r="P310" s="258"/>
      <c r="Q310" s="258"/>
      <c r="R310" s="37"/>
      <c r="T310" s="178" t="s">
        <v>22</v>
      </c>
      <c r="U310" s="44" t="s">
        <v>51</v>
      </c>
      <c r="V310" s="36"/>
      <c r="W310" s="179">
        <f t="shared" si="86"/>
        <v>0</v>
      </c>
      <c r="X310" s="179">
        <v>0.0093</v>
      </c>
      <c r="Y310" s="179">
        <f t="shared" si="87"/>
        <v>0.0093</v>
      </c>
      <c r="Z310" s="179">
        <v>0</v>
      </c>
      <c r="AA310" s="180">
        <f t="shared" si="88"/>
        <v>0</v>
      </c>
      <c r="AR310" s="19" t="s">
        <v>314</v>
      </c>
      <c r="AT310" s="19" t="s">
        <v>201</v>
      </c>
      <c r="AU310" s="19" t="s">
        <v>97</v>
      </c>
      <c r="AY310" s="19" t="s">
        <v>189</v>
      </c>
      <c r="BE310" s="118">
        <f t="shared" si="89"/>
        <v>0</v>
      </c>
      <c r="BF310" s="118">
        <f t="shared" si="90"/>
        <v>0</v>
      </c>
      <c r="BG310" s="118">
        <f t="shared" si="91"/>
        <v>0</v>
      </c>
      <c r="BH310" s="118">
        <f t="shared" si="92"/>
        <v>0</v>
      </c>
      <c r="BI310" s="118">
        <f t="shared" si="93"/>
        <v>0</v>
      </c>
      <c r="BJ310" s="19" t="s">
        <v>41</v>
      </c>
      <c r="BK310" s="118">
        <f t="shared" si="94"/>
        <v>0</v>
      </c>
      <c r="BL310" s="19" t="s">
        <v>251</v>
      </c>
      <c r="BM310" s="19" t="s">
        <v>1667</v>
      </c>
    </row>
    <row r="311" spans="2:65" s="1" customFormat="1" ht="25.5" customHeight="1">
      <c r="B311" s="35"/>
      <c r="C311" s="181" t="s">
        <v>1288</v>
      </c>
      <c r="D311" s="181" t="s">
        <v>201</v>
      </c>
      <c r="E311" s="182" t="s">
        <v>507</v>
      </c>
      <c r="F311" s="259" t="s">
        <v>1244</v>
      </c>
      <c r="G311" s="259"/>
      <c r="H311" s="259"/>
      <c r="I311" s="259"/>
      <c r="J311" s="183" t="s">
        <v>358</v>
      </c>
      <c r="K311" s="184">
        <v>1</v>
      </c>
      <c r="L311" s="260">
        <v>0</v>
      </c>
      <c r="M311" s="261"/>
      <c r="N311" s="262">
        <f t="shared" si="85"/>
        <v>0</v>
      </c>
      <c r="O311" s="258"/>
      <c r="P311" s="258"/>
      <c r="Q311" s="258"/>
      <c r="R311" s="37"/>
      <c r="T311" s="178" t="s">
        <v>22</v>
      </c>
      <c r="U311" s="44" t="s">
        <v>51</v>
      </c>
      <c r="V311" s="36"/>
      <c r="W311" s="179">
        <f t="shared" si="86"/>
        <v>0</v>
      </c>
      <c r="X311" s="179">
        <v>0.0093</v>
      </c>
      <c r="Y311" s="179">
        <f t="shared" si="87"/>
        <v>0.0093</v>
      </c>
      <c r="Z311" s="179">
        <v>0</v>
      </c>
      <c r="AA311" s="180">
        <f t="shared" si="88"/>
        <v>0</v>
      </c>
      <c r="AR311" s="19" t="s">
        <v>314</v>
      </c>
      <c r="AT311" s="19" t="s">
        <v>201</v>
      </c>
      <c r="AU311" s="19" t="s">
        <v>97</v>
      </c>
      <c r="AY311" s="19" t="s">
        <v>189</v>
      </c>
      <c r="BE311" s="118">
        <f t="shared" si="89"/>
        <v>0</v>
      </c>
      <c r="BF311" s="118">
        <f t="shared" si="90"/>
        <v>0</v>
      </c>
      <c r="BG311" s="118">
        <f t="shared" si="91"/>
        <v>0</v>
      </c>
      <c r="BH311" s="118">
        <f t="shared" si="92"/>
        <v>0</v>
      </c>
      <c r="BI311" s="118">
        <f t="shared" si="93"/>
        <v>0</v>
      </c>
      <c r="BJ311" s="19" t="s">
        <v>41</v>
      </c>
      <c r="BK311" s="118">
        <f t="shared" si="94"/>
        <v>0</v>
      </c>
      <c r="BL311" s="19" t="s">
        <v>251</v>
      </c>
      <c r="BM311" s="19" t="s">
        <v>1668</v>
      </c>
    </row>
    <row r="312" spans="2:65" s="1" customFormat="1" ht="25.5" customHeight="1">
      <c r="B312" s="35"/>
      <c r="C312" s="181" t="s">
        <v>1292</v>
      </c>
      <c r="D312" s="181" t="s">
        <v>201</v>
      </c>
      <c r="E312" s="182" t="s">
        <v>510</v>
      </c>
      <c r="F312" s="259" t="s">
        <v>1244</v>
      </c>
      <c r="G312" s="259"/>
      <c r="H312" s="259"/>
      <c r="I312" s="259"/>
      <c r="J312" s="183" t="s">
        <v>358</v>
      </c>
      <c r="K312" s="184">
        <v>6</v>
      </c>
      <c r="L312" s="260">
        <v>0</v>
      </c>
      <c r="M312" s="261"/>
      <c r="N312" s="262">
        <f t="shared" si="85"/>
        <v>0</v>
      </c>
      <c r="O312" s="258"/>
      <c r="P312" s="258"/>
      <c r="Q312" s="258"/>
      <c r="R312" s="37"/>
      <c r="T312" s="178" t="s">
        <v>22</v>
      </c>
      <c r="U312" s="44" t="s">
        <v>51</v>
      </c>
      <c r="V312" s="36"/>
      <c r="W312" s="179">
        <f t="shared" si="86"/>
        <v>0</v>
      </c>
      <c r="X312" s="179">
        <v>0.0093</v>
      </c>
      <c r="Y312" s="179">
        <f t="shared" si="87"/>
        <v>0.055799999999999995</v>
      </c>
      <c r="Z312" s="179">
        <v>0</v>
      </c>
      <c r="AA312" s="180">
        <f t="shared" si="88"/>
        <v>0</v>
      </c>
      <c r="AR312" s="19" t="s">
        <v>314</v>
      </c>
      <c r="AT312" s="19" t="s">
        <v>201</v>
      </c>
      <c r="AU312" s="19" t="s">
        <v>97</v>
      </c>
      <c r="AY312" s="19" t="s">
        <v>189</v>
      </c>
      <c r="BE312" s="118">
        <f t="shared" si="89"/>
        <v>0</v>
      </c>
      <c r="BF312" s="118">
        <f t="shared" si="90"/>
        <v>0</v>
      </c>
      <c r="BG312" s="118">
        <f t="shared" si="91"/>
        <v>0</v>
      </c>
      <c r="BH312" s="118">
        <f t="shared" si="92"/>
        <v>0</v>
      </c>
      <c r="BI312" s="118">
        <f t="shared" si="93"/>
        <v>0</v>
      </c>
      <c r="BJ312" s="19" t="s">
        <v>41</v>
      </c>
      <c r="BK312" s="118">
        <f t="shared" si="94"/>
        <v>0</v>
      </c>
      <c r="BL312" s="19" t="s">
        <v>251</v>
      </c>
      <c r="BM312" s="19" t="s">
        <v>1669</v>
      </c>
    </row>
    <row r="313" spans="2:65" s="1" customFormat="1" ht="25.5" customHeight="1">
      <c r="B313" s="35"/>
      <c r="C313" s="181" t="s">
        <v>1296</v>
      </c>
      <c r="D313" s="181" t="s">
        <v>201</v>
      </c>
      <c r="E313" s="182" t="s">
        <v>825</v>
      </c>
      <c r="F313" s="259" t="s">
        <v>1249</v>
      </c>
      <c r="G313" s="259"/>
      <c r="H313" s="259"/>
      <c r="I313" s="259"/>
      <c r="J313" s="183" t="s">
        <v>358</v>
      </c>
      <c r="K313" s="184">
        <v>4</v>
      </c>
      <c r="L313" s="260">
        <v>0</v>
      </c>
      <c r="M313" s="261"/>
      <c r="N313" s="262">
        <f t="shared" si="85"/>
        <v>0</v>
      </c>
      <c r="O313" s="258"/>
      <c r="P313" s="258"/>
      <c r="Q313" s="258"/>
      <c r="R313" s="37"/>
      <c r="T313" s="178" t="s">
        <v>22</v>
      </c>
      <c r="U313" s="44" t="s">
        <v>51</v>
      </c>
      <c r="V313" s="36"/>
      <c r="W313" s="179">
        <f t="shared" si="86"/>
        <v>0</v>
      </c>
      <c r="X313" s="179">
        <v>0.0093</v>
      </c>
      <c r="Y313" s="179">
        <f t="shared" si="87"/>
        <v>0.0372</v>
      </c>
      <c r="Z313" s="179">
        <v>0</v>
      </c>
      <c r="AA313" s="180">
        <f t="shared" si="88"/>
        <v>0</v>
      </c>
      <c r="AR313" s="19" t="s">
        <v>314</v>
      </c>
      <c r="AT313" s="19" t="s">
        <v>201</v>
      </c>
      <c r="AU313" s="19" t="s">
        <v>97</v>
      </c>
      <c r="AY313" s="19" t="s">
        <v>189</v>
      </c>
      <c r="BE313" s="118">
        <f t="shared" si="89"/>
        <v>0</v>
      </c>
      <c r="BF313" s="118">
        <f t="shared" si="90"/>
        <v>0</v>
      </c>
      <c r="BG313" s="118">
        <f t="shared" si="91"/>
        <v>0</v>
      </c>
      <c r="BH313" s="118">
        <f t="shared" si="92"/>
        <v>0</v>
      </c>
      <c r="BI313" s="118">
        <f t="shared" si="93"/>
        <v>0</v>
      </c>
      <c r="BJ313" s="19" t="s">
        <v>41</v>
      </c>
      <c r="BK313" s="118">
        <f t="shared" si="94"/>
        <v>0</v>
      </c>
      <c r="BL313" s="19" t="s">
        <v>251</v>
      </c>
      <c r="BM313" s="19" t="s">
        <v>1670</v>
      </c>
    </row>
    <row r="314" spans="2:65" s="1" customFormat="1" ht="25.5" customHeight="1">
      <c r="B314" s="35"/>
      <c r="C314" s="181" t="s">
        <v>1298</v>
      </c>
      <c r="D314" s="181" t="s">
        <v>201</v>
      </c>
      <c r="E314" s="182" t="s">
        <v>513</v>
      </c>
      <c r="F314" s="259" t="s">
        <v>1249</v>
      </c>
      <c r="G314" s="259"/>
      <c r="H314" s="259"/>
      <c r="I314" s="259"/>
      <c r="J314" s="183" t="s">
        <v>358</v>
      </c>
      <c r="K314" s="184">
        <v>2</v>
      </c>
      <c r="L314" s="260">
        <v>0</v>
      </c>
      <c r="M314" s="261"/>
      <c r="N314" s="262">
        <f t="shared" si="85"/>
        <v>0</v>
      </c>
      <c r="O314" s="258"/>
      <c r="P314" s="258"/>
      <c r="Q314" s="258"/>
      <c r="R314" s="37"/>
      <c r="T314" s="178" t="s">
        <v>22</v>
      </c>
      <c r="U314" s="44" t="s">
        <v>51</v>
      </c>
      <c r="V314" s="36"/>
      <c r="W314" s="179">
        <f t="shared" si="86"/>
        <v>0</v>
      </c>
      <c r="X314" s="179">
        <v>0.0093</v>
      </c>
      <c r="Y314" s="179">
        <f t="shared" si="87"/>
        <v>0.0186</v>
      </c>
      <c r="Z314" s="179">
        <v>0</v>
      </c>
      <c r="AA314" s="180">
        <f t="shared" si="88"/>
        <v>0</v>
      </c>
      <c r="AR314" s="19" t="s">
        <v>314</v>
      </c>
      <c r="AT314" s="19" t="s">
        <v>201</v>
      </c>
      <c r="AU314" s="19" t="s">
        <v>97</v>
      </c>
      <c r="AY314" s="19" t="s">
        <v>189</v>
      </c>
      <c r="BE314" s="118">
        <f t="shared" si="89"/>
        <v>0</v>
      </c>
      <c r="BF314" s="118">
        <f t="shared" si="90"/>
        <v>0</v>
      </c>
      <c r="BG314" s="118">
        <f t="shared" si="91"/>
        <v>0</v>
      </c>
      <c r="BH314" s="118">
        <f t="shared" si="92"/>
        <v>0</v>
      </c>
      <c r="BI314" s="118">
        <f t="shared" si="93"/>
        <v>0</v>
      </c>
      <c r="BJ314" s="19" t="s">
        <v>41</v>
      </c>
      <c r="BK314" s="118">
        <f t="shared" si="94"/>
        <v>0</v>
      </c>
      <c r="BL314" s="19" t="s">
        <v>251</v>
      </c>
      <c r="BM314" s="19" t="s">
        <v>1671</v>
      </c>
    </row>
    <row r="315" spans="2:65" s="1" customFormat="1" ht="25.5" customHeight="1">
      <c r="B315" s="35"/>
      <c r="C315" s="181" t="s">
        <v>1302</v>
      </c>
      <c r="D315" s="181" t="s">
        <v>201</v>
      </c>
      <c r="E315" s="182" t="s">
        <v>830</v>
      </c>
      <c r="F315" s="259" t="s">
        <v>1249</v>
      </c>
      <c r="G315" s="259"/>
      <c r="H315" s="259"/>
      <c r="I315" s="259"/>
      <c r="J315" s="183" t="s">
        <v>358</v>
      </c>
      <c r="K315" s="184">
        <v>2</v>
      </c>
      <c r="L315" s="260">
        <v>0</v>
      </c>
      <c r="M315" s="261"/>
      <c r="N315" s="262">
        <f t="shared" si="85"/>
        <v>0</v>
      </c>
      <c r="O315" s="258"/>
      <c r="P315" s="258"/>
      <c r="Q315" s="258"/>
      <c r="R315" s="37"/>
      <c r="T315" s="178" t="s">
        <v>22</v>
      </c>
      <c r="U315" s="44" t="s">
        <v>51</v>
      </c>
      <c r="V315" s="36"/>
      <c r="W315" s="179">
        <f t="shared" si="86"/>
        <v>0</v>
      </c>
      <c r="X315" s="179">
        <v>0.0093</v>
      </c>
      <c r="Y315" s="179">
        <f t="shared" si="87"/>
        <v>0.0186</v>
      </c>
      <c r="Z315" s="179">
        <v>0</v>
      </c>
      <c r="AA315" s="180">
        <f t="shared" si="88"/>
        <v>0</v>
      </c>
      <c r="AR315" s="19" t="s">
        <v>314</v>
      </c>
      <c r="AT315" s="19" t="s">
        <v>201</v>
      </c>
      <c r="AU315" s="19" t="s">
        <v>97</v>
      </c>
      <c r="AY315" s="19" t="s">
        <v>189</v>
      </c>
      <c r="BE315" s="118">
        <f t="shared" si="89"/>
        <v>0</v>
      </c>
      <c r="BF315" s="118">
        <f t="shared" si="90"/>
        <v>0</v>
      </c>
      <c r="BG315" s="118">
        <f t="shared" si="91"/>
        <v>0</v>
      </c>
      <c r="BH315" s="118">
        <f t="shared" si="92"/>
        <v>0</v>
      </c>
      <c r="BI315" s="118">
        <f t="shared" si="93"/>
        <v>0</v>
      </c>
      <c r="BJ315" s="19" t="s">
        <v>41</v>
      </c>
      <c r="BK315" s="118">
        <f t="shared" si="94"/>
        <v>0</v>
      </c>
      <c r="BL315" s="19" t="s">
        <v>251</v>
      </c>
      <c r="BM315" s="19" t="s">
        <v>1672</v>
      </c>
    </row>
    <row r="316" spans="2:65" s="1" customFormat="1" ht="25.5" customHeight="1">
      <c r="B316" s="35"/>
      <c r="C316" s="181" t="s">
        <v>1673</v>
      </c>
      <c r="D316" s="181" t="s">
        <v>201</v>
      </c>
      <c r="E316" s="182" t="s">
        <v>833</v>
      </c>
      <c r="F316" s="259" t="s">
        <v>1249</v>
      </c>
      <c r="G316" s="259"/>
      <c r="H316" s="259"/>
      <c r="I316" s="259"/>
      <c r="J316" s="183" t="s">
        <v>358</v>
      </c>
      <c r="K316" s="184">
        <v>5</v>
      </c>
      <c r="L316" s="260">
        <v>0</v>
      </c>
      <c r="M316" s="261"/>
      <c r="N316" s="262">
        <f t="shared" si="85"/>
        <v>0</v>
      </c>
      <c r="O316" s="258"/>
      <c r="P316" s="258"/>
      <c r="Q316" s="258"/>
      <c r="R316" s="37"/>
      <c r="T316" s="178" t="s">
        <v>22</v>
      </c>
      <c r="U316" s="44" t="s">
        <v>51</v>
      </c>
      <c r="V316" s="36"/>
      <c r="W316" s="179">
        <f t="shared" si="86"/>
        <v>0</v>
      </c>
      <c r="X316" s="179">
        <v>0.0093</v>
      </c>
      <c r="Y316" s="179">
        <f t="shared" si="87"/>
        <v>0.0465</v>
      </c>
      <c r="Z316" s="179">
        <v>0</v>
      </c>
      <c r="AA316" s="180">
        <f t="shared" si="88"/>
        <v>0</v>
      </c>
      <c r="AR316" s="19" t="s">
        <v>314</v>
      </c>
      <c r="AT316" s="19" t="s">
        <v>201</v>
      </c>
      <c r="AU316" s="19" t="s">
        <v>97</v>
      </c>
      <c r="AY316" s="19" t="s">
        <v>189</v>
      </c>
      <c r="BE316" s="118">
        <f t="shared" si="89"/>
        <v>0</v>
      </c>
      <c r="BF316" s="118">
        <f t="shared" si="90"/>
        <v>0</v>
      </c>
      <c r="BG316" s="118">
        <f t="shared" si="91"/>
        <v>0</v>
      </c>
      <c r="BH316" s="118">
        <f t="shared" si="92"/>
        <v>0</v>
      </c>
      <c r="BI316" s="118">
        <f t="shared" si="93"/>
        <v>0</v>
      </c>
      <c r="BJ316" s="19" t="s">
        <v>41</v>
      </c>
      <c r="BK316" s="118">
        <f t="shared" si="94"/>
        <v>0</v>
      </c>
      <c r="BL316" s="19" t="s">
        <v>251</v>
      </c>
      <c r="BM316" s="19" t="s">
        <v>1674</v>
      </c>
    </row>
    <row r="317" spans="2:65" s="1" customFormat="1" ht="25.5" customHeight="1">
      <c r="B317" s="35"/>
      <c r="C317" s="181" t="s">
        <v>1675</v>
      </c>
      <c r="D317" s="181" t="s">
        <v>201</v>
      </c>
      <c r="E317" s="182" t="s">
        <v>1676</v>
      </c>
      <c r="F317" s="259" t="s">
        <v>1249</v>
      </c>
      <c r="G317" s="259"/>
      <c r="H317" s="259"/>
      <c r="I317" s="259"/>
      <c r="J317" s="183" t="s">
        <v>358</v>
      </c>
      <c r="K317" s="184">
        <v>5</v>
      </c>
      <c r="L317" s="260">
        <v>0</v>
      </c>
      <c r="M317" s="261"/>
      <c r="N317" s="262">
        <f t="shared" si="85"/>
        <v>0</v>
      </c>
      <c r="O317" s="258"/>
      <c r="P317" s="258"/>
      <c r="Q317" s="258"/>
      <c r="R317" s="37"/>
      <c r="T317" s="178" t="s">
        <v>22</v>
      </c>
      <c r="U317" s="44" t="s">
        <v>51</v>
      </c>
      <c r="V317" s="36"/>
      <c r="W317" s="179">
        <f t="shared" si="86"/>
        <v>0</v>
      </c>
      <c r="X317" s="179">
        <v>0.0093</v>
      </c>
      <c r="Y317" s="179">
        <f t="shared" si="87"/>
        <v>0.0465</v>
      </c>
      <c r="Z317" s="179">
        <v>0</v>
      </c>
      <c r="AA317" s="180">
        <f t="shared" si="88"/>
        <v>0</v>
      </c>
      <c r="AR317" s="19" t="s">
        <v>314</v>
      </c>
      <c r="AT317" s="19" t="s">
        <v>201</v>
      </c>
      <c r="AU317" s="19" t="s">
        <v>97</v>
      </c>
      <c r="AY317" s="19" t="s">
        <v>189</v>
      </c>
      <c r="BE317" s="118">
        <f t="shared" si="89"/>
        <v>0</v>
      </c>
      <c r="BF317" s="118">
        <f t="shared" si="90"/>
        <v>0</v>
      </c>
      <c r="BG317" s="118">
        <f t="shared" si="91"/>
        <v>0</v>
      </c>
      <c r="BH317" s="118">
        <f t="shared" si="92"/>
        <v>0</v>
      </c>
      <c r="BI317" s="118">
        <f t="shared" si="93"/>
        <v>0</v>
      </c>
      <c r="BJ317" s="19" t="s">
        <v>41</v>
      </c>
      <c r="BK317" s="118">
        <f t="shared" si="94"/>
        <v>0</v>
      </c>
      <c r="BL317" s="19" t="s">
        <v>251</v>
      </c>
      <c r="BM317" s="19" t="s">
        <v>1677</v>
      </c>
    </row>
    <row r="318" spans="2:65" s="1" customFormat="1" ht="25.5" customHeight="1">
      <c r="B318" s="35"/>
      <c r="C318" s="181" t="s">
        <v>1678</v>
      </c>
      <c r="D318" s="181" t="s">
        <v>201</v>
      </c>
      <c r="E318" s="182" t="s">
        <v>1679</v>
      </c>
      <c r="F318" s="259" t="s">
        <v>1249</v>
      </c>
      <c r="G318" s="259"/>
      <c r="H318" s="259"/>
      <c r="I318" s="259"/>
      <c r="J318" s="183" t="s">
        <v>358</v>
      </c>
      <c r="K318" s="184">
        <v>1</v>
      </c>
      <c r="L318" s="260">
        <v>0</v>
      </c>
      <c r="M318" s="261"/>
      <c r="N318" s="262">
        <f t="shared" si="85"/>
        <v>0</v>
      </c>
      <c r="O318" s="258"/>
      <c r="P318" s="258"/>
      <c r="Q318" s="258"/>
      <c r="R318" s="37"/>
      <c r="T318" s="178" t="s">
        <v>22</v>
      </c>
      <c r="U318" s="44" t="s">
        <v>51</v>
      </c>
      <c r="V318" s="36"/>
      <c r="W318" s="179">
        <f t="shared" si="86"/>
        <v>0</v>
      </c>
      <c r="X318" s="179">
        <v>0.0093</v>
      </c>
      <c r="Y318" s="179">
        <f t="shared" si="87"/>
        <v>0.0093</v>
      </c>
      <c r="Z318" s="179">
        <v>0</v>
      </c>
      <c r="AA318" s="180">
        <f t="shared" si="88"/>
        <v>0</v>
      </c>
      <c r="AR318" s="19" t="s">
        <v>314</v>
      </c>
      <c r="AT318" s="19" t="s">
        <v>201</v>
      </c>
      <c r="AU318" s="19" t="s">
        <v>97</v>
      </c>
      <c r="AY318" s="19" t="s">
        <v>189</v>
      </c>
      <c r="BE318" s="118">
        <f t="shared" si="89"/>
        <v>0</v>
      </c>
      <c r="BF318" s="118">
        <f t="shared" si="90"/>
        <v>0</v>
      </c>
      <c r="BG318" s="118">
        <f t="shared" si="91"/>
        <v>0</v>
      </c>
      <c r="BH318" s="118">
        <f t="shared" si="92"/>
        <v>0</v>
      </c>
      <c r="BI318" s="118">
        <f t="shared" si="93"/>
        <v>0</v>
      </c>
      <c r="BJ318" s="19" t="s">
        <v>41</v>
      </c>
      <c r="BK318" s="118">
        <f t="shared" si="94"/>
        <v>0</v>
      </c>
      <c r="BL318" s="19" t="s">
        <v>251</v>
      </c>
      <c r="BM318" s="19" t="s">
        <v>1680</v>
      </c>
    </row>
    <row r="319" spans="2:65" s="1" customFormat="1" ht="25.5" customHeight="1">
      <c r="B319" s="35"/>
      <c r="C319" s="181" t="s">
        <v>1681</v>
      </c>
      <c r="D319" s="181" t="s">
        <v>201</v>
      </c>
      <c r="E319" s="182" t="s">
        <v>1682</v>
      </c>
      <c r="F319" s="259" t="s">
        <v>1249</v>
      </c>
      <c r="G319" s="259"/>
      <c r="H319" s="259"/>
      <c r="I319" s="259"/>
      <c r="J319" s="183" t="s">
        <v>358</v>
      </c>
      <c r="K319" s="184">
        <v>1</v>
      </c>
      <c r="L319" s="260">
        <v>0</v>
      </c>
      <c r="M319" s="261"/>
      <c r="N319" s="262">
        <f t="shared" si="85"/>
        <v>0</v>
      </c>
      <c r="O319" s="258"/>
      <c r="P319" s="258"/>
      <c r="Q319" s="258"/>
      <c r="R319" s="37"/>
      <c r="T319" s="178" t="s">
        <v>22</v>
      </c>
      <c r="U319" s="44" t="s">
        <v>51</v>
      </c>
      <c r="V319" s="36"/>
      <c r="W319" s="179">
        <f t="shared" si="86"/>
        <v>0</v>
      </c>
      <c r="X319" s="179">
        <v>0.0093</v>
      </c>
      <c r="Y319" s="179">
        <f t="shared" si="87"/>
        <v>0.0093</v>
      </c>
      <c r="Z319" s="179">
        <v>0</v>
      </c>
      <c r="AA319" s="180">
        <f t="shared" si="88"/>
        <v>0</v>
      </c>
      <c r="AR319" s="19" t="s">
        <v>314</v>
      </c>
      <c r="AT319" s="19" t="s">
        <v>201</v>
      </c>
      <c r="AU319" s="19" t="s">
        <v>97</v>
      </c>
      <c r="AY319" s="19" t="s">
        <v>189</v>
      </c>
      <c r="BE319" s="118">
        <f t="shared" si="89"/>
        <v>0</v>
      </c>
      <c r="BF319" s="118">
        <f t="shared" si="90"/>
        <v>0</v>
      </c>
      <c r="BG319" s="118">
        <f t="shared" si="91"/>
        <v>0</v>
      </c>
      <c r="BH319" s="118">
        <f t="shared" si="92"/>
        <v>0</v>
      </c>
      <c r="BI319" s="118">
        <f t="shared" si="93"/>
        <v>0</v>
      </c>
      <c r="BJ319" s="19" t="s">
        <v>41</v>
      </c>
      <c r="BK319" s="118">
        <f t="shared" si="94"/>
        <v>0</v>
      </c>
      <c r="BL319" s="19" t="s">
        <v>251</v>
      </c>
      <c r="BM319" s="19" t="s">
        <v>1683</v>
      </c>
    </row>
    <row r="320" spans="2:65" s="1" customFormat="1" ht="25.5" customHeight="1">
      <c r="B320" s="35"/>
      <c r="C320" s="181" t="s">
        <v>1684</v>
      </c>
      <c r="D320" s="181" t="s">
        <v>201</v>
      </c>
      <c r="E320" s="182" t="s">
        <v>1685</v>
      </c>
      <c r="F320" s="259" t="s">
        <v>1249</v>
      </c>
      <c r="G320" s="259"/>
      <c r="H320" s="259"/>
      <c r="I320" s="259"/>
      <c r="J320" s="183" t="s">
        <v>358</v>
      </c>
      <c r="K320" s="184">
        <v>1</v>
      </c>
      <c r="L320" s="260">
        <v>0</v>
      </c>
      <c r="M320" s="261"/>
      <c r="N320" s="262">
        <f t="shared" si="85"/>
        <v>0</v>
      </c>
      <c r="O320" s="258"/>
      <c r="P320" s="258"/>
      <c r="Q320" s="258"/>
      <c r="R320" s="37"/>
      <c r="T320" s="178" t="s">
        <v>22</v>
      </c>
      <c r="U320" s="44" t="s">
        <v>51</v>
      </c>
      <c r="V320" s="36"/>
      <c r="W320" s="179">
        <f t="shared" si="86"/>
        <v>0</v>
      </c>
      <c r="X320" s="179">
        <v>0.0093</v>
      </c>
      <c r="Y320" s="179">
        <f t="shared" si="87"/>
        <v>0.0093</v>
      </c>
      <c r="Z320" s="179">
        <v>0</v>
      </c>
      <c r="AA320" s="180">
        <f t="shared" si="88"/>
        <v>0</v>
      </c>
      <c r="AR320" s="19" t="s">
        <v>314</v>
      </c>
      <c r="AT320" s="19" t="s">
        <v>201</v>
      </c>
      <c r="AU320" s="19" t="s">
        <v>97</v>
      </c>
      <c r="AY320" s="19" t="s">
        <v>189</v>
      </c>
      <c r="BE320" s="118">
        <f t="shared" si="89"/>
        <v>0</v>
      </c>
      <c r="BF320" s="118">
        <f t="shared" si="90"/>
        <v>0</v>
      </c>
      <c r="BG320" s="118">
        <f t="shared" si="91"/>
        <v>0</v>
      </c>
      <c r="BH320" s="118">
        <f t="shared" si="92"/>
        <v>0</v>
      </c>
      <c r="BI320" s="118">
        <f t="shared" si="93"/>
        <v>0</v>
      </c>
      <c r="BJ320" s="19" t="s">
        <v>41</v>
      </c>
      <c r="BK320" s="118">
        <f t="shared" si="94"/>
        <v>0</v>
      </c>
      <c r="BL320" s="19" t="s">
        <v>251</v>
      </c>
      <c r="BM320" s="19" t="s">
        <v>1686</v>
      </c>
    </row>
    <row r="321" spans="2:65" s="1" customFormat="1" ht="25.5" customHeight="1">
      <c r="B321" s="35"/>
      <c r="C321" s="181" t="s">
        <v>1687</v>
      </c>
      <c r="D321" s="181" t="s">
        <v>201</v>
      </c>
      <c r="E321" s="182" t="s">
        <v>520</v>
      </c>
      <c r="F321" s="259" t="s">
        <v>1254</v>
      </c>
      <c r="G321" s="259"/>
      <c r="H321" s="259"/>
      <c r="I321" s="259"/>
      <c r="J321" s="183" t="s">
        <v>358</v>
      </c>
      <c r="K321" s="184">
        <v>1</v>
      </c>
      <c r="L321" s="260">
        <v>0</v>
      </c>
      <c r="M321" s="261"/>
      <c r="N321" s="262">
        <f t="shared" si="85"/>
        <v>0</v>
      </c>
      <c r="O321" s="258"/>
      <c r="P321" s="258"/>
      <c r="Q321" s="258"/>
      <c r="R321" s="37"/>
      <c r="T321" s="178" t="s">
        <v>22</v>
      </c>
      <c r="U321" s="44" t="s">
        <v>51</v>
      </c>
      <c r="V321" s="36"/>
      <c r="W321" s="179">
        <f t="shared" si="86"/>
        <v>0</v>
      </c>
      <c r="X321" s="179">
        <v>0.042</v>
      </c>
      <c r="Y321" s="179">
        <f t="shared" si="87"/>
        <v>0.042</v>
      </c>
      <c r="Z321" s="179">
        <v>0</v>
      </c>
      <c r="AA321" s="180">
        <f t="shared" si="88"/>
        <v>0</v>
      </c>
      <c r="AR321" s="19" t="s">
        <v>314</v>
      </c>
      <c r="AT321" s="19" t="s">
        <v>201</v>
      </c>
      <c r="AU321" s="19" t="s">
        <v>97</v>
      </c>
      <c r="AY321" s="19" t="s">
        <v>189</v>
      </c>
      <c r="BE321" s="118">
        <f t="shared" si="89"/>
        <v>0</v>
      </c>
      <c r="BF321" s="118">
        <f t="shared" si="90"/>
        <v>0</v>
      </c>
      <c r="BG321" s="118">
        <f t="shared" si="91"/>
        <v>0</v>
      </c>
      <c r="BH321" s="118">
        <f t="shared" si="92"/>
        <v>0</v>
      </c>
      <c r="BI321" s="118">
        <f t="shared" si="93"/>
        <v>0</v>
      </c>
      <c r="BJ321" s="19" t="s">
        <v>41</v>
      </c>
      <c r="BK321" s="118">
        <f t="shared" si="94"/>
        <v>0</v>
      </c>
      <c r="BL321" s="19" t="s">
        <v>251</v>
      </c>
      <c r="BM321" s="19" t="s">
        <v>1688</v>
      </c>
    </row>
    <row r="322" spans="2:65" s="1" customFormat="1" ht="25.5" customHeight="1">
      <c r="B322" s="35"/>
      <c r="C322" s="181" t="s">
        <v>1689</v>
      </c>
      <c r="D322" s="181" t="s">
        <v>201</v>
      </c>
      <c r="E322" s="182" t="s">
        <v>1259</v>
      </c>
      <c r="F322" s="259" t="s">
        <v>1254</v>
      </c>
      <c r="G322" s="259"/>
      <c r="H322" s="259"/>
      <c r="I322" s="259"/>
      <c r="J322" s="183" t="s">
        <v>358</v>
      </c>
      <c r="K322" s="184">
        <v>1</v>
      </c>
      <c r="L322" s="260">
        <v>0</v>
      </c>
      <c r="M322" s="261"/>
      <c r="N322" s="262">
        <f t="shared" si="85"/>
        <v>0</v>
      </c>
      <c r="O322" s="258"/>
      <c r="P322" s="258"/>
      <c r="Q322" s="258"/>
      <c r="R322" s="37"/>
      <c r="T322" s="178" t="s">
        <v>22</v>
      </c>
      <c r="U322" s="44" t="s">
        <v>51</v>
      </c>
      <c r="V322" s="36"/>
      <c r="W322" s="179">
        <f t="shared" si="86"/>
        <v>0</v>
      </c>
      <c r="X322" s="179">
        <v>0.042</v>
      </c>
      <c r="Y322" s="179">
        <f t="shared" si="87"/>
        <v>0.042</v>
      </c>
      <c r="Z322" s="179">
        <v>0</v>
      </c>
      <c r="AA322" s="180">
        <f t="shared" si="88"/>
        <v>0</v>
      </c>
      <c r="AR322" s="19" t="s">
        <v>314</v>
      </c>
      <c r="AT322" s="19" t="s">
        <v>201</v>
      </c>
      <c r="AU322" s="19" t="s">
        <v>97</v>
      </c>
      <c r="AY322" s="19" t="s">
        <v>189</v>
      </c>
      <c r="BE322" s="118">
        <f t="shared" si="89"/>
        <v>0</v>
      </c>
      <c r="BF322" s="118">
        <f t="shared" si="90"/>
        <v>0</v>
      </c>
      <c r="BG322" s="118">
        <f t="shared" si="91"/>
        <v>0</v>
      </c>
      <c r="BH322" s="118">
        <f t="shared" si="92"/>
        <v>0</v>
      </c>
      <c r="BI322" s="118">
        <f t="shared" si="93"/>
        <v>0</v>
      </c>
      <c r="BJ322" s="19" t="s">
        <v>41</v>
      </c>
      <c r="BK322" s="118">
        <f t="shared" si="94"/>
        <v>0</v>
      </c>
      <c r="BL322" s="19" t="s">
        <v>251</v>
      </c>
      <c r="BM322" s="19" t="s">
        <v>1690</v>
      </c>
    </row>
    <row r="323" spans="2:65" s="1" customFormat="1" ht="25.5" customHeight="1">
      <c r="B323" s="35"/>
      <c r="C323" s="181" t="s">
        <v>1691</v>
      </c>
      <c r="D323" s="181" t="s">
        <v>201</v>
      </c>
      <c r="E323" s="182" t="s">
        <v>1262</v>
      </c>
      <c r="F323" s="259" t="s">
        <v>1254</v>
      </c>
      <c r="G323" s="259"/>
      <c r="H323" s="259"/>
      <c r="I323" s="259"/>
      <c r="J323" s="183" t="s">
        <v>358</v>
      </c>
      <c r="K323" s="184">
        <v>1</v>
      </c>
      <c r="L323" s="260">
        <v>0</v>
      </c>
      <c r="M323" s="261"/>
      <c r="N323" s="262">
        <f t="shared" si="85"/>
        <v>0</v>
      </c>
      <c r="O323" s="258"/>
      <c r="P323" s="258"/>
      <c r="Q323" s="258"/>
      <c r="R323" s="37"/>
      <c r="T323" s="178" t="s">
        <v>22</v>
      </c>
      <c r="U323" s="44" t="s">
        <v>51</v>
      </c>
      <c r="V323" s="36"/>
      <c r="W323" s="179">
        <f t="shared" si="86"/>
        <v>0</v>
      </c>
      <c r="X323" s="179">
        <v>0.042</v>
      </c>
      <c r="Y323" s="179">
        <f t="shared" si="87"/>
        <v>0.042</v>
      </c>
      <c r="Z323" s="179">
        <v>0</v>
      </c>
      <c r="AA323" s="180">
        <f t="shared" si="88"/>
        <v>0</v>
      </c>
      <c r="AR323" s="19" t="s">
        <v>314</v>
      </c>
      <c r="AT323" s="19" t="s">
        <v>201</v>
      </c>
      <c r="AU323" s="19" t="s">
        <v>97</v>
      </c>
      <c r="AY323" s="19" t="s">
        <v>189</v>
      </c>
      <c r="BE323" s="118">
        <f t="shared" si="89"/>
        <v>0</v>
      </c>
      <c r="BF323" s="118">
        <f t="shared" si="90"/>
        <v>0</v>
      </c>
      <c r="BG323" s="118">
        <f t="shared" si="91"/>
        <v>0</v>
      </c>
      <c r="BH323" s="118">
        <f t="shared" si="92"/>
        <v>0</v>
      </c>
      <c r="BI323" s="118">
        <f t="shared" si="93"/>
        <v>0</v>
      </c>
      <c r="BJ323" s="19" t="s">
        <v>41</v>
      </c>
      <c r="BK323" s="118">
        <f t="shared" si="94"/>
        <v>0</v>
      </c>
      <c r="BL323" s="19" t="s">
        <v>251</v>
      </c>
      <c r="BM323" s="19" t="s">
        <v>1692</v>
      </c>
    </row>
    <row r="324" spans="2:65" s="1" customFormat="1" ht="25.5" customHeight="1">
      <c r="B324" s="35"/>
      <c r="C324" s="181" t="s">
        <v>1693</v>
      </c>
      <c r="D324" s="181" t="s">
        <v>201</v>
      </c>
      <c r="E324" s="182" t="s">
        <v>1694</v>
      </c>
      <c r="F324" s="259" t="s">
        <v>1254</v>
      </c>
      <c r="G324" s="259"/>
      <c r="H324" s="259"/>
      <c r="I324" s="259"/>
      <c r="J324" s="183" t="s">
        <v>358</v>
      </c>
      <c r="K324" s="184">
        <v>1</v>
      </c>
      <c r="L324" s="260">
        <v>0</v>
      </c>
      <c r="M324" s="261"/>
      <c r="N324" s="262">
        <f t="shared" si="85"/>
        <v>0</v>
      </c>
      <c r="O324" s="258"/>
      <c r="P324" s="258"/>
      <c r="Q324" s="258"/>
      <c r="R324" s="37"/>
      <c r="T324" s="178" t="s">
        <v>22</v>
      </c>
      <c r="U324" s="44" t="s">
        <v>51</v>
      </c>
      <c r="V324" s="36"/>
      <c r="W324" s="179">
        <f t="shared" si="86"/>
        <v>0</v>
      </c>
      <c r="X324" s="179">
        <v>0.042</v>
      </c>
      <c r="Y324" s="179">
        <f t="shared" si="87"/>
        <v>0.042</v>
      </c>
      <c r="Z324" s="179">
        <v>0</v>
      </c>
      <c r="AA324" s="180">
        <f t="shared" si="88"/>
        <v>0</v>
      </c>
      <c r="AR324" s="19" t="s">
        <v>314</v>
      </c>
      <c r="AT324" s="19" t="s">
        <v>201</v>
      </c>
      <c r="AU324" s="19" t="s">
        <v>97</v>
      </c>
      <c r="AY324" s="19" t="s">
        <v>189</v>
      </c>
      <c r="BE324" s="118">
        <f t="shared" si="89"/>
        <v>0</v>
      </c>
      <c r="BF324" s="118">
        <f t="shared" si="90"/>
        <v>0</v>
      </c>
      <c r="BG324" s="118">
        <f t="shared" si="91"/>
        <v>0</v>
      </c>
      <c r="BH324" s="118">
        <f t="shared" si="92"/>
        <v>0</v>
      </c>
      <c r="BI324" s="118">
        <f t="shared" si="93"/>
        <v>0</v>
      </c>
      <c r="BJ324" s="19" t="s">
        <v>41</v>
      </c>
      <c r="BK324" s="118">
        <f t="shared" si="94"/>
        <v>0</v>
      </c>
      <c r="BL324" s="19" t="s">
        <v>251</v>
      </c>
      <c r="BM324" s="19" t="s">
        <v>1695</v>
      </c>
    </row>
    <row r="325" spans="2:65" s="1" customFormat="1" ht="25.5" customHeight="1">
      <c r="B325" s="35"/>
      <c r="C325" s="174" t="s">
        <v>1696</v>
      </c>
      <c r="D325" s="174" t="s">
        <v>190</v>
      </c>
      <c r="E325" s="175" t="s">
        <v>1697</v>
      </c>
      <c r="F325" s="255" t="s">
        <v>1698</v>
      </c>
      <c r="G325" s="255"/>
      <c r="H325" s="255"/>
      <c r="I325" s="255"/>
      <c r="J325" s="176" t="s">
        <v>358</v>
      </c>
      <c r="K325" s="177">
        <v>1</v>
      </c>
      <c r="L325" s="256">
        <v>0</v>
      </c>
      <c r="M325" s="257"/>
      <c r="N325" s="258">
        <f t="shared" si="85"/>
        <v>0</v>
      </c>
      <c r="O325" s="258"/>
      <c r="P325" s="258"/>
      <c r="Q325" s="258"/>
      <c r="R325" s="37"/>
      <c r="T325" s="178" t="s">
        <v>22</v>
      </c>
      <c r="U325" s="44" t="s">
        <v>51</v>
      </c>
      <c r="V325" s="36"/>
      <c r="W325" s="179">
        <f t="shared" si="86"/>
        <v>0</v>
      </c>
      <c r="X325" s="179">
        <v>0</v>
      </c>
      <c r="Y325" s="179">
        <f t="shared" si="87"/>
        <v>0</v>
      </c>
      <c r="Z325" s="179">
        <v>0.024</v>
      </c>
      <c r="AA325" s="180">
        <f t="shared" si="88"/>
        <v>0.024</v>
      </c>
      <c r="AR325" s="19" t="s">
        <v>251</v>
      </c>
      <c r="AT325" s="19" t="s">
        <v>190</v>
      </c>
      <c r="AU325" s="19" t="s">
        <v>97</v>
      </c>
      <c r="AY325" s="19" t="s">
        <v>189</v>
      </c>
      <c r="BE325" s="118">
        <f t="shared" si="89"/>
        <v>0</v>
      </c>
      <c r="BF325" s="118">
        <f t="shared" si="90"/>
        <v>0</v>
      </c>
      <c r="BG325" s="118">
        <f t="shared" si="91"/>
        <v>0</v>
      </c>
      <c r="BH325" s="118">
        <f t="shared" si="92"/>
        <v>0</v>
      </c>
      <c r="BI325" s="118">
        <f t="shared" si="93"/>
        <v>0</v>
      </c>
      <c r="BJ325" s="19" t="s">
        <v>41</v>
      </c>
      <c r="BK325" s="118">
        <f t="shared" si="94"/>
        <v>0</v>
      </c>
      <c r="BL325" s="19" t="s">
        <v>251</v>
      </c>
      <c r="BM325" s="19" t="s">
        <v>1699</v>
      </c>
    </row>
    <row r="326" spans="2:65" s="1" customFormat="1" ht="25.5" customHeight="1">
      <c r="B326" s="35"/>
      <c r="C326" s="174" t="s">
        <v>1700</v>
      </c>
      <c r="D326" s="174" t="s">
        <v>190</v>
      </c>
      <c r="E326" s="175" t="s">
        <v>1265</v>
      </c>
      <c r="F326" s="255" t="s">
        <v>1266</v>
      </c>
      <c r="G326" s="255"/>
      <c r="H326" s="255"/>
      <c r="I326" s="255"/>
      <c r="J326" s="176" t="s">
        <v>358</v>
      </c>
      <c r="K326" s="177">
        <v>1</v>
      </c>
      <c r="L326" s="256">
        <v>0</v>
      </c>
      <c r="M326" s="257"/>
      <c r="N326" s="258">
        <f t="shared" si="85"/>
        <v>0</v>
      </c>
      <c r="O326" s="258"/>
      <c r="P326" s="258"/>
      <c r="Q326" s="258"/>
      <c r="R326" s="37"/>
      <c r="T326" s="178" t="s">
        <v>22</v>
      </c>
      <c r="U326" s="44" t="s">
        <v>51</v>
      </c>
      <c r="V326" s="36"/>
      <c r="W326" s="179">
        <f t="shared" si="86"/>
        <v>0</v>
      </c>
      <c r="X326" s="179">
        <v>0</v>
      </c>
      <c r="Y326" s="179">
        <f t="shared" si="87"/>
        <v>0</v>
      </c>
      <c r="Z326" s="179">
        <v>0.028</v>
      </c>
      <c r="AA326" s="180">
        <f t="shared" si="88"/>
        <v>0.028</v>
      </c>
      <c r="AR326" s="19" t="s">
        <v>251</v>
      </c>
      <c r="AT326" s="19" t="s">
        <v>190</v>
      </c>
      <c r="AU326" s="19" t="s">
        <v>97</v>
      </c>
      <c r="AY326" s="19" t="s">
        <v>189</v>
      </c>
      <c r="BE326" s="118">
        <f t="shared" si="89"/>
        <v>0</v>
      </c>
      <c r="BF326" s="118">
        <f t="shared" si="90"/>
        <v>0</v>
      </c>
      <c r="BG326" s="118">
        <f t="shared" si="91"/>
        <v>0</v>
      </c>
      <c r="BH326" s="118">
        <f t="shared" si="92"/>
        <v>0</v>
      </c>
      <c r="BI326" s="118">
        <f t="shared" si="93"/>
        <v>0</v>
      </c>
      <c r="BJ326" s="19" t="s">
        <v>41</v>
      </c>
      <c r="BK326" s="118">
        <f t="shared" si="94"/>
        <v>0</v>
      </c>
      <c r="BL326" s="19" t="s">
        <v>251</v>
      </c>
      <c r="BM326" s="19" t="s">
        <v>1701</v>
      </c>
    </row>
    <row r="327" spans="2:65" s="1" customFormat="1" ht="25.5" customHeight="1">
      <c r="B327" s="35"/>
      <c r="C327" s="174" t="s">
        <v>1702</v>
      </c>
      <c r="D327" s="174" t="s">
        <v>190</v>
      </c>
      <c r="E327" s="175" t="s">
        <v>1703</v>
      </c>
      <c r="F327" s="255" t="s">
        <v>1704</v>
      </c>
      <c r="G327" s="255"/>
      <c r="H327" s="255"/>
      <c r="I327" s="255"/>
      <c r="J327" s="176" t="s">
        <v>321</v>
      </c>
      <c r="K327" s="177">
        <v>0.446</v>
      </c>
      <c r="L327" s="256">
        <v>0</v>
      </c>
      <c r="M327" s="257"/>
      <c r="N327" s="258">
        <f t="shared" si="85"/>
        <v>0</v>
      </c>
      <c r="O327" s="258"/>
      <c r="P327" s="258"/>
      <c r="Q327" s="258"/>
      <c r="R327" s="37"/>
      <c r="T327" s="178" t="s">
        <v>22</v>
      </c>
      <c r="U327" s="44" t="s">
        <v>51</v>
      </c>
      <c r="V327" s="36"/>
      <c r="W327" s="179">
        <f t="shared" si="86"/>
        <v>0</v>
      </c>
      <c r="X327" s="179">
        <v>0</v>
      </c>
      <c r="Y327" s="179">
        <f t="shared" si="87"/>
        <v>0</v>
      </c>
      <c r="Z327" s="179">
        <v>0</v>
      </c>
      <c r="AA327" s="180">
        <f t="shared" si="88"/>
        <v>0</v>
      </c>
      <c r="AR327" s="19" t="s">
        <v>251</v>
      </c>
      <c r="AT327" s="19" t="s">
        <v>190</v>
      </c>
      <c r="AU327" s="19" t="s">
        <v>97</v>
      </c>
      <c r="AY327" s="19" t="s">
        <v>189</v>
      </c>
      <c r="BE327" s="118">
        <f t="shared" si="89"/>
        <v>0</v>
      </c>
      <c r="BF327" s="118">
        <f t="shared" si="90"/>
        <v>0</v>
      </c>
      <c r="BG327" s="118">
        <f t="shared" si="91"/>
        <v>0</v>
      </c>
      <c r="BH327" s="118">
        <f t="shared" si="92"/>
        <v>0</v>
      </c>
      <c r="BI327" s="118">
        <f t="shared" si="93"/>
        <v>0</v>
      </c>
      <c r="BJ327" s="19" t="s">
        <v>41</v>
      </c>
      <c r="BK327" s="118">
        <f t="shared" si="94"/>
        <v>0</v>
      </c>
      <c r="BL327" s="19" t="s">
        <v>251</v>
      </c>
      <c r="BM327" s="19" t="s">
        <v>1705</v>
      </c>
    </row>
    <row r="328" spans="2:63" s="10" customFormat="1" ht="29.85" customHeight="1">
      <c r="B328" s="163"/>
      <c r="C328" s="164"/>
      <c r="D328" s="173" t="s">
        <v>164</v>
      </c>
      <c r="E328" s="173"/>
      <c r="F328" s="173"/>
      <c r="G328" s="173"/>
      <c r="H328" s="173"/>
      <c r="I328" s="173"/>
      <c r="J328" s="173"/>
      <c r="K328" s="173"/>
      <c r="L328" s="173"/>
      <c r="M328" s="173"/>
      <c r="N328" s="268">
        <f>BK328</f>
        <v>0</v>
      </c>
      <c r="O328" s="269"/>
      <c r="P328" s="269"/>
      <c r="Q328" s="269"/>
      <c r="R328" s="166"/>
      <c r="T328" s="167"/>
      <c r="U328" s="164"/>
      <c r="V328" s="164"/>
      <c r="W328" s="168">
        <f>SUM(W329:W336)</f>
        <v>0</v>
      </c>
      <c r="X328" s="164"/>
      <c r="Y328" s="168">
        <f>SUM(Y329:Y336)</f>
        <v>1418.34744</v>
      </c>
      <c r="Z328" s="164"/>
      <c r="AA328" s="169">
        <f>SUM(AA329:AA336)</f>
        <v>2.21592</v>
      </c>
      <c r="AR328" s="170" t="s">
        <v>97</v>
      </c>
      <c r="AT328" s="171" t="s">
        <v>85</v>
      </c>
      <c r="AU328" s="171" t="s">
        <v>41</v>
      </c>
      <c r="AY328" s="170" t="s">
        <v>189</v>
      </c>
      <c r="BK328" s="172">
        <f>SUM(BK329:BK336)</f>
        <v>0</v>
      </c>
    </row>
    <row r="329" spans="2:65" s="1" customFormat="1" ht="25.5" customHeight="1">
      <c r="B329" s="35"/>
      <c r="C329" s="174" t="s">
        <v>1706</v>
      </c>
      <c r="D329" s="174" t="s">
        <v>190</v>
      </c>
      <c r="E329" s="175" t="s">
        <v>540</v>
      </c>
      <c r="F329" s="255" t="s">
        <v>541</v>
      </c>
      <c r="G329" s="255"/>
      <c r="H329" s="255"/>
      <c r="I329" s="255"/>
      <c r="J329" s="176" t="s">
        <v>193</v>
      </c>
      <c r="K329" s="177">
        <v>316.56</v>
      </c>
      <c r="L329" s="256">
        <v>0</v>
      </c>
      <c r="M329" s="257"/>
      <c r="N329" s="258">
        <f aca="true" t="shared" si="95" ref="N329:N336">ROUND(L329*K329,2)</f>
        <v>0</v>
      </c>
      <c r="O329" s="258"/>
      <c r="P329" s="258"/>
      <c r="Q329" s="258"/>
      <c r="R329" s="37"/>
      <c r="T329" s="178" t="s">
        <v>22</v>
      </c>
      <c r="U329" s="44" t="s">
        <v>51</v>
      </c>
      <c r="V329" s="36"/>
      <c r="W329" s="179">
        <f aca="true" t="shared" si="96" ref="W329:W336">V329*K329</f>
        <v>0</v>
      </c>
      <c r="X329" s="179">
        <v>0</v>
      </c>
      <c r="Y329" s="179">
        <f aca="true" t="shared" si="97" ref="Y329:Y336">X329*K329</f>
        <v>0</v>
      </c>
      <c r="Z329" s="179">
        <v>0.007</v>
      </c>
      <c r="AA329" s="180">
        <f aca="true" t="shared" si="98" ref="AA329:AA336">Z329*K329</f>
        <v>2.21592</v>
      </c>
      <c r="AR329" s="19" t="s">
        <v>251</v>
      </c>
      <c r="AT329" s="19" t="s">
        <v>190</v>
      </c>
      <c r="AU329" s="19" t="s">
        <v>97</v>
      </c>
      <c r="AY329" s="19" t="s">
        <v>189</v>
      </c>
      <c r="BE329" s="118">
        <f aca="true" t="shared" si="99" ref="BE329:BE336">IF(U329="základní",N329,0)</f>
        <v>0</v>
      </c>
      <c r="BF329" s="118">
        <f aca="true" t="shared" si="100" ref="BF329:BF336">IF(U329="snížená",N329,0)</f>
        <v>0</v>
      </c>
      <c r="BG329" s="118">
        <f aca="true" t="shared" si="101" ref="BG329:BG336">IF(U329="zákl. přenesená",N329,0)</f>
        <v>0</v>
      </c>
      <c r="BH329" s="118">
        <f aca="true" t="shared" si="102" ref="BH329:BH336">IF(U329="sníž. přenesená",N329,0)</f>
        <v>0</v>
      </c>
      <c r="BI329" s="118">
        <f aca="true" t="shared" si="103" ref="BI329:BI336">IF(U329="nulová",N329,0)</f>
        <v>0</v>
      </c>
      <c r="BJ329" s="19" t="s">
        <v>41</v>
      </c>
      <c r="BK329" s="118">
        <f aca="true" t="shared" si="104" ref="BK329:BK336">ROUND(L329*K329,2)</f>
        <v>0</v>
      </c>
      <c r="BL329" s="19" t="s">
        <v>251</v>
      </c>
      <c r="BM329" s="19" t="s">
        <v>1707</v>
      </c>
    </row>
    <row r="330" spans="2:65" s="1" customFormat="1" ht="38.25" customHeight="1">
      <c r="B330" s="35"/>
      <c r="C330" s="174" t="s">
        <v>1708</v>
      </c>
      <c r="D330" s="174" t="s">
        <v>190</v>
      </c>
      <c r="E330" s="175" t="s">
        <v>841</v>
      </c>
      <c r="F330" s="255" t="s">
        <v>842</v>
      </c>
      <c r="G330" s="255"/>
      <c r="H330" s="255"/>
      <c r="I330" s="255"/>
      <c r="J330" s="176" t="s">
        <v>358</v>
      </c>
      <c r="K330" s="177">
        <v>1</v>
      </c>
      <c r="L330" s="256">
        <v>0</v>
      </c>
      <c r="M330" s="257"/>
      <c r="N330" s="258">
        <f t="shared" si="95"/>
        <v>0</v>
      </c>
      <c r="O330" s="258"/>
      <c r="P330" s="258"/>
      <c r="Q330" s="258"/>
      <c r="R330" s="37"/>
      <c r="T330" s="178" t="s">
        <v>22</v>
      </c>
      <c r="U330" s="44" t="s">
        <v>51</v>
      </c>
      <c r="V330" s="36"/>
      <c r="W330" s="179">
        <f t="shared" si="96"/>
        <v>0</v>
      </c>
      <c r="X330" s="179">
        <v>0</v>
      </c>
      <c r="Y330" s="179">
        <f t="shared" si="97"/>
        <v>0</v>
      </c>
      <c r="Z330" s="179">
        <v>0</v>
      </c>
      <c r="AA330" s="180">
        <f t="shared" si="98"/>
        <v>0</v>
      </c>
      <c r="AR330" s="19" t="s">
        <v>251</v>
      </c>
      <c r="AT330" s="19" t="s">
        <v>190</v>
      </c>
      <c r="AU330" s="19" t="s">
        <v>97</v>
      </c>
      <c r="AY330" s="19" t="s">
        <v>189</v>
      </c>
      <c r="BE330" s="118">
        <f t="shared" si="99"/>
        <v>0</v>
      </c>
      <c r="BF330" s="118">
        <f t="shared" si="100"/>
        <v>0</v>
      </c>
      <c r="BG330" s="118">
        <f t="shared" si="101"/>
        <v>0</v>
      </c>
      <c r="BH330" s="118">
        <f t="shared" si="102"/>
        <v>0</v>
      </c>
      <c r="BI330" s="118">
        <f t="shared" si="103"/>
        <v>0</v>
      </c>
      <c r="BJ330" s="19" t="s">
        <v>41</v>
      </c>
      <c r="BK330" s="118">
        <f t="shared" si="104"/>
        <v>0</v>
      </c>
      <c r="BL330" s="19" t="s">
        <v>251</v>
      </c>
      <c r="BM330" s="19" t="s">
        <v>1709</v>
      </c>
    </row>
    <row r="331" spans="2:65" s="1" customFormat="1" ht="16.5" customHeight="1">
      <c r="B331" s="35"/>
      <c r="C331" s="174" t="s">
        <v>1710</v>
      </c>
      <c r="D331" s="174" t="s">
        <v>190</v>
      </c>
      <c r="E331" s="175" t="s">
        <v>1711</v>
      </c>
      <c r="F331" s="255" t="s">
        <v>545</v>
      </c>
      <c r="G331" s="255"/>
      <c r="H331" s="255"/>
      <c r="I331" s="255"/>
      <c r="J331" s="176" t="s">
        <v>358</v>
      </c>
      <c r="K331" s="177">
        <v>1</v>
      </c>
      <c r="L331" s="256">
        <v>0</v>
      </c>
      <c r="M331" s="257"/>
      <c r="N331" s="258">
        <f t="shared" si="95"/>
        <v>0</v>
      </c>
      <c r="O331" s="258"/>
      <c r="P331" s="258"/>
      <c r="Q331" s="258"/>
      <c r="R331" s="37"/>
      <c r="T331" s="178" t="s">
        <v>22</v>
      </c>
      <c r="U331" s="44" t="s">
        <v>51</v>
      </c>
      <c r="V331" s="36"/>
      <c r="W331" s="179">
        <f t="shared" si="96"/>
        <v>0</v>
      </c>
      <c r="X331" s="179">
        <v>0.00033</v>
      </c>
      <c r="Y331" s="179">
        <f t="shared" si="97"/>
        <v>0.00033</v>
      </c>
      <c r="Z331" s="179">
        <v>0</v>
      </c>
      <c r="AA331" s="180">
        <f t="shared" si="98"/>
        <v>0</v>
      </c>
      <c r="AR331" s="19" t="s">
        <v>251</v>
      </c>
      <c r="AT331" s="19" t="s">
        <v>190</v>
      </c>
      <c r="AU331" s="19" t="s">
        <v>97</v>
      </c>
      <c r="AY331" s="19" t="s">
        <v>189</v>
      </c>
      <c r="BE331" s="118">
        <f t="shared" si="99"/>
        <v>0</v>
      </c>
      <c r="BF331" s="118">
        <f t="shared" si="100"/>
        <v>0</v>
      </c>
      <c r="BG331" s="118">
        <f t="shared" si="101"/>
        <v>0</v>
      </c>
      <c r="BH331" s="118">
        <f t="shared" si="102"/>
        <v>0</v>
      </c>
      <c r="BI331" s="118">
        <f t="shared" si="103"/>
        <v>0</v>
      </c>
      <c r="BJ331" s="19" t="s">
        <v>41</v>
      </c>
      <c r="BK331" s="118">
        <f t="shared" si="104"/>
        <v>0</v>
      </c>
      <c r="BL331" s="19" t="s">
        <v>251</v>
      </c>
      <c r="BM331" s="19" t="s">
        <v>1712</v>
      </c>
    </row>
    <row r="332" spans="2:65" s="1" customFormat="1" ht="16.5" customHeight="1">
      <c r="B332" s="35"/>
      <c r="C332" s="174" t="s">
        <v>1713</v>
      </c>
      <c r="D332" s="174" t="s">
        <v>190</v>
      </c>
      <c r="E332" s="175" t="s">
        <v>1714</v>
      </c>
      <c r="F332" s="255" t="s">
        <v>545</v>
      </c>
      <c r="G332" s="255"/>
      <c r="H332" s="255"/>
      <c r="I332" s="255"/>
      <c r="J332" s="176" t="s">
        <v>358</v>
      </c>
      <c r="K332" s="177">
        <v>1</v>
      </c>
      <c r="L332" s="256">
        <v>0</v>
      </c>
      <c r="M332" s="257"/>
      <c r="N332" s="258">
        <f t="shared" si="95"/>
        <v>0</v>
      </c>
      <c r="O332" s="258"/>
      <c r="P332" s="258"/>
      <c r="Q332" s="258"/>
      <c r="R332" s="37"/>
      <c r="T332" s="178" t="s">
        <v>22</v>
      </c>
      <c r="U332" s="44" t="s">
        <v>51</v>
      </c>
      <c r="V332" s="36"/>
      <c r="W332" s="179">
        <f t="shared" si="96"/>
        <v>0</v>
      </c>
      <c r="X332" s="179">
        <v>0.00033</v>
      </c>
      <c r="Y332" s="179">
        <f t="shared" si="97"/>
        <v>0.00033</v>
      </c>
      <c r="Z332" s="179">
        <v>0</v>
      </c>
      <c r="AA332" s="180">
        <f t="shared" si="98"/>
        <v>0</v>
      </c>
      <c r="AR332" s="19" t="s">
        <v>251</v>
      </c>
      <c r="AT332" s="19" t="s">
        <v>190</v>
      </c>
      <c r="AU332" s="19" t="s">
        <v>97</v>
      </c>
      <c r="AY332" s="19" t="s">
        <v>189</v>
      </c>
      <c r="BE332" s="118">
        <f t="shared" si="99"/>
        <v>0</v>
      </c>
      <c r="BF332" s="118">
        <f t="shared" si="100"/>
        <v>0</v>
      </c>
      <c r="BG332" s="118">
        <f t="shared" si="101"/>
        <v>0</v>
      </c>
      <c r="BH332" s="118">
        <f t="shared" si="102"/>
        <v>0</v>
      </c>
      <c r="BI332" s="118">
        <f t="shared" si="103"/>
        <v>0</v>
      </c>
      <c r="BJ332" s="19" t="s">
        <v>41</v>
      </c>
      <c r="BK332" s="118">
        <f t="shared" si="104"/>
        <v>0</v>
      </c>
      <c r="BL332" s="19" t="s">
        <v>251</v>
      </c>
      <c r="BM332" s="19" t="s">
        <v>1715</v>
      </c>
    </row>
    <row r="333" spans="2:65" s="1" customFormat="1" ht="16.5" customHeight="1">
      <c r="B333" s="35"/>
      <c r="C333" s="174" t="s">
        <v>1716</v>
      </c>
      <c r="D333" s="174" t="s">
        <v>190</v>
      </c>
      <c r="E333" s="175" t="s">
        <v>1277</v>
      </c>
      <c r="F333" s="255" t="s">
        <v>1278</v>
      </c>
      <c r="G333" s="255"/>
      <c r="H333" s="255"/>
      <c r="I333" s="255"/>
      <c r="J333" s="176" t="s">
        <v>529</v>
      </c>
      <c r="K333" s="177">
        <v>1418</v>
      </c>
      <c r="L333" s="256">
        <v>0</v>
      </c>
      <c r="M333" s="257"/>
      <c r="N333" s="258">
        <f t="shared" si="95"/>
        <v>0</v>
      </c>
      <c r="O333" s="258"/>
      <c r="P333" s="258"/>
      <c r="Q333" s="258"/>
      <c r="R333" s="37"/>
      <c r="T333" s="178" t="s">
        <v>22</v>
      </c>
      <c r="U333" s="44" t="s">
        <v>51</v>
      </c>
      <c r="V333" s="36"/>
      <c r="W333" s="179">
        <f t="shared" si="96"/>
        <v>0</v>
      </c>
      <c r="X333" s="179">
        <v>5E-05</v>
      </c>
      <c r="Y333" s="179">
        <f t="shared" si="97"/>
        <v>0.0709</v>
      </c>
      <c r="Z333" s="179">
        <v>0</v>
      </c>
      <c r="AA333" s="180">
        <f t="shared" si="98"/>
        <v>0</v>
      </c>
      <c r="AR333" s="19" t="s">
        <v>251</v>
      </c>
      <c r="AT333" s="19" t="s">
        <v>190</v>
      </c>
      <c r="AU333" s="19" t="s">
        <v>97</v>
      </c>
      <c r="AY333" s="19" t="s">
        <v>189</v>
      </c>
      <c r="BE333" s="118">
        <f t="shared" si="99"/>
        <v>0</v>
      </c>
      <c r="BF333" s="118">
        <f t="shared" si="100"/>
        <v>0</v>
      </c>
      <c r="BG333" s="118">
        <f t="shared" si="101"/>
        <v>0</v>
      </c>
      <c r="BH333" s="118">
        <f t="shared" si="102"/>
        <v>0</v>
      </c>
      <c r="BI333" s="118">
        <f t="shared" si="103"/>
        <v>0</v>
      </c>
      <c r="BJ333" s="19" t="s">
        <v>41</v>
      </c>
      <c r="BK333" s="118">
        <f t="shared" si="104"/>
        <v>0</v>
      </c>
      <c r="BL333" s="19" t="s">
        <v>251</v>
      </c>
      <c r="BM333" s="19" t="s">
        <v>1717</v>
      </c>
    </row>
    <row r="334" spans="2:65" s="1" customFormat="1" ht="25.5" customHeight="1">
      <c r="B334" s="35"/>
      <c r="C334" s="181" t="s">
        <v>1718</v>
      </c>
      <c r="D334" s="181" t="s">
        <v>201</v>
      </c>
      <c r="E334" s="182" t="s">
        <v>1281</v>
      </c>
      <c r="F334" s="259" t="s">
        <v>1282</v>
      </c>
      <c r="G334" s="259"/>
      <c r="H334" s="259"/>
      <c r="I334" s="259"/>
      <c r="J334" s="183" t="s">
        <v>529</v>
      </c>
      <c r="K334" s="184">
        <v>1418</v>
      </c>
      <c r="L334" s="260">
        <v>0</v>
      </c>
      <c r="M334" s="261"/>
      <c r="N334" s="262">
        <f t="shared" si="95"/>
        <v>0</v>
      </c>
      <c r="O334" s="258"/>
      <c r="P334" s="258"/>
      <c r="Q334" s="258"/>
      <c r="R334" s="37"/>
      <c r="T334" s="178" t="s">
        <v>22</v>
      </c>
      <c r="U334" s="44" t="s">
        <v>51</v>
      </c>
      <c r="V334" s="36"/>
      <c r="W334" s="179">
        <f t="shared" si="96"/>
        <v>0</v>
      </c>
      <c r="X334" s="179">
        <v>1</v>
      </c>
      <c r="Y334" s="179">
        <f t="shared" si="97"/>
        <v>1418</v>
      </c>
      <c r="Z334" s="179">
        <v>0</v>
      </c>
      <c r="AA334" s="180">
        <f t="shared" si="98"/>
        <v>0</v>
      </c>
      <c r="AR334" s="19" t="s">
        <v>204</v>
      </c>
      <c r="AT334" s="19" t="s">
        <v>201</v>
      </c>
      <c r="AU334" s="19" t="s">
        <v>97</v>
      </c>
      <c r="AY334" s="19" t="s">
        <v>189</v>
      </c>
      <c r="BE334" s="118">
        <f t="shared" si="99"/>
        <v>0</v>
      </c>
      <c r="BF334" s="118">
        <f t="shared" si="100"/>
        <v>0</v>
      </c>
      <c r="BG334" s="118">
        <f t="shared" si="101"/>
        <v>0</v>
      </c>
      <c r="BH334" s="118">
        <f t="shared" si="102"/>
        <v>0</v>
      </c>
      <c r="BI334" s="118">
        <f t="shared" si="103"/>
        <v>0</v>
      </c>
      <c r="BJ334" s="19" t="s">
        <v>41</v>
      </c>
      <c r="BK334" s="118">
        <f t="shared" si="104"/>
        <v>0</v>
      </c>
      <c r="BL334" s="19" t="s">
        <v>194</v>
      </c>
      <c r="BM334" s="19" t="s">
        <v>1719</v>
      </c>
    </row>
    <row r="335" spans="2:65" s="1" customFormat="1" ht="25.5" customHeight="1">
      <c r="B335" s="35"/>
      <c r="C335" s="174" t="s">
        <v>1720</v>
      </c>
      <c r="D335" s="174" t="s">
        <v>190</v>
      </c>
      <c r="E335" s="175" t="s">
        <v>1285</v>
      </c>
      <c r="F335" s="255" t="s">
        <v>1286</v>
      </c>
      <c r="G335" s="255"/>
      <c r="H335" s="255"/>
      <c r="I335" s="255"/>
      <c r="J335" s="176" t="s">
        <v>529</v>
      </c>
      <c r="K335" s="177">
        <v>5517.6</v>
      </c>
      <c r="L335" s="256">
        <v>0</v>
      </c>
      <c r="M335" s="257"/>
      <c r="N335" s="258">
        <f t="shared" si="95"/>
        <v>0</v>
      </c>
      <c r="O335" s="258"/>
      <c r="P335" s="258"/>
      <c r="Q335" s="258"/>
      <c r="R335" s="37"/>
      <c r="T335" s="178" t="s">
        <v>22</v>
      </c>
      <c r="U335" s="44" t="s">
        <v>51</v>
      </c>
      <c r="V335" s="36"/>
      <c r="W335" s="179">
        <f t="shared" si="96"/>
        <v>0</v>
      </c>
      <c r="X335" s="179">
        <v>5E-05</v>
      </c>
      <c r="Y335" s="179">
        <f t="shared" si="97"/>
        <v>0.27588</v>
      </c>
      <c r="Z335" s="179">
        <v>0</v>
      </c>
      <c r="AA335" s="180">
        <f t="shared" si="98"/>
        <v>0</v>
      </c>
      <c r="AR335" s="19" t="s">
        <v>251</v>
      </c>
      <c r="AT335" s="19" t="s">
        <v>190</v>
      </c>
      <c r="AU335" s="19" t="s">
        <v>97</v>
      </c>
      <c r="AY335" s="19" t="s">
        <v>189</v>
      </c>
      <c r="BE335" s="118">
        <f t="shared" si="99"/>
        <v>0</v>
      </c>
      <c r="BF335" s="118">
        <f t="shared" si="100"/>
        <v>0</v>
      </c>
      <c r="BG335" s="118">
        <f t="shared" si="101"/>
        <v>0</v>
      </c>
      <c r="BH335" s="118">
        <f t="shared" si="102"/>
        <v>0</v>
      </c>
      <c r="BI335" s="118">
        <f t="shared" si="103"/>
        <v>0</v>
      </c>
      <c r="BJ335" s="19" t="s">
        <v>41</v>
      </c>
      <c r="BK335" s="118">
        <f t="shared" si="104"/>
        <v>0</v>
      </c>
      <c r="BL335" s="19" t="s">
        <v>251</v>
      </c>
      <c r="BM335" s="19" t="s">
        <v>1721</v>
      </c>
    </row>
    <row r="336" spans="2:65" s="1" customFormat="1" ht="25.5" customHeight="1">
      <c r="B336" s="35"/>
      <c r="C336" s="174" t="s">
        <v>1722</v>
      </c>
      <c r="D336" s="174" t="s">
        <v>190</v>
      </c>
      <c r="E336" s="175" t="s">
        <v>1723</v>
      </c>
      <c r="F336" s="255" t="s">
        <v>1724</v>
      </c>
      <c r="G336" s="255"/>
      <c r="H336" s="255"/>
      <c r="I336" s="255"/>
      <c r="J336" s="176" t="s">
        <v>321</v>
      </c>
      <c r="K336" s="177">
        <v>0.347</v>
      </c>
      <c r="L336" s="256">
        <v>0</v>
      </c>
      <c r="M336" s="257"/>
      <c r="N336" s="258">
        <f t="shared" si="95"/>
        <v>0</v>
      </c>
      <c r="O336" s="258"/>
      <c r="P336" s="258"/>
      <c r="Q336" s="258"/>
      <c r="R336" s="37"/>
      <c r="T336" s="178" t="s">
        <v>22</v>
      </c>
      <c r="U336" s="44" t="s">
        <v>51</v>
      </c>
      <c r="V336" s="36"/>
      <c r="W336" s="179">
        <f t="shared" si="96"/>
        <v>0</v>
      </c>
      <c r="X336" s="179">
        <v>0</v>
      </c>
      <c r="Y336" s="179">
        <f t="shared" si="97"/>
        <v>0</v>
      </c>
      <c r="Z336" s="179">
        <v>0</v>
      </c>
      <c r="AA336" s="180">
        <f t="shared" si="98"/>
        <v>0</v>
      </c>
      <c r="AR336" s="19" t="s">
        <v>251</v>
      </c>
      <c r="AT336" s="19" t="s">
        <v>190</v>
      </c>
      <c r="AU336" s="19" t="s">
        <v>97</v>
      </c>
      <c r="AY336" s="19" t="s">
        <v>189</v>
      </c>
      <c r="BE336" s="118">
        <f t="shared" si="99"/>
        <v>0</v>
      </c>
      <c r="BF336" s="118">
        <f t="shared" si="100"/>
        <v>0</v>
      </c>
      <c r="BG336" s="118">
        <f t="shared" si="101"/>
        <v>0</v>
      </c>
      <c r="BH336" s="118">
        <f t="shared" si="102"/>
        <v>0</v>
      </c>
      <c r="BI336" s="118">
        <f t="shared" si="103"/>
        <v>0</v>
      </c>
      <c r="BJ336" s="19" t="s">
        <v>41</v>
      </c>
      <c r="BK336" s="118">
        <f t="shared" si="104"/>
        <v>0</v>
      </c>
      <c r="BL336" s="19" t="s">
        <v>251</v>
      </c>
      <c r="BM336" s="19" t="s">
        <v>1725</v>
      </c>
    </row>
    <row r="337" spans="2:63" s="10" customFormat="1" ht="29.85" customHeight="1">
      <c r="B337" s="163"/>
      <c r="C337" s="164"/>
      <c r="D337" s="173" t="s">
        <v>165</v>
      </c>
      <c r="E337" s="173"/>
      <c r="F337" s="173"/>
      <c r="G337" s="173"/>
      <c r="H337" s="173"/>
      <c r="I337" s="173"/>
      <c r="J337" s="173"/>
      <c r="K337" s="173"/>
      <c r="L337" s="173"/>
      <c r="M337" s="173"/>
      <c r="N337" s="268">
        <f>BK337</f>
        <v>0</v>
      </c>
      <c r="O337" s="269"/>
      <c r="P337" s="269"/>
      <c r="Q337" s="269"/>
      <c r="R337" s="166"/>
      <c r="T337" s="167"/>
      <c r="U337" s="164"/>
      <c r="V337" s="164"/>
      <c r="W337" s="168">
        <f>SUM(W338:W339)</f>
        <v>0</v>
      </c>
      <c r="X337" s="164"/>
      <c r="Y337" s="168">
        <f>SUM(Y338:Y339)</f>
        <v>0.035717</v>
      </c>
      <c r="Z337" s="164"/>
      <c r="AA337" s="169">
        <f>SUM(AA338:AA339)</f>
        <v>0</v>
      </c>
      <c r="AR337" s="170" t="s">
        <v>97</v>
      </c>
      <c r="AT337" s="171" t="s">
        <v>85</v>
      </c>
      <c r="AU337" s="171" t="s">
        <v>41</v>
      </c>
      <c r="AY337" s="170" t="s">
        <v>189</v>
      </c>
      <c r="BK337" s="172">
        <f>SUM(BK338:BK339)</f>
        <v>0</v>
      </c>
    </row>
    <row r="338" spans="2:65" s="1" customFormat="1" ht="25.5" customHeight="1">
      <c r="B338" s="35"/>
      <c r="C338" s="174" t="s">
        <v>1726</v>
      </c>
      <c r="D338" s="174" t="s">
        <v>190</v>
      </c>
      <c r="E338" s="175" t="s">
        <v>1293</v>
      </c>
      <c r="F338" s="255" t="s">
        <v>1294</v>
      </c>
      <c r="G338" s="255"/>
      <c r="H338" s="255"/>
      <c r="I338" s="255"/>
      <c r="J338" s="176" t="s">
        <v>193</v>
      </c>
      <c r="K338" s="177">
        <v>210.1</v>
      </c>
      <c r="L338" s="256">
        <v>0</v>
      </c>
      <c r="M338" s="257"/>
      <c r="N338" s="258">
        <f>ROUND(L338*K338,2)</f>
        <v>0</v>
      </c>
      <c r="O338" s="258"/>
      <c r="P338" s="258"/>
      <c r="Q338" s="258"/>
      <c r="R338" s="37"/>
      <c r="T338" s="178" t="s">
        <v>22</v>
      </c>
      <c r="U338" s="44" t="s">
        <v>51</v>
      </c>
      <c r="V338" s="36"/>
      <c r="W338" s="179">
        <f>V338*K338</f>
        <v>0</v>
      </c>
      <c r="X338" s="179">
        <v>0.00017</v>
      </c>
      <c r="Y338" s="179">
        <f>X338*K338</f>
        <v>0.035717</v>
      </c>
      <c r="Z338" s="179">
        <v>0</v>
      </c>
      <c r="AA338" s="180">
        <f>Z338*K338</f>
        <v>0</v>
      </c>
      <c r="AR338" s="19" t="s">
        <v>251</v>
      </c>
      <c r="AT338" s="19" t="s">
        <v>190</v>
      </c>
      <c r="AU338" s="19" t="s">
        <v>97</v>
      </c>
      <c r="AY338" s="19" t="s">
        <v>189</v>
      </c>
      <c r="BE338" s="118">
        <f>IF(U338="základní",N338,0)</f>
        <v>0</v>
      </c>
      <c r="BF338" s="118">
        <f>IF(U338="snížená",N338,0)</f>
        <v>0</v>
      </c>
      <c r="BG338" s="118">
        <f>IF(U338="zákl. přenesená",N338,0)</f>
        <v>0</v>
      </c>
      <c r="BH338" s="118">
        <f>IF(U338="sníž. přenesená",N338,0)</f>
        <v>0</v>
      </c>
      <c r="BI338" s="118">
        <f>IF(U338="nulová",N338,0)</f>
        <v>0</v>
      </c>
      <c r="BJ338" s="19" t="s">
        <v>41</v>
      </c>
      <c r="BK338" s="118">
        <f>ROUND(L338*K338,2)</f>
        <v>0</v>
      </c>
      <c r="BL338" s="19" t="s">
        <v>251</v>
      </c>
      <c r="BM338" s="19" t="s">
        <v>1727</v>
      </c>
    </row>
    <row r="339" spans="2:65" s="1" customFormat="1" ht="25.5" customHeight="1">
      <c r="B339" s="35"/>
      <c r="C339" s="174" t="s">
        <v>1728</v>
      </c>
      <c r="D339" s="174" t="s">
        <v>190</v>
      </c>
      <c r="E339" s="175" t="s">
        <v>552</v>
      </c>
      <c r="F339" s="255" t="s">
        <v>553</v>
      </c>
      <c r="G339" s="255"/>
      <c r="H339" s="255"/>
      <c r="I339" s="255"/>
      <c r="J339" s="176" t="s">
        <v>193</v>
      </c>
      <c r="K339" s="177">
        <v>409.32</v>
      </c>
      <c r="L339" s="256">
        <v>0</v>
      </c>
      <c r="M339" s="257"/>
      <c r="N339" s="258">
        <f>ROUND(L339*K339,2)</f>
        <v>0</v>
      </c>
      <c r="O339" s="258"/>
      <c r="P339" s="258"/>
      <c r="Q339" s="258"/>
      <c r="R339" s="37"/>
      <c r="T339" s="178" t="s">
        <v>22</v>
      </c>
      <c r="U339" s="44" t="s">
        <v>51</v>
      </c>
      <c r="V339" s="36"/>
      <c r="W339" s="179">
        <f>V339*K339</f>
        <v>0</v>
      </c>
      <c r="X339" s="179">
        <v>0</v>
      </c>
      <c r="Y339" s="179">
        <f>X339*K339</f>
        <v>0</v>
      </c>
      <c r="Z339" s="179">
        <v>0</v>
      </c>
      <c r="AA339" s="180">
        <f>Z339*K339</f>
        <v>0</v>
      </c>
      <c r="AR339" s="19" t="s">
        <v>251</v>
      </c>
      <c r="AT339" s="19" t="s">
        <v>190</v>
      </c>
      <c r="AU339" s="19" t="s">
        <v>97</v>
      </c>
      <c r="AY339" s="19" t="s">
        <v>189</v>
      </c>
      <c r="BE339" s="118">
        <f>IF(U339="základní",N339,0)</f>
        <v>0</v>
      </c>
      <c r="BF339" s="118">
        <f>IF(U339="snížená",N339,0)</f>
        <v>0</v>
      </c>
      <c r="BG339" s="118">
        <f>IF(U339="zákl. přenesená",N339,0)</f>
        <v>0</v>
      </c>
      <c r="BH339" s="118">
        <f>IF(U339="sníž. přenesená",N339,0)</f>
        <v>0</v>
      </c>
      <c r="BI339" s="118">
        <f>IF(U339="nulová",N339,0)</f>
        <v>0</v>
      </c>
      <c r="BJ339" s="19" t="s">
        <v>41</v>
      </c>
      <c r="BK339" s="118">
        <f>ROUND(L339*K339,2)</f>
        <v>0</v>
      </c>
      <c r="BL339" s="19" t="s">
        <v>251</v>
      </c>
      <c r="BM339" s="19" t="s">
        <v>1729</v>
      </c>
    </row>
    <row r="340" spans="2:63" s="10" customFormat="1" ht="29.85" customHeight="1">
      <c r="B340" s="163"/>
      <c r="C340" s="164"/>
      <c r="D340" s="173" t="s">
        <v>931</v>
      </c>
      <c r="E340" s="173"/>
      <c r="F340" s="173"/>
      <c r="G340" s="173"/>
      <c r="H340" s="173"/>
      <c r="I340" s="173"/>
      <c r="J340" s="173"/>
      <c r="K340" s="173"/>
      <c r="L340" s="173"/>
      <c r="M340" s="173"/>
      <c r="N340" s="268">
        <f>BK340</f>
        <v>0</v>
      </c>
      <c r="O340" s="269"/>
      <c r="P340" s="269"/>
      <c r="Q340" s="269"/>
      <c r="R340" s="166"/>
      <c r="T340" s="167"/>
      <c r="U340" s="164"/>
      <c r="V340" s="164"/>
      <c r="W340" s="168">
        <f>SUM(W341:W342)</f>
        <v>0</v>
      </c>
      <c r="X340" s="164"/>
      <c r="Y340" s="168">
        <f>SUM(Y341:Y342)</f>
        <v>0.015304170000000002</v>
      </c>
      <c r="Z340" s="164"/>
      <c r="AA340" s="169">
        <f>SUM(AA341:AA342)</f>
        <v>0</v>
      </c>
      <c r="AR340" s="170" t="s">
        <v>97</v>
      </c>
      <c r="AT340" s="171" t="s">
        <v>85</v>
      </c>
      <c r="AU340" s="171" t="s">
        <v>41</v>
      </c>
      <c r="AY340" s="170" t="s">
        <v>189</v>
      </c>
      <c r="BK340" s="172">
        <f>SUM(BK341:BK342)</f>
        <v>0</v>
      </c>
    </row>
    <row r="341" spans="2:65" s="1" customFormat="1" ht="25.5" customHeight="1">
      <c r="B341" s="35"/>
      <c r="C341" s="174" t="s">
        <v>1730</v>
      </c>
      <c r="D341" s="174" t="s">
        <v>190</v>
      </c>
      <c r="E341" s="175" t="s">
        <v>1299</v>
      </c>
      <c r="F341" s="255" t="s">
        <v>1300</v>
      </c>
      <c r="G341" s="255"/>
      <c r="H341" s="255"/>
      <c r="I341" s="255"/>
      <c r="J341" s="176" t="s">
        <v>193</v>
      </c>
      <c r="K341" s="177">
        <v>31.233</v>
      </c>
      <c r="L341" s="256">
        <v>0</v>
      </c>
      <c r="M341" s="257"/>
      <c r="N341" s="258">
        <f>ROUND(L341*K341,2)</f>
        <v>0</v>
      </c>
      <c r="O341" s="258"/>
      <c r="P341" s="258"/>
      <c r="Q341" s="258"/>
      <c r="R341" s="37"/>
      <c r="T341" s="178" t="s">
        <v>22</v>
      </c>
      <c r="U341" s="44" t="s">
        <v>51</v>
      </c>
      <c r="V341" s="36"/>
      <c r="W341" s="179">
        <f>V341*K341</f>
        <v>0</v>
      </c>
      <c r="X341" s="179">
        <v>0.0002</v>
      </c>
      <c r="Y341" s="179">
        <f>X341*K341</f>
        <v>0.006246600000000001</v>
      </c>
      <c r="Z341" s="179">
        <v>0</v>
      </c>
      <c r="AA341" s="180">
        <f>Z341*K341</f>
        <v>0</v>
      </c>
      <c r="AR341" s="19" t="s">
        <v>251</v>
      </c>
      <c r="AT341" s="19" t="s">
        <v>190</v>
      </c>
      <c r="AU341" s="19" t="s">
        <v>97</v>
      </c>
      <c r="AY341" s="19" t="s">
        <v>189</v>
      </c>
      <c r="BE341" s="118">
        <f>IF(U341="základní",N341,0)</f>
        <v>0</v>
      </c>
      <c r="BF341" s="118">
        <f>IF(U341="snížená",N341,0)</f>
        <v>0</v>
      </c>
      <c r="BG341" s="118">
        <f>IF(U341="zákl. přenesená",N341,0)</f>
        <v>0</v>
      </c>
      <c r="BH341" s="118">
        <f>IF(U341="sníž. přenesená",N341,0)</f>
        <v>0</v>
      </c>
      <c r="BI341" s="118">
        <f>IF(U341="nulová",N341,0)</f>
        <v>0</v>
      </c>
      <c r="BJ341" s="19" t="s">
        <v>41</v>
      </c>
      <c r="BK341" s="118">
        <f>ROUND(L341*K341,2)</f>
        <v>0</v>
      </c>
      <c r="BL341" s="19" t="s">
        <v>251</v>
      </c>
      <c r="BM341" s="19" t="s">
        <v>1731</v>
      </c>
    </row>
    <row r="342" spans="2:65" s="1" customFormat="1" ht="38.25" customHeight="1">
      <c r="B342" s="35"/>
      <c r="C342" s="174" t="s">
        <v>1732</v>
      </c>
      <c r="D342" s="174" t="s">
        <v>190</v>
      </c>
      <c r="E342" s="175" t="s">
        <v>1303</v>
      </c>
      <c r="F342" s="255" t="s">
        <v>1304</v>
      </c>
      <c r="G342" s="255"/>
      <c r="H342" s="255"/>
      <c r="I342" s="255"/>
      <c r="J342" s="176" t="s">
        <v>193</v>
      </c>
      <c r="K342" s="177">
        <v>31.233</v>
      </c>
      <c r="L342" s="256">
        <v>0</v>
      </c>
      <c r="M342" s="257"/>
      <c r="N342" s="258">
        <f>ROUND(L342*K342,2)</f>
        <v>0</v>
      </c>
      <c r="O342" s="258"/>
      <c r="P342" s="258"/>
      <c r="Q342" s="258"/>
      <c r="R342" s="37"/>
      <c r="T342" s="178" t="s">
        <v>22</v>
      </c>
      <c r="U342" s="44" t="s">
        <v>51</v>
      </c>
      <c r="V342" s="36"/>
      <c r="W342" s="179">
        <f>V342*K342</f>
        <v>0</v>
      </c>
      <c r="X342" s="179">
        <v>0.00029</v>
      </c>
      <c r="Y342" s="179">
        <f>X342*K342</f>
        <v>0.009057570000000001</v>
      </c>
      <c r="Z342" s="179">
        <v>0</v>
      </c>
      <c r="AA342" s="180">
        <f>Z342*K342</f>
        <v>0</v>
      </c>
      <c r="AR342" s="19" t="s">
        <v>251</v>
      </c>
      <c r="AT342" s="19" t="s">
        <v>190</v>
      </c>
      <c r="AU342" s="19" t="s">
        <v>97</v>
      </c>
      <c r="AY342" s="19" t="s">
        <v>189</v>
      </c>
      <c r="BE342" s="118">
        <f>IF(U342="základní",N342,0)</f>
        <v>0</v>
      </c>
      <c r="BF342" s="118">
        <f>IF(U342="snížená",N342,0)</f>
        <v>0</v>
      </c>
      <c r="BG342" s="118">
        <f>IF(U342="zákl. přenesená",N342,0)</f>
        <v>0</v>
      </c>
      <c r="BH342" s="118">
        <f>IF(U342="sníž. přenesená",N342,0)</f>
        <v>0</v>
      </c>
      <c r="BI342" s="118">
        <f>IF(U342="nulová",N342,0)</f>
        <v>0</v>
      </c>
      <c r="BJ342" s="19" t="s">
        <v>41</v>
      </c>
      <c r="BK342" s="118">
        <f>ROUND(L342*K342,2)</f>
        <v>0</v>
      </c>
      <c r="BL342" s="19" t="s">
        <v>251</v>
      </c>
      <c r="BM342" s="19" t="s">
        <v>1733</v>
      </c>
    </row>
    <row r="343" spans="2:63" s="1" customFormat="1" ht="49.95" customHeight="1">
      <c r="B343" s="35"/>
      <c r="C343" s="36"/>
      <c r="D343" s="165" t="s">
        <v>555</v>
      </c>
      <c r="E343" s="36"/>
      <c r="F343" s="36"/>
      <c r="G343" s="36"/>
      <c r="H343" s="36"/>
      <c r="I343" s="36"/>
      <c r="J343" s="36"/>
      <c r="K343" s="36"/>
      <c r="L343" s="36"/>
      <c r="M343" s="36"/>
      <c r="N343" s="270">
        <f>BK343</f>
        <v>0</v>
      </c>
      <c r="O343" s="271"/>
      <c r="P343" s="271"/>
      <c r="Q343" s="271"/>
      <c r="R343" s="37"/>
      <c r="T343" s="154"/>
      <c r="U343" s="56"/>
      <c r="V343" s="56"/>
      <c r="W343" s="56"/>
      <c r="X343" s="56"/>
      <c r="Y343" s="56"/>
      <c r="Z343" s="56"/>
      <c r="AA343" s="58"/>
      <c r="AT343" s="19" t="s">
        <v>85</v>
      </c>
      <c r="AU343" s="19" t="s">
        <v>86</v>
      </c>
      <c r="AY343" s="19" t="s">
        <v>556</v>
      </c>
      <c r="BK343" s="118">
        <v>0</v>
      </c>
    </row>
    <row r="344" spans="2:18" s="1" customFormat="1" ht="6.9" customHeight="1">
      <c r="B344" s="59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1"/>
    </row>
  </sheetData>
  <sheetProtection algorithmName="SHA-512" hashValue="3tSdGIvmLdhOivdQLT6eECv2oZjyEkJzeK5rArbzP5/0eOEn2sHdyXvVIzsow5jCB0eCUtW/Vg2Uiw82Dif2RQ==" saltValue="0N+NUsRNLZ+gE9SGXAvodlFnDMrOegVmCIWAYZZ3CNdaaCq+ysEIIZ/tRHpTY+jrhVPv4X9Xpih0/NqInIGajg==" spinCount="10" sheet="1" objects="1" scenarios="1" formatColumns="0" formatRows="0"/>
  <mergeCells count="666">
    <mergeCell ref="N343:Q343"/>
    <mergeCell ref="H1:K1"/>
    <mergeCell ref="S2:AC2"/>
    <mergeCell ref="F342:I342"/>
    <mergeCell ref="L342:M342"/>
    <mergeCell ref="N342:Q342"/>
    <mergeCell ref="N136:Q136"/>
    <mergeCell ref="N137:Q137"/>
    <mergeCell ref="N138:Q138"/>
    <mergeCell ref="N152:Q152"/>
    <mergeCell ref="N159:Q159"/>
    <mergeCell ref="N172:Q172"/>
    <mergeCell ref="N178:Q178"/>
    <mergeCell ref="N205:Q205"/>
    <mergeCell ref="N233:Q233"/>
    <mergeCell ref="N245:Q245"/>
    <mergeCell ref="N247:Q247"/>
    <mergeCell ref="N248:Q248"/>
    <mergeCell ref="N251:Q251"/>
    <mergeCell ref="N253:Q253"/>
    <mergeCell ref="N263:Q263"/>
    <mergeCell ref="N299:Q299"/>
    <mergeCell ref="N305:Q305"/>
    <mergeCell ref="N328:Q328"/>
    <mergeCell ref="N337:Q337"/>
    <mergeCell ref="N340:Q340"/>
    <mergeCell ref="F338:I338"/>
    <mergeCell ref="L338:M338"/>
    <mergeCell ref="N338:Q338"/>
    <mergeCell ref="F339:I339"/>
    <mergeCell ref="L339:M339"/>
    <mergeCell ref="N339:Q339"/>
    <mergeCell ref="F341:I341"/>
    <mergeCell ref="L341:M341"/>
    <mergeCell ref="N341:Q341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1:I331"/>
    <mergeCell ref="L331:M331"/>
    <mergeCell ref="N331:Q331"/>
    <mergeCell ref="F332:I332"/>
    <mergeCell ref="L332:M332"/>
    <mergeCell ref="N332:Q332"/>
    <mergeCell ref="F333:I333"/>
    <mergeCell ref="L333:M333"/>
    <mergeCell ref="N333:Q333"/>
    <mergeCell ref="F327:I327"/>
    <mergeCell ref="L327:M327"/>
    <mergeCell ref="N327:Q327"/>
    <mergeCell ref="F329:I329"/>
    <mergeCell ref="L329:M329"/>
    <mergeCell ref="N329:Q329"/>
    <mergeCell ref="F330:I330"/>
    <mergeCell ref="L330:M330"/>
    <mergeCell ref="N330:Q330"/>
    <mergeCell ref="F324:I324"/>
    <mergeCell ref="L324:M324"/>
    <mergeCell ref="N324:Q324"/>
    <mergeCell ref="F325:I325"/>
    <mergeCell ref="L325:M325"/>
    <mergeCell ref="N325:Q325"/>
    <mergeCell ref="F326:I326"/>
    <mergeCell ref="L326:M326"/>
    <mergeCell ref="N326:Q326"/>
    <mergeCell ref="F321:I321"/>
    <mergeCell ref="L321:M321"/>
    <mergeCell ref="N321:Q321"/>
    <mergeCell ref="F322:I322"/>
    <mergeCell ref="L322:M322"/>
    <mergeCell ref="N322:Q322"/>
    <mergeCell ref="F323:I323"/>
    <mergeCell ref="L323:M323"/>
    <mergeCell ref="N323:Q323"/>
    <mergeCell ref="F318:I318"/>
    <mergeCell ref="L318:M318"/>
    <mergeCell ref="N318:Q318"/>
    <mergeCell ref="F319:I319"/>
    <mergeCell ref="L319:M319"/>
    <mergeCell ref="N319:Q319"/>
    <mergeCell ref="F320:I320"/>
    <mergeCell ref="L320:M320"/>
    <mergeCell ref="N320:Q320"/>
    <mergeCell ref="F315:I315"/>
    <mergeCell ref="L315:M315"/>
    <mergeCell ref="N315:Q315"/>
    <mergeCell ref="F316:I316"/>
    <mergeCell ref="L316:M316"/>
    <mergeCell ref="N316:Q316"/>
    <mergeCell ref="F317:I317"/>
    <mergeCell ref="L317:M317"/>
    <mergeCell ref="N317:Q317"/>
    <mergeCell ref="F312:I312"/>
    <mergeCell ref="L312:M312"/>
    <mergeCell ref="N312:Q312"/>
    <mergeCell ref="F313:I313"/>
    <mergeCell ref="L313:M313"/>
    <mergeCell ref="N313:Q313"/>
    <mergeCell ref="F314:I314"/>
    <mergeCell ref="L314:M314"/>
    <mergeCell ref="N314:Q314"/>
    <mergeCell ref="F309:I309"/>
    <mergeCell ref="L309:M309"/>
    <mergeCell ref="N309:Q309"/>
    <mergeCell ref="F310:I310"/>
    <mergeCell ref="L310:M310"/>
    <mergeCell ref="N310:Q310"/>
    <mergeCell ref="F311:I311"/>
    <mergeCell ref="L311:M311"/>
    <mergeCell ref="N311:Q311"/>
    <mergeCell ref="F306:I306"/>
    <mergeCell ref="L306:M306"/>
    <mergeCell ref="N306:Q306"/>
    <mergeCell ref="F307:I307"/>
    <mergeCell ref="L307:M307"/>
    <mergeCell ref="N307:Q307"/>
    <mergeCell ref="F308:I308"/>
    <mergeCell ref="L308:M308"/>
    <mergeCell ref="N308:Q308"/>
    <mergeCell ref="F302:I302"/>
    <mergeCell ref="L302:M302"/>
    <mergeCell ref="N302:Q302"/>
    <mergeCell ref="F303:I303"/>
    <mergeCell ref="L303:M303"/>
    <mergeCell ref="N303:Q303"/>
    <mergeCell ref="F304:I304"/>
    <mergeCell ref="L304:M304"/>
    <mergeCell ref="N304:Q304"/>
    <mergeCell ref="F298:I298"/>
    <mergeCell ref="L298:M298"/>
    <mergeCell ref="N298:Q298"/>
    <mergeCell ref="F300:I300"/>
    <mergeCell ref="L300:M300"/>
    <mergeCell ref="N300:Q300"/>
    <mergeCell ref="F301:I301"/>
    <mergeCell ref="L301:M301"/>
    <mergeCell ref="N301:Q301"/>
    <mergeCell ref="F295:I295"/>
    <mergeCell ref="L295:M295"/>
    <mergeCell ref="N295:Q295"/>
    <mergeCell ref="F296:I296"/>
    <mergeCell ref="L296:M296"/>
    <mergeCell ref="N296:Q296"/>
    <mergeCell ref="F297:I297"/>
    <mergeCell ref="L297:M297"/>
    <mergeCell ref="N297:Q297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89:I289"/>
    <mergeCell ref="L289:M289"/>
    <mergeCell ref="N289:Q289"/>
    <mergeCell ref="F290:I290"/>
    <mergeCell ref="L290:M290"/>
    <mergeCell ref="N290:Q290"/>
    <mergeCell ref="F291:I291"/>
    <mergeCell ref="L291:M291"/>
    <mergeCell ref="N291:Q291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83:I283"/>
    <mergeCell ref="L283:M283"/>
    <mergeCell ref="N283:Q283"/>
    <mergeCell ref="F284:I284"/>
    <mergeCell ref="L284:M284"/>
    <mergeCell ref="N284:Q284"/>
    <mergeCell ref="F285:I285"/>
    <mergeCell ref="L285:M285"/>
    <mergeCell ref="N285:Q285"/>
    <mergeCell ref="F280:I280"/>
    <mergeCell ref="L280:M280"/>
    <mergeCell ref="N280:Q280"/>
    <mergeCell ref="F281:I281"/>
    <mergeCell ref="L281:M281"/>
    <mergeCell ref="N281:Q281"/>
    <mergeCell ref="F282:I282"/>
    <mergeCell ref="L282:M282"/>
    <mergeCell ref="N282:Q282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4:I274"/>
    <mergeCell ref="L274:M274"/>
    <mergeCell ref="N274:Q274"/>
    <mergeCell ref="F275:I275"/>
    <mergeCell ref="L275:M275"/>
    <mergeCell ref="N275:Q275"/>
    <mergeCell ref="F276:I276"/>
    <mergeCell ref="L276:M276"/>
    <mergeCell ref="N276:Q276"/>
    <mergeCell ref="F271:I271"/>
    <mergeCell ref="L271:M271"/>
    <mergeCell ref="N271:Q271"/>
    <mergeCell ref="F272:I272"/>
    <mergeCell ref="L272:M272"/>
    <mergeCell ref="N272:Q272"/>
    <mergeCell ref="F273:I273"/>
    <mergeCell ref="L273:M273"/>
    <mergeCell ref="N273:Q273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1:I261"/>
    <mergeCell ref="L261:M261"/>
    <mergeCell ref="N261:Q261"/>
    <mergeCell ref="F262:I262"/>
    <mergeCell ref="L262:M262"/>
    <mergeCell ref="N262:Q262"/>
    <mergeCell ref="F264:I264"/>
    <mergeCell ref="L264:M264"/>
    <mergeCell ref="N264:Q264"/>
    <mergeCell ref="F258:I258"/>
    <mergeCell ref="L258:M258"/>
    <mergeCell ref="N258:Q258"/>
    <mergeCell ref="F259:I259"/>
    <mergeCell ref="L259:M259"/>
    <mergeCell ref="N259:Q259"/>
    <mergeCell ref="F260:I260"/>
    <mergeCell ref="L260:M260"/>
    <mergeCell ref="N260:Q260"/>
    <mergeCell ref="F255:I255"/>
    <mergeCell ref="L255:M255"/>
    <mergeCell ref="N255:Q255"/>
    <mergeCell ref="F256:I256"/>
    <mergeCell ref="L256:M256"/>
    <mergeCell ref="N256:Q256"/>
    <mergeCell ref="F257:I257"/>
    <mergeCell ref="L257:M257"/>
    <mergeCell ref="N257:Q257"/>
    <mergeCell ref="F250:I250"/>
    <mergeCell ref="L250:M250"/>
    <mergeCell ref="N250:Q250"/>
    <mergeCell ref="F252:I252"/>
    <mergeCell ref="L252:M252"/>
    <mergeCell ref="N252:Q252"/>
    <mergeCell ref="F254:I254"/>
    <mergeCell ref="L254:M254"/>
    <mergeCell ref="N254:Q254"/>
    <mergeCell ref="F244:I244"/>
    <mergeCell ref="L244:M244"/>
    <mergeCell ref="N244:Q244"/>
    <mergeCell ref="F246:I246"/>
    <mergeCell ref="L246:M246"/>
    <mergeCell ref="N246:Q246"/>
    <mergeCell ref="F249:I249"/>
    <mergeCell ref="L249:M249"/>
    <mergeCell ref="N249:Q249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3:I203"/>
    <mergeCell ref="L203:M203"/>
    <mergeCell ref="N203:Q203"/>
    <mergeCell ref="F204:I204"/>
    <mergeCell ref="L204:M204"/>
    <mergeCell ref="N204:Q204"/>
    <mergeCell ref="F206:I206"/>
    <mergeCell ref="L206:M206"/>
    <mergeCell ref="N206:Q206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1:I171"/>
    <mergeCell ref="L171:M171"/>
    <mergeCell ref="N171:Q171"/>
    <mergeCell ref="F173:I173"/>
    <mergeCell ref="L173:M173"/>
    <mergeCell ref="N173:Q173"/>
    <mergeCell ref="F174:I174"/>
    <mergeCell ref="L174:M174"/>
    <mergeCell ref="N174:Q174"/>
    <mergeCell ref="F168:I168"/>
    <mergeCell ref="L168:M168"/>
    <mergeCell ref="N168:Q168"/>
    <mergeCell ref="F169:I169"/>
    <mergeCell ref="L169:M169"/>
    <mergeCell ref="N169:Q169"/>
    <mergeCell ref="F170:I170"/>
    <mergeCell ref="L170:M170"/>
    <mergeCell ref="N170:Q170"/>
    <mergeCell ref="F165:I165"/>
    <mergeCell ref="L165:M165"/>
    <mergeCell ref="N165:Q165"/>
    <mergeCell ref="F166:I166"/>
    <mergeCell ref="L166:M166"/>
    <mergeCell ref="N166:Q166"/>
    <mergeCell ref="F167:I167"/>
    <mergeCell ref="L167:M167"/>
    <mergeCell ref="N167:Q167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3:I153"/>
    <mergeCell ref="L153:M153"/>
    <mergeCell ref="N153:Q153"/>
    <mergeCell ref="F154:I154"/>
    <mergeCell ref="L154:M154"/>
    <mergeCell ref="N154:Q154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26:P126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D113:H113"/>
    <mergeCell ref="N113:Q113"/>
    <mergeCell ref="D114:H114"/>
    <mergeCell ref="N114:Q114"/>
    <mergeCell ref="D115:H115"/>
    <mergeCell ref="N115:Q115"/>
    <mergeCell ref="N116:Q116"/>
    <mergeCell ref="L118:Q118"/>
    <mergeCell ref="C124:Q124"/>
    <mergeCell ref="N104:Q104"/>
    <mergeCell ref="N105:Q105"/>
    <mergeCell ref="N106:Q106"/>
    <mergeCell ref="N107:Q107"/>
    <mergeCell ref="N108:Q108"/>
    <mergeCell ref="N110:Q110"/>
    <mergeCell ref="D111:H111"/>
    <mergeCell ref="N111:Q111"/>
    <mergeCell ref="D112:H112"/>
    <mergeCell ref="N112:Q112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/>
    <hyperlink ref="H1:K1" location="C87" display="2) Rekapitulace rozpočtu"/>
    <hyperlink ref="L1" location="C13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Diblik</dc:creator>
  <cp:keywords/>
  <dc:description/>
  <cp:lastModifiedBy>Jiří Zevl</cp:lastModifiedBy>
  <dcterms:created xsi:type="dcterms:W3CDTF">2018-05-21T12:06:36Z</dcterms:created>
  <dcterms:modified xsi:type="dcterms:W3CDTF">2018-05-21T14:06:03Z</dcterms:modified>
  <cp:category/>
  <cp:version/>
  <cp:contentType/>
  <cp:contentStatus/>
</cp:coreProperties>
</file>