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https://knihovnapardubice-my.sharepoint.com/personal/mdolezalova_knihovna-pardubice_cz/Documents/Dokumenty/_MDoležalová/VZMR 2026/VZMR 01-2026 - střechy, šachta/Verze Monika/"/>
    </mc:Choice>
  </mc:AlternateContent>
  <xr:revisionPtr revIDLastSave="1" documentId="8_{535FE849-CBF9-477E-8A35-EC15CFB3C388}" xr6:coauthVersionLast="36" xr6:coauthVersionMax="47" xr10:uidLastSave="{DEE12A7A-A936-480A-A6FD-E775813626D2}"/>
  <bookViews>
    <workbookView xWindow="-120" yWindow="-120" windowWidth="29040" windowHeight="15720" xr2:uid="{00000000-000D-0000-FFFF-FFFF00000000}"/>
  </bookViews>
  <sheets>
    <sheet name="Rekapitulace stavby" sheetId="1" r:id="rId1"/>
    <sheet name="A - Dřevěné fasády" sheetId="2" r:id="rId2"/>
    <sheet name="VRN - VRN" sheetId="3" r:id="rId3"/>
  </sheets>
  <definedNames>
    <definedName name="_xlnm._FilterDatabase" localSheetId="1" hidden="1">'A - Dřevěné fasády'!$C$123:$K$162</definedName>
    <definedName name="_xlnm._FilterDatabase" localSheetId="2" hidden="1">'VRN - VRN'!$C$118:$K$124</definedName>
    <definedName name="_xlnm.Print_Titles" localSheetId="1">'A - Dřevěné fasády'!$123:$123</definedName>
    <definedName name="_xlnm.Print_Titles" localSheetId="0">'Rekapitulace stavby'!$92:$92</definedName>
    <definedName name="_xlnm.Print_Titles" localSheetId="2">'VRN - VRN'!$118:$118</definedName>
    <definedName name="_xlnm.Print_Area" localSheetId="1">'A - Dřevěné fasády'!$C$4:$J$76,'A - Dřevěné fasády'!$C$82:$J$105,'A - Dřevěné fasády'!$C$111:$J$162</definedName>
    <definedName name="_xlnm.Print_Area" localSheetId="0">'Rekapitulace stavby'!$D$4:$AO$76,'Rekapitulace stavby'!$C$82:$AQ$97</definedName>
    <definedName name="_xlnm.Print_Area" localSheetId="2">'VRN - VRN'!$C$4:$J$76,'VRN - VRN'!$C$82:$J$100,'VRN - VRN'!$C$106:$J$124</definedName>
  </definedNames>
  <calcPr calcId="191029"/>
</workbook>
</file>

<file path=xl/calcChain.xml><?xml version="1.0" encoding="utf-8"?>
<calcChain xmlns="http://schemas.openxmlformats.org/spreadsheetml/2006/main">
  <c r="AY96" i="1" l="1"/>
  <c r="J37" i="3"/>
  <c r="J36" i="3"/>
  <c r="J35" i="3"/>
  <c r="AX96" i="1"/>
  <c r="BI124" i="3"/>
  <c r="BH124" i="3"/>
  <c r="BG124" i="3"/>
  <c r="BF124" i="3"/>
  <c r="T124" i="3"/>
  <c r="T123" i="3"/>
  <c r="R124" i="3"/>
  <c r="R123" i="3"/>
  <c r="P124" i="3"/>
  <c r="P123" i="3"/>
  <c r="BI122" i="3"/>
  <c r="BH122" i="3"/>
  <c r="BG122" i="3"/>
  <c r="BF122" i="3"/>
  <c r="T122" i="3"/>
  <c r="T121" i="3"/>
  <c r="T120" i="3" s="1"/>
  <c r="T119" i="3" s="1"/>
  <c r="R122" i="3"/>
  <c r="R121" i="3"/>
  <c r="R120" i="3" s="1"/>
  <c r="R119" i="3" s="1"/>
  <c r="P122" i="3"/>
  <c r="P121" i="3"/>
  <c r="P120" i="3" s="1"/>
  <c r="P119" i="3" s="1"/>
  <c r="AU96" i="1" s="1"/>
  <c r="J116" i="3"/>
  <c r="J115" i="3"/>
  <c r="F115" i="3"/>
  <c r="F113" i="3"/>
  <c r="E111" i="3"/>
  <c r="J92" i="3"/>
  <c r="J91" i="3"/>
  <c r="F91" i="3"/>
  <c r="F89" i="3"/>
  <c r="E87" i="3"/>
  <c r="J18" i="3"/>
  <c r="E18" i="3"/>
  <c r="F116" i="3"/>
  <c r="J17" i="3"/>
  <c r="J113" i="3"/>
  <c r="E7" i="3"/>
  <c r="E109" i="3" s="1"/>
  <c r="J37" i="2"/>
  <c r="J36" i="2"/>
  <c r="AY95" i="1"/>
  <c r="J35" i="2"/>
  <c r="AX95" i="1"/>
  <c r="BI162" i="2"/>
  <c r="BH162" i="2"/>
  <c r="BG162" i="2"/>
  <c r="BF162" i="2"/>
  <c r="T162" i="2"/>
  <c r="R162" i="2"/>
  <c r="P162" i="2"/>
  <c r="BI161" i="2"/>
  <c r="BH161" i="2"/>
  <c r="BG161" i="2"/>
  <c r="BF161" i="2"/>
  <c r="T161" i="2"/>
  <c r="R161" i="2"/>
  <c r="P161" i="2"/>
  <c r="BI159" i="2"/>
  <c r="BH159" i="2"/>
  <c r="BG159" i="2"/>
  <c r="BF159" i="2"/>
  <c r="T159" i="2"/>
  <c r="R159" i="2"/>
  <c r="P159" i="2"/>
  <c r="BI158" i="2"/>
  <c r="BH158" i="2"/>
  <c r="BG158" i="2"/>
  <c r="BF158" i="2"/>
  <c r="T158" i="2"/>
  <c r="R158" i="2"/>
  <c r="P158" i="2"/>
  <c r="BI157" i="2"/>
  <c r="BH157" i="2"/>
  <c r="BG157" i="2"/>
  <c r="BF157" i="2"/>
  <c r="T157" i="2"/>
  <c r="R157" i="2"/>
  <c r="P157" i="2"/>
  <c r="BI156" i="2"/>
  <c r="BH156" i="2"/>
  <c r="BG156" i="2"/>
  <c r="BF156" i="2"/>
  <c r="T156" i="2"/>
  <c r="R156" i="2"/>
  <c r="P156" i="2"/>
  <c r="BI155" i="2"/>
  <c r="BH155" i="2"/>
  <c r="BG155" i="2"/>
  <c r="BF155" i="2"/>
  <c r="T155" i="2"/>
  <c r="R155" i="2"/>
  <c r="P155" i="2"/>
  <c r="BI154" i="2"/>
  <c r="BH154" i="2"/>
  <c r="BG154" i="2"/>
  <c r="BF154" i="2"/>
  <c r="T154" i="2"/>
  <c r="R154" i="2"/>
  <c r="P154" i="2"/>
  <c r="BI152" i="2"/>
  <c r="BH152" i="2"/>
  <c r="BG152" i="2"/>
  <c r="BF152" i="2"/>
  <c r="T152" i="2"/>
  <c r="R152" i="2"/>
  <c r="P152" i="2"/>
  <c r="BI151" i="2"/>
  <c r="BH151" i="2"/>
  <c r="BG151" i="2"/>
  <c r="BF151" i="2"/>
  <c r="T151" i="2"/>
  <c r="R151" i="2"/>
  <c r="P151" i="2"/>
  <c r="BI150" i="2"/>
  <c r="BH150" i="2"/>
  <c r="BG150" i="2"/>
  <c r="BF150" i="2"/>
  <c r="T150" i="2"/>
  <c r="R150" i="2"/>
  <c r="P150" i="2"/>
  <c r="BI149" i="2"/>
  <c r="BH149" i="2"/>
  <c r="BG149" i="2"/>
  <c r="BF149" i="2"/>
  <c r="T149" i="2"/>
  <c r="R149" i="2"/>
  <c r="P149" i="2"/>
  <c r="BI148" i="2"/>
  <c r="BH148" i="2"/>
  <c r="BG148" i="2"/>
  <c r="BF148" i="2"/>
  <c r="T148" i="2"/>
  <c r="R148" i="2"/>
  <c r="P148" i="2"/>
  <c r="BI147" i="2"/>
  <c r="BH147" i="2"/>
  <c r="BG147" i="2"/>
  <c r="BF147" i="2"/>
  <c r="T147" i="2"/>
  <c r="R147" i="2"/>
  <c r="P147" i="2"/>
  <c r="BI144" i="2"/>
  <c r="BH144" i="2"/>
  <c r="BG144" i="2"/>
  <c r="BF144" i="2"/>
  <c r="T144" i="2"/>
  <c r="T143" i="2"/>
  <c r="R144" i="2"/>
  <c r="R143" i="2"/>
  <c r="P144" i="2"/>
  <c r="P143" i="2"/>
  <c r="BI142" i="2"/>
  <c r="BH142" i="2"/>
  <c r="BG142" i="2"/>
  <c r="BF142" i="2"/>
  <c r="T142" i="2"/>
  <c r="R142" i="2"/>
  <c r="P142" i="2"/>
  <c r="BI141" i="2"/>
  <c r="BH141" i="2"/>
  <c r="BG141" i="2"/>
  <c r="BF141" i="2"/>
  <c r="T141" i="2"/>
  <c r="R141" i="2"/>
  <c r="P141" i="2"/>
  <c r="BI140" i="2"/>
  <c r="BH140" i="2"/>
  <c r="BG140" i="2"/>
  <c r="BF140" i="2"/>
  <c r="T140" i="2"/>
  <c r="R140" i="2"/>
  <c r="P140" i="2"/>
  <c r="BI139" i="2"/>
  <c r="BH139" i="2"/>
  <c r="BG139" i="2"/>
  <c r="BF139" i="2"/>
  <c r="T139" i="2"/>
  <c r="R139" i="2"/>
  <c r="P139" i="2"/>
  <c r="BI138" i="2"/>
  <c r="BH138" i="2"/>
  <c r="BG138" i="2"/>
  <c r="BF138" i="2"/>
  <c r="T138" i="2"/>
  <c r="R138" i="2"/>
  <c r="P138" i="2"/>
  <c r="BI137" i="2"/>
  <c r="BH137" i="2"/>
  <c r="BG137" i="2"/>
  <c r="BF137" i="2"/>
  <c r="T137" i="2"/>
  <c r="R137" i="2"/>
  <c r="P137" i="2"/>
  <c r="BI136" i="2"/>
  <c r="BH136" i="2"/>
  <c r="BG136" i="2"/>
  <c r="BF136" i="2"/>
  <c r="T136" i="2"/>
  <c r="R136" i="2"/>
  <c r="P136" i="2"/>
  <c r="BI135" i="2"/>
  <c r="BH135" i="2"/>
  <c r="BG135" i="2"/>
  <c r="BF135" i="2"/>
  <c r="T135" i="2"/>
  <c r="R135" i="2"/>
  <c r="P135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31" i="2"/>
  <c r="BH131" i="2"/>
  <c r="BG131" i="2"/>
  <c r="BF131" i="2"/>
  <c r="T131" i="2"/>
  <c r="R131" i="2"/>
  <c r="P131" i="2"/>
  <c r="BI130" i="2"/>
  <c r="F37" i="2" s="1"/>
  <c r="BH130" i="2"/>
  <c r="BG130" i="2"/>
  <c r="BF130" i="2"/>
  <c r="T130" i="2"/>
  <c r="R130" i="2"/>
  <c r="P130" i="2"/>
  <c r="BI129" i="2"/>
  <c r="BH129" i="2"/>
  <c r="BG129" i="2"/>
  <c r="BF129" i="2"/>
  <c r="T129" i="2"/>
  <c r="R129" i="2"/>
  <c r="P129" i="2"/>
  <c r="BI128" i="2"/>
  <c r="BH128" i="2"/>
  <c r="BG128" i="2"/>
  <c r="BF128" i="2"/>
  <c r="T128" i="2"/>
  <c r="R128" i="2"/>
  <c r="P128" i="2"/>
  <c r="BI127" i="2"/>
  <c r="BH127" i="2"/>
  <c r="BG127" i="2"/>
  <c r="BF127" i="2"/>
  <c r="F34" i="2" s="1"/>
  <c r="T127" i="2"/>
  <c r="R127" i="2"/>
  <c r="P127" i="2"/>
  <c r="J121" i="2"/>
  <c r="J120" i="2"/>
  <c r="F120" i="2"/>
  <c r="F118" i="2"/>
  <c r="E116" i="2"/>
  <c r="J92" i="2"/>
  <c r="J91" i="2"/>
  <c r="F91" i="2"/>
  <c r="F89" i="2"/>
  <c r="E87" i="2"/>
  <c r="J18" i="2"/>
  <c r="E18" i="2"/>
  <c r="F121" i="2"/>
  <c r="J17" i="2"/>
  <c r="J118" i="2"/>
  <c r="E7" i="2"/>
  <c r="E114" i="2" s="1"/>
  <c r="L90" i="1"/>
  <c r="AM90" i="1"/>
  <c r="AM89" i="1"/>
  <c r="L89" i="1"/>
  <c r="AM87" i="1"/>
  <c r="L87" i="1"/>
  <c r="L85" i="1"/>
  <c r="L84" i="1"/>
  <c r="J161" i="2"/>
  <c r="J158" i="2"/>
  <c r="J155" i="2"/>
  <c r="BK151" i="2"/>
  <c r="BK148" i="2"/>
  <c r="J142" i="2"/>
  <c r="BK138" i="2"/>
  <c r="BK135" i="2"/>
  <c r="BK127" i="2"/>
  <c r="BK162" i="2"/>
  <c r="J159" i="2"/>
  <c r="J157" i="2"/>
  <c r="J156" i="2"/>
  <c r="BK154" i="2"/>
  <c r="J152" i="2"/>
  <c r="J150" i="2"/>
  <c r="J148" i="2"/>
  <c r="BK144" i="2"/>
  <c r="BK141" i="2"/>
  <c r="J140" i="2"/>
  <c r="BK137" i="2"/>
  <c r="J135" i="2"/>
  <c r="J133" i="2"/>
  <c r="BK130" i="2"/>
  <c r="BK128" i="2"/>
  <c r="AS94" i="1"/>
  <c r="J124" i="3"/>
  <c r="BK124" i="3"/>
  <c r="J122" i="3"/>
  <c r="BK122" i="3"/>
  <c r="BK142" i="2"/>
  <c r="BK139" i="2"/>
  <c r="J137" i="2"/>
  <c r="BK134" i="2"/>
  <c r="J130" i="2"/>
  <c r="J128" i="2"/>
  <c r="BK161" i="2"/>
  <c r="BK158" i="2"/>
  <c r="BK156" i="2"/>
  <c r="BK152" i="2"/>
  <c r="BK150" i="2"/>
  <c r="J149" i="2"/>
  <c r="J147" i="2"/>
  <c r="J141" i="2"/>
  <c r="J139" i="2"/>
  <c r="BK136" i="2"/>
  <c r="BK133" i="2"/>
  <c r="J131" i="2"/>
  <c r="J129" i="2"/>
  <c r="J162" i="2"/>
  <c r="BK159" i="2"/>
  <c r="BK157" i="2"/>
  <c r="BK155" i="2"/>
  <c r="J154" i="2"/>
  <c r="J151" i="2"/>
  <c r="BK149" i="2"/>
  <c r="BK147" i="2"/>
  <c r="J144" i="2"/>
  <c r="BK140" i="2"/>
  <c r="J138" i="2"/>
  <c r="J136" i="2"/>
  <c r="J134" i="2"/>
  <c r="BK131" i="2"/>
  <c r="BK129" i="2"/>
  <c r="J127" i="2"/>
  <c r="F35" i="2" l="1"/>
  <c r="F36" i="2"/>
  <c r="BC95" i="1" s="1"/>
  <c r="J34" i="2"/>
  <c r="AW95" i="1" s="1"/>
  <c r="T132" i="2"/>
  <c r="P146" i="2"/>
  <c r="R153" i="2"/>
  <c r="BK126" i="2"/>
  <c r="J126" i="2" s="1"/>
  <c r="J98" i="2" s="1"/>
  <c r="T126" i="2"/>
  <c r="BK146" i="2"/>
  <c r="J146" i="2" s="1"/>
  <c r="J102" i="2" s="1"/>
  <c r="P160" i="2"/>
  <c r="BK132" i="2"/>
  <c r="J132" i="2"/>
  <c r="J99" i="2" s="1"/>
  <c r="R146" i="2"/>
  <c r="R160" i="2"/>
  <c r="R126" i="2"/>
  <c r="T146" i="2"/>
  <c r="T160" i="2"/>
  <c r="R132" i="2"/>
  <c r="T153" i="2"/>
  <c r="T145" i="2" s="1"/>
  <c r="P132" i="2"/>
  <c r="P125" i="2" s="1"/>
  <c r="BK153" i="2"/>
  <c r="J153" i="2"/>
  <c r="J103" i="2" s="1"/>
  <c r="BK160" i="2"/>
  <c r="BK145" i="2" s="1"/>
  <c r="J145" i="2" s="1"/>
  <c r="J101" i="2" s="1"/>
  <c r="P126" i="2"/>
  <c r="P153" i="2"/>
  <c r="BK123" i="3"/>
  <c r="J123" i="3" s="1"/>
  <c r="J99" i="3" s="1"/>
  <c r="BK143" i="2"/>
  <c r="J143" i="2" s="1"/>
  <c r="J100" i="2" s="1"/>
  <c r="BK121" i="3"/>
  <c r="J121" i="3" s="1"/>
  <c r="J98" i="3" s="1"/>
  <c r="J89" i="3"/>
  <c r="E85" i="3"/>
  <c r="F92" i="3"/>
  <c r="BE122" i="3"/>
  <c r="BE124" i="3"/>
  <c r="BA95" i="1"/>
  <c r="BB95" i="1"/>
  <c r="E85" i="2"/>
  <c r="J89" i="2"/>
  <c r="F92" i="2"/>
  <c r="BE127" i="2"/>
  <c r="BE128" i="2"/>
  <c r="BE129" i="2"/>
  <c r="BE130" i="2"/>
  <c r="BE131" i="2"/>
  <c r="BE133" i="2"/>
  <c r="BE134" i="2"/>
  <c r="BE135" i="2"/>
  <c r="BE136" i="2"/>
  <c r="BE137" i="2"/>
  <c r="BE138" i="2"/>
  <c r="BE139" i="2"/>
  <c r="BE140" i="2"/>
  <c r="BE141" i="2"/>
  <c r="BE142" i="2"/>
  <c r="BE144" i="2"/>
  <c r="BE147" i="2"/>
  <c r="BE148" i="2"/>
  <c r="BE149" i="2"/>
  <c r="BE150" i="2"/>
  <c r="BE151" i="2"/>
  <c r="BE152" i="2"/>
  <c r="BE154" i="2"/>
  <c r="BE155" i="2"/>
  <c r="BE156" i="2"/>
  <c r="BE157" i="2"/>
  <c r="BE158" i="2"/>
  <c r="BE159" i="2"/>
  <c r="BE161" i="2"/>
  <c r="BE162" i="2"/>
  <c r="BD95" i="1"/>
  <c r="F35" i="3"/>
  <c r="BB96" i="1" s="1"/>
  <c r="J34" i="3"/>
  <c r="AW96" i="1"/>
  <c r="F34" i="3"/>
  <c r="BA96" i="1"/>
  <c r="BA94" i="1" s="1"/>
  <c r="W30" i="1" s="1"/>
  <c r="F36" i="3"/>
  <c r="BC96" i="1"/>
  <c r="F37" i="3"/>
  <c r="BD96" i="1"/>
  <c r="BC94" i="1" l="1"/>
  <c r="W32" i="1" s="1"/>
  <c r="BD94" i="1"/>
  <c r="W33" i="1" s="1"/>
  <c r="BB94" i="1"/>
  <c r="W31" i="1" s="1"/>
  <c r="J160" i="2"/>
  <c r="J104" i="2" s="1"/>
  <c r="R145" i="2"/>
  <c r="T125" i="2"/>
  <c r="T124" i="2" s="1"/>
  <c r="R125" i="2"/>
  <c r="R124" i="2"/>
  <c r="P145" i="2"/>
  <c r="P124" i="2" s="1"/>
  <c r="AU95" i="1" s="1"/>
  <c r="AU94" i="1" s="1"/>
  <c r="BK125" i="2"/>
  <c r="BK124" i="2" s="1"/>
  <c r="J124" i="2" s="1"/>
  <c r="J96" i="2" s="1"/>
  <c r="BK120" i="3"/>
  <c r="BK119" i="3"/>
  <c r="J119" i="3" s="1"/>
  <c r="J96" i="3" s="1"/>
  <c r="AY94" i="1"/>
  <c r="AW94" i="1"/>
  <c r="AK30" i="1" s="1"/>
  <c r="J33" i="3"/>
  <c r="AV96" i="1" s="1"/>
  <c r="AT96" i="1" s="1"/>
  <c r="F33" i="2"/>
  <c r="AZ95" i="1" s="1"/>
  <c r="F33" i="3"/>
  <c r="AZ96" i="1"/>
  <c r="J33" i="2"/>
  <c r="AV95" i="1" s="1"/>
  <c r="AT95" i="1" s="1"/>
  <c r="J125" i="2" l="1"/>
  <c r="J97" i="2" s="1"/>
  <c r="AX94" i="1"/>
  <c r="J120" i="3"/>
  <c r="J97" i="3"/>
  <c r="J30" i="3"/>
  <c r="AG96" i="1" s="1"/>
  <c r="J30" i="2"/>
  <c r="AG95" i="1" s="1"/>
  <c r="AZ94" i="1"/>
  <c r="W29" i="1" s="1"/>
  <c r="AG94" i="1" l="1"/>
  <c r="AK26" i="1" s="1"/>
  <c r="J39" i="3"/>
  <c r="J39" i="2"/>
  <c r="AN95" i="1"/>
  <c r="AN96" i="1"/>
  <c r="AV94" i="1"/>
  <c r="AK29" i="1" s="1"/>
  <c r="AK35" i="1" l="1"/>
  <c r="AT94" i="1"/>
  <c r="AN94" i="1" s="1"/>
</calcChain>
</file>

<file path=xl/sharedStrings.xml><?xml version="1.0" encoding="utf-8"?>
<sst xmlns="http://schemas.openxmlformats.org/spreadsheetml/2006/main" count="890" uniqueCount="263">
  <si>
    <t>Export Komplet</t>
  </si>
  <si>
    <t/>
  </si>
  <si>
    <t>2.0</t>
  </si>
  <si>
    <t>False</t>
  </si>
  <si>
    <t>{09258a6c-6bb9-4ad0-b314-d50b55e685f3}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</si>
  <si>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</si>
  <si>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</si>
  <si>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</si>
  <si>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</si>
  <si>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</si>
  <si>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</si>
  <si>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</si>
  <si>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</si>
  <si>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Stavba:</t>
  </si>
  <si>
    <t>KRAJSKÁ KNIHOVNA PARDUBICE</t>
  </si>
  <si>
    <t>KSO:</t>
  </si>
  <si>
    <t>CC-CZ:</t>
  </si>
  <si>
    <t>Místo:</t>
  </si>
  <si>
    <t xml:space="preserve"> </t>
  </si>
  <si>
    <t>Datum:</t>
  </si>
  <si>
    <t>Zadavatel:</t>
  </si>
  <si>
    <t>IČ:</t>
  </si>
  <si>
    <t>DIČ:</t>
  </si>
  <si>
    <t>Zhotovitel: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</si>
  <si>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</si>
  <si>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</si>
  <si>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</si>
  <si>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</si>
  <si>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</si>
  <si>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</si>
  <si>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</si>
  <si>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</si>
  <si>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</si>
  <si>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</si>
  <si>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</si>
  <si>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</si>
  <si>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</si>
  <si>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</si>
  <si>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</si>
  <si>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</si>
  <si>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</si>
  <si>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</si>
  <si>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</si>
  <si>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</si>
  <si>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</si>
  <si>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</si>
  <si>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</si>
  <si>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</si>
  <si>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</si>
  <si>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</si>
  <si>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</si>
  <si>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</si>
  <si>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</si>
  <si>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</si>
  <si>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</si>
  <si>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</si>
  <si>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</si>
  <si>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</si>
  <si>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</si>
  <si>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</si>
  <si>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</si>
  <si>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</si>
  <si>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</si>
  <si>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</si>
  <si>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</si>
  <si>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</si>
  <si>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</si>
  <si>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</si>
  <si>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</si>
  <si>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</si>
  <si>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</si>
  <si>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</si>
  <si>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</si>
  <si>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A</t>
  </si>
  <si>
    <t>Dřevěné fasády</t>
  </si>
  <si>
    <t>STA</t>
  </si>
  <si>
    <t>1</t>
  </si>
  <si>
    <t>{791e9cea-9cd5-48d9-9401-04fe9016b745}</t>
  </si>
  <si>
    <t>2</t>
  </si>
  <si>
    <t>VRN</t>
  </si>
  <si>
    <t>{e9402bf9-f0d4-4bcf-a43c-bade01919c7a}</t>
  </si>
  <si>
    <t>KRYCÍ LIST SOUPISU PRACÍ</t>
  </si>
  <si>
    <t>Objekt:</t>
  </si>
  <si>
    <t>A - Dřevěné fasády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</si>
  <si>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</si>
  <si>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</si>
  <si>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</si>
  <si>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</si>
  <si>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</si>
  <si>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</si>
  <si>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6 - Úpravy povrchů, podlahy a osazování výplní</t>
  </si>
  <si>
    <t xml:space="preserve">    9 - Ostatní konstrukce a práce-bourání</t>
  </si>
  <si>
    <t xml:space="preserve">    998 - Přesun hmot</t>
  </si>
  <si>
    <t>PSV - Práce a dodávky PSV</t>
  </si>
  <si>
    <t xml:space="preserve">    764 - Konstrukce klempířské</t>
  </si>
  <si>
    <t xml:space="preserve">    766 - Konstrukce truhlářské</t>
  </si>
  <si>
    <t xml:space="preserve">    767 - Konstrukce zámečnické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</si>
  <si>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</si>
  <si>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</si>
  <si>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</si>
  <si>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</si>
  <si>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</si>
  <si>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</si>
  <si>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</si>
  <si>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</si>
  <si>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</si>
  <si>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</si>
  <si>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</si>
  <si>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</si>
  <si>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</si>
  <si>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</si>
  <si>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</si>
  <si>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</si>
  <si>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</si>
  <si>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</si>
  <si>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</si>
  <si>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637121111R1</t>
  </si>
  <si>
    <t>Okapový chodník z kačírku tl 110 mm s udusáním</t>
  </si>
  <si>
    <t>m2</t>
  </si>
  <si>
    <t>4</t>
  </si>
  <si>
    <t>2076976169</t>
  </si>
  <si>
    <t>637311122</t>
  </si>
  <si>
    <t>Okapový chodník z betonových chodníkových obrubníků stojatých lože beton</t>
  </si>
  <si>
    <t>m</t>
  </si>
  <si>
    <t>-1978819586</t>
  </si>
  <si>
    <t>3</t>
  </si>
  <si>
    <t>W/01</t>
  </si>
  <si>
    <t>W/01 - obvodová stěna výtahové šachty s dřevěnou provětrávanou fasádou - kompletní provedení dle popisu v tabulce</t>
  </si>
  <si>
    <t>-127027107</t>
  </si>
  <si>
    <t>W/02</t>
  </si>
  <si>
    <t>W/02 - obvodová zděná stěna výtahové šachty s dřevěnou provětrávanou fasádou - kompletní provedení dle popisu v tabulce</t>
  </si>
  <si>
    <t>1093339597</t>
  </si>
  <si>
    <t>5</t>
  </si>
  <si>
    <t>W/03</t>
  </si>
  <si>
    <t>W/03 - obvodová stěna s dřevěnou provětrávanou fasádou - kompletní provedení dle popisu v tabulce</t>
  </si>
  <si>
    <t>-304560910</t>
  </si>
  <si>
    <t>9</t>
  </si>
  <si>
    <t>Ostatní konstrukce a práce-bourání</t>
  </si>
  <si>
    <t>941111132</t>
  </si>
  <si>
    <t>Montáž lešení řadového trubkového lehkého s podlahami zatížení do 200 kg/m2 š do 1,5 m v do 25 m</t>
  </si>
  <si>
    <t>-1874909006</t>
  </si>
  <si>
    <t>7</t>
  </si>
  <si>
    <t>941111232</t>
  </si>
  <si>
    <t>Příplatek k lešení řadovému trubkovému lehkému s podlahami š 1,5 m v 25 m za první a ZKD den použití</t>
  </si>
  <si>
    <t>-1471258390</t>
  </si>
  <si>
    <t>8</t>
  </si>
  <si>
    <t>941111832</t>
  </si>
  <si>
    <t>Demontáž lešení řadového trubkového lehkého s podlahami zatížení do 200 kg/m2 š do 1,5 m v do 25 m</t>
  </si>
  <si>
    <t>17002933</t>
  </si>
  <si>
    <t>944511111</t>
  </si>
  <si>
    <t>Montáž ochranné sítě z textilie z umělých vláken</t>
  </si>
  <si>
    <t>-1762170838</t>
  </si>
  <si>
    <t>10</t>
  </si>
  <si>
    <t>944511211</t>
  </si>
  <si>
    <t>Příplatek k ochranné síti za první a ZKD den použití</t>
  </si>
  <si>
    <t>-535234529</t>
  </si>
  <si>
    <t>11</t>
  </si>
  <si>
    <t>944511811</t>
  </si>
  <si>
    <t>Demontáž ochranné sítě z textilie z umělých vláken</t>
  </si>
  <si>
    <t>-869440508</t>
  </si>
  <si>
    <t>B/01</t>
  </si>
  <si>
    <t>B/01 - demontáž stávajícího okna - vč. odvozu a uložení suti</t>
  </si>
  <si>
    <t>kus</t>
  </si>
  <si>
    <t>807757313</t>
  </si>
  <si>
    <t>13</t>
  </si>
  <si>
    <t>B/02</t>
  </si>
  <si>
    <t>B/02 - demontáž stávající dřevěné fasády - dřevěný obklad, nosná konstrukce obkladu, pojistná hydroizolace - vč. odvozu a uložení suti</t>
  </si>
  <si>
    <t>1900044727</t>
  </si>
  <si>
    <t>14</t>
  </si>
  <si>
    <t>B/06</t>
  </si>
  <si>
    <t>B/06 - demontáž stávajícího dešťového svodu - vč. odvozu a uložení suti</t>
  </si>
  <si>
    <t>-317749289</t>
  </si>
  <si>
    <t>15</t>
  </si>
  <si>
    <t>B/07</t>
  </si>
  <si>
    <t>B/07 - zaříznutí a demontáž stávající dlažby pro nový okapový chodníček - vč. odvozu a uložení suti</t>
  </si>
  <si>
    <t>-2025946056</t>
  </si>
  <si>
    <t>998</t>
  </si>
  <si>
    <t>Přesun hmot</t>
  </si>
  <si>
    <t>16</t>
  </si>
  <si>
    <t>998018003</t>
  </si>
  <si>
    <t>Přesun hmot ruční pro budovy v přes 12 do 24 m</t>
  </si>
  <si>
    <t>kpl</t>
  </si>
  <si>
    <t>-1267214293</t>
  </si>
  <si>
    <t>PSV</t>
  </si>
  <si>
    <t>Práce a dodávky PSV</t>
  </si>
  <si>
    <t>764</t>
  </si>
  <si>
    <t>Konstrukce klempířské</t>
  </si>
  <si>
    <t>17</t>
  </si>
  <si>
    <t>KV/01</t>
  </si>
  <si>
    <t>KV/01 - ohýbaný lakovaný parapet sdruženého okna, rš 190mm, dl. 4260mm - kompletní provedení dle popisu v tabulce</t>
  </si>
  <si>
    <t>1239658163</t>
  </si>
  <si>
    <t>18</t>
  </si>
  <si>
    <t>KV/02</t>
  </si>
  <si>
    <t>KV/02 - ohýbaný lakovaný parapet sdruženého okna, rš 190mm, dl. 1580mm - kompletní provedení dle popisu v tabulce</t>
  </si>
  <si>
    <t>1943607927</t>
  </si>
  <si>
    <t>19</t>
  </si>
  <si>
    <t>KV/03</t>
  </si>
  <si>
    <t>KV/03 - ohýbaný lakovaný parapet sdruženého okna, rš 260mm, dl. 1580mm - kompletní provedení dle popisu v tabulce</t>
  </si>
  <si>
    <t>-1558585755</t>
  </si>
  <si>
    <t>20</t>
  </si>
  <si>
    <t>KV/04</t>
  </si>
  <si>
    <t>KV/04 - oplechování soklu výtahové šachty rš 210mm - kompletní provedení dle popisu v tabulce</t>
  </si>
  <si>
    <t>714840359</t>
  </si>
  <si>
    <t>KV/05</t>
  </si>
  <si>
    <t>KV/05 - oplechování vodorovného členění výtahové šachty rš 260mm - kompletní provedení dle popisu v tabulce</t>
  </si>
  <si>
    <t>1026270199</t>
  </si>
  <si>
    <t>22</t>
  </si>
  <si>
    <t>998764203</t>
  </si>
  <si>
    <t>Přesun hmot procentní pro konstrukce klempířské v objektech v přes 12 do 24 m</t>
  </si>
  <si>
    <t>%</t>
  </si>
  <si>
    <t>689441760</t>
  </si>
  <si>
    <t>766</t>
  </si>
  <si>
    <t>Konstrukce truhlářské</t>
  </si>
  <si>
    <t>23</t>
  </si>
  <si>
    <t>O/01</t>
  </si>
  <si>
    <t>O/01 - okno zdvojené, dvoukřídlové, čtyřdílné, otevíravé 780x1600mm - kompletní provedení dle popisu v tabulce</t>
  </si>
  <si>
    <t>184512056</t>
  </si>
  <si>
    <t>24</t>
  </si>
  <si>
    <t>O/02</t>
  </si>
  <si>
    <t>O/02 - okno dvoukřídlové, čtyřdílné, otevíravé 840x1700mm - kompletní provedení dle popisu v tabulce</t>
  </si>
  <si>
    <t>-1511512205</t>
  </si>
  <si>
    <t>25</t>
  </si>
  <si>
    <t>O/03</t>
  </si>
  <si>
    <t>O/03 - okno dvoukřídlové, čtyřdílné, otevíravé 840x2850mm + neotevíravý čtyřdílný nadsvětlík 840x1200mm - kompletní provedení dle popisu v tabulce</t>
  </si>
  <si>
    <t>-1953245937</t>
  </si>
  <si>
    <t>26</t>
  </si>
  <si>
    <t>O/04</t>
  </si>
  <si>
    <t>O/04 - okno zdvojené dvoukřídlové, šestidílné, otevíravé a sklopné 1200x1900mm - kompletní provedení dle popisu v tabulce</t>
  </si>
  <si>
    <t>566470162</t>
  </si>
  <si>
    <t>27</t>
  </si>
  <si>
    <t>O/05</t>
  </si>
  <si>
    <t>O/05 - okno zdvojené dvoukřídlové, šestidílné, otevíravé a sklopné 1200x1500mm - kompletní provedení dle popisu v tabulce</t>
  </si>
  <si>
    <t>547341962</t>
  </si>
  <si>
    <t>28</t>
  </si>
  <si>
    <t>998766203</t>
  </si>
  <si>
    <t>Přesun hmot procentní pro kce truhlářské v objektech v přes 12 do 24 m</t>
  </si>
  <si>
    <t>-2020114148</t>
  </si>
  <si>
    <t>767</t>
  </si>
  <si>
    <t>Konstrukce zámečnické</t>
  </si>
  <si>
    <t>29</t>
  </si>
  <si>
    <t>ZV/01</t>
  </si>
  <si>
    <t>ZV/01 - ocelový sloupek RHS 100x60x3 ocel S235JR, dl. 2720mm - kompletní provedení dle popisu v tabulce</t>
  </si>
  <si>
    <t>-289271507</t>
  </si>
  <si>
    <t>30</t>
  </si>
  <si>
    <t>998767203</t>
  </si>
  <si>
    <t>Přesun hmot procentní pro zámečnické konstrukce v objektech v přes 12 do 24 m</t>
  </si>
  <si>
    <t>1545649751</t>
  </si>
  <si>
    <t>VRN - VRN</t>
  </si>
  <si>
    <t>VRN - Vedlejší rozpočtové náklady</t>
  </si>
  <si>
    <t xml:space="preserve">    VRN3 - Zařízení staveniště</t>
  </si>
  <si>
    <t xml:space="preserve">    VRN6 - Územní vlivy</t>
  </si>
  <si>
    <t>Vedlejší rozpočtové náklady</t>
  </si>
  <si>
    <t>VRN3</t>
  </si>
  <si>
    <t>Zařízení staveniště</t>
  </si>
  <si>
    <t>030001000</t>
  </si>
  <si>
    <t>…</t>
  </si>
  <si>
    <t>1024</t>
  </si>
  <si>
    <t>-919194904</t>
  </si>
  <si>
    <t>VRN6</t>
  </si>
  <si>
    <t>Územní vlivy</t>
  </si>
  <si>
    <t>065002000</t>
  </si>
  <si>
    <t>Mimostaveništní doprava materiálů</t>
  </si>
  <si>
    <t>-289655700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</si>
</sst>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29" fillId="0" borderId="0" applyNumberFormat="0" applyFill="0" applyBorder="0" applyAlignment="0" applyProtection="0"/>
  </cellStyleXfs>
  <cellXfs count="18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Alignment="1">
      <alignment vertical="center"/>
    </xf>
    <xf numFmtId="166" fontId="15" fillId="0" borderId="0" xfId="0" applyNumberFormat="1" applyFont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4" xfId="0" applyNumberFormat="1" applyFont="1" applyBorder="1" applyAlignment="1">
      <alignment vertical="center"/>
    </xf>
    <xf numFmtId="4" fontId="24" fillId="0" borderId="0" xfId="0" applyNumberFormat="1" applyFont="1" applyAlignment="1">
      <alignment vertical="center"/>
    </xf>
    <xf numFmtId="166" fontId="24" fillId="0" borderId="0" xfId="0" applyNumberFormat="1" applyFont="1" applyAlignment="1">
      <alignment vertical="center"/>
    </xf>
    <xf numFmtId="4" fontId="24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4" fontId="19" fillId="0" borderId="0" xfId="0" applyNumberFormat="1" applyFont="1"/>
    <xf numFmtId="166" fontId="27" fillId="0" borderId="12" xfId="0" applyNumberFormat="1" applyFont="1" applyBorder="1"/>
    <xf numFmtId="166" fontId="27" fillId="0" borderId="13" xfId="0" applyNumberFormat="1" applyFont="1" applyBorder="1"/>
    <xf numFmtId="4" fontId="28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166" fontId="18" fillId="0" borderId="0" xfId="0" applyNumberFormat="1" applyFont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14" fontId="2" fillId="0" borderId="0" xfId="0" applyNumberFormat="1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8"/>
  <sheetViews>
    <sheetView showGridLines="0" tabSelected="1" workbookViewId="0">
      <selection activeCell="K6" sqref="K6:AO6"/>
    </sheetView>
  </sheetViews>
  <sheetFormatPr defaultRowHeight="10"/>
  <cols>
    <col min="1" max="1" width="8.33203125" customWidth="1"/>
    <col min="2" max="2" width="1.6640625" customWidth="1"/>
    <col min="3" max="3" width="4.109375" customWidth="1"/>
    <col min="4" max="33" width="2.6640625" customWidth="1"/>
    <col min="34" max="34" width="3.33203125" customWidth="1"/>
    <col min="35" max="35" width="31.6640625" customWidth="1"/>
    <col min="36" max="37" width="2.44140625" customWidth="1"/>
    <col min="38" max="38" width="8.33203125" customWidth="1"/>
    <col min="39" max="39" width="3.33203125" customWidth="1"/>
    <col min="40" max="40" width="13.33203125" customWidth="1"/>
    <col min="41" max="41" width="7.44140625" customWidth="1"/>
    <col min="42" max="42" width="4.109375" customWidth="1"/>
    <col min="43" max="43" width="15.6640625" hidden="1" customWidth="1"/>
    <col min="44" max="44" width="13.6640625" customWidth="1"/>
    <col min="45" max="47" width="25.7773437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09375" hidden="1" customWidth="1"/>
    <col min="54" max="54" width="25" hidden="1" customWidth="1"/>
    <col min="55" max="55" width="21.6640625" hidden="1" customWidth="1"/>
    <col min="56" max="56" width="19.109375" hidden="1" customWidth="1"/>
    <col min="57" max="57" width="66.44140625" customWidth="1"/>
    <col min="71" max="91" width="9.332031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7" customHeight="1">
      <c r="AR2" s="144" t="s">
        <v>5</v>
      </c>
      <c r="AS2" s="145"/>
      <c r="AT2" s="145"/>
      <c r="AU2" s="145"/>
      <c r="AV2" s="145"/>
      <c r="AW2" s="145"/>
      <c r="AX2" s="145"/>
      <c r="AY2" s="145"/>
      <c r="AZ2" s="145"/>
      <c r="BA2" s="145"/>
      <c r="BB2" s="145"/>
      <c r="BC2" s="145"/>
      <c r="BD2" s="145"/>
      <c r="BE2" s="145"/>
      <c r="BS2" s="13" t="s">
        <v>6</v>
      </c>
      <c r="BT2" s="13" t="s">
        <v>7</v>
      </c>
    </row>
    <row r="3" spans="1:74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pans="1:74" ht="25" customHeight="1">
      <c r="B4" s="16"/>
      <c r="D4" s="17" t="s">
        <v>9</v>
      </c>
      <c r="AR4" s="16"/>
      <c r="AS4" s="18" t="s">
        <v>10</v>
      </c>
      <c r="BS4" s="13" t="s">
        <v>11</v>
      </c>
    </row>
    <row r="5" spans="1:74" ht="12" customHeight="1">
      <c r="B5" s="16"/>
      <c r="D5" s="19" t="s">
        <v>12</v>
      </c>
      <c r="K5" s="172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  <c r="AL5" s="145"/>
      <c r="AM5" s="145"/>
      <c r="AN5" s="145"/>
      <c r="AO5" s="145"/>
      <c r="AR5" s="16"/>
      <c r="BS5" s="13" t="s">
        <v>6</v>
      </c>
    </row>
    <row r="6" spans="1:74" ht="37" customHeight="1">
      <c r="B6" s="16"/>
      <c r="D6" s="21" t="s">
        <v>13</v>
      </c>
      <c r="K6" s="173" t="s">
        <v>14</v>
      </c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5"/>
      <c r="AE6" s="145"/>
      <c r="AF6" s="145"/>
      <c r="AG6" s="145"/>
      <c r="AH6" s="145"/>
      <c r="AI6" s="145"/>
      <c r="AJ6" s="145"/>
      <c r="AK6" s="145"/>
      <c r="AL6" s="145"/>
      <c r="AM6" s="145"/>
      <c r="AN6" s="145"/>
      <c r="AO6" s="145"/>
      <c r="AR6" s="16"/>
      <c r="BS6" s="13" t="s">
        <v>6</v>
      </c>
    </row>
    <row r="7" spans="1:74" ht="12" customHeight="1">
      <c r="B7" s="16"/>
      <c r="D7" s="22" t="s">
        <v>15</v>
      </c>
      <c r="K7" s="20" t="s">
        <v>1</v>
      </c>
      <c r="AK7" s="22" t="s">
        <v>16</v>
      </c>
      <c r="AN7" s="20" t="s">
        <v>1</v>
      </c>
      <c r="AR7" s="16"/>
      <c r="BS7" s="13" t="s">
        <v>6</v>
      </c>
    </row>
    <row r="8" spans="1:74" ht="12" customHeight="1">
      <c r="B8" s="16"/>
      <c r="D8" s="22" t="s">
        <v>17</v>
      </c>
      <c r="K8" s="20" t="s">
        <v>18</v>
      </c>
      <c r="AK8" s="22" t="s">
        <v>19</v>
      </c>
      <c r="AN8" s="143"/>
      <c r="AR8" s="16"/>
      <c r="BS8" s="13" t="s">
        <v>6</v>
      </c>
    </row>
    <row r="9" spans="1:74" ht="14.5" customHeight="1">
      <c r="B9" s="16"/>
      <c r="AR9" s="16"/>
      <c r="BS9" s="13" t="s">
        <v>6</v>
      </c>
    </row>
    <row r="10" spans="1:74" ht="12" customHeight="1">
      <c r="B10" s="16"/>
      <c r="D10" s="22" t="s">
        <v>20</v>
      </c>
      <c r="AK10" s="22" t="s">
        <v>21</v>
      </c>
      <c r="AN10" s="20" t="s">
        <v>1</v>
      </c>
      <c r="AR10" s="16"/>
      <c r="BS10" s="13" t="s">
        <v>6</v>
      </c>
    </row>
    <row r="11" spans="1:74" ht="18.399999999999999" customHeight="1">
      <c r="B11" s="16"/>
      <c r="E11" s="20" t="s">
        <v>14</v>
      </c>
      <c r="AK11" s="22" t="s">
        <v>22</v>
      </c>
      <c r="AN11" s="20" t="s">
        <v>1</v>
      </c>
      <c r="AR11" s="16"/>
      <c r="BS11" s="13" t="s">
        <v>6</v>
      </c>
    </row>
    <row r="12" spans="1:74" ht="7" customHeight="1">
      <c r="B12" s="16"/>
      <c r="AR12" s="16"/>
      <c r="BS12" s="13" t="s">
        <v>6</v>
      </c>
    </row>
    <row r="13" spans="1:74" ht="12" customHeight="1">
      <c r="B13" s="16"/>
      <c r="D13" s="22" t="s">
        <v>23</v>
      </c>
      <c r="AK13" s="22" t="s">
        <v>21</v>
      </c>
      <c r="AN13" s="20" t="s">
        <v>1</v>
      </c>
      <c r="AR13" s="16"/>
      <c r="BS13" s="13" t="s">
        <v>6</v>
      </c>
    </row>
    <row r="14" spans="1:74" ht="12.5">
      <c r="B14" s="16"/>
      <c r="E14" s="20" t="s">
        <v>18</v>
      </c>
      <c r="AK14" s="22" t="s">
        <v>22</v>
      </c>
      <c r="AN14" s="20" t="s">
        <v>1</v>
      </c>
      <c r="AR14" s="16"/>
      <c r="BS14" s="13" t="s">
        <v>6</v>
      </c>
    </row>
    <row r="15" spans="1:74" ht="7" customHeight="1">
      <c r="B15" s="16"/>
      <c r="AR15" s="16"/>
      <c r="BS15" s="13" t="s">
        <v>3</v>
      </c>
    </row>
    <row r="16" spans="1:74" ht="12" customHeight="1">
      <c r="B16" s="16"/>
      <c r="D16" s="22" t="s">
        <v>24</v>
      </c>
      <c r="AK16" s="22" t="s">
        <v>21</v>
      </c>
      <c r="AN16" s="20" t="s">
        <v>1</v>
      </c>
      <c r="AR16" s="16"/>
      <c r="BS16" s="13" t="s">
        <v>3</v>
      </c>
    </row>
    <row r="17" spans="2:71" ht="18.399999999999999" customHeight="1">
      <c r="B17" s="16"/>
      <c r="E17" s="20"/>
      <c r="AK17" s="22" t="s">
        <v>22</v>
      </c>
      <c r="AN17" s="20" t="s">
        <v>1</v>
      </c>
      <c r="AR17" s="16"/>
      <c r="BS17" s="13" t="s">
        <v>25</v>
      </c>
    </row>
    <row r="18" spans="2:71" ht="7" customHeight="1">
      <c r="B18" s="16"/>
      <c r="AR18" s="16"/>
      <c r="BS18" s="13" t="s">
        <v>6</v>
      </c>
    </row>
    <row r="19" spans="2:71" ht="12" customHeight="1">
      <c r="B19" s="16"/>
      <c r="D19" s="22" t="s">
        <v>26</v>
      </c>
      <c r="AK19" s="22" t="s">
        <v>21</v>
      </c>
      <c r="AN19" s="20" t="s">
        <v>1</v>
      </c>
      <c r="AR19" s="16"/>
      <c r="BS19" s="13" t="s">
        <v>6</v>
      </c>
    </row>
    <row r="20" spans="2:71" ht="18.399999999999999" customHeight="1">
      <c r="B20" s="16"/>
      <c r="E20" s="20"/>
      <c r="AK20" s="22" t="s">
        <v>22</v>
      </c>
      <c r="AN20" s="20" t="s">
        <v>1</v>
      </c>
      <c r="AR20" s="16"/>
      <c r="BS20" s="13" t="s">
        <v>25</v>
      </c>
    </row>
    <row r="21" spans="2:71" ht="7" customHeight="1">
      <c r="B21" s="16"/>
      <c r="AR21" s="16"/>
    </row>
    <row r="22" spans="2:71" ht="12" customHeight="1">
      <c r="B22" s="16"/>
      <c r="D22" s="22" t="s">
        <v>27</v>
      </c>
      <c r="AR22" s="16"/>
    </row>
    <row r="23" spans="2:71" ht="16.5" customHeight="1">
      <c r="B23" s="16"/>
      <c r="E23" s="174" t="s">
        <v>1</v>
      </c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  <c r="AF23" s="174"/>
      <c r="AG23" s="174"/>
      <c r="AH23" s="174"/>
      <c r="AI23" s="174"/>
      <c r="AJ23" s="174"/>
      <c r="AK23" s="174"/>
      <c r="AL23" s="174"/>
      <c r="AM23" s="174"/>
      <c r="AN23" s="174"/>
      <c r="AR23" s="16"/>
    </row>
    <row r="24" spans="2:71" ht="7" customHeight="1">
      <c r="B24" s="16"/>
      <c r="AR24" s="16"/>
    </row>
    <row r="25" spans="2:71" ht="7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" customHeight="1">
      <c r="B26" s="25"/>
      <c r="D26" s="26" t="s">
        <v>28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75">
        <f>ROUND(AG94,2)</f>
        <v>0</v>
      </c>
      <c r="AL26" s="176"/>
      <c r="AM26" s="176"/>
      <c r="AN26" s="176"/>
      <c r="AO26" s="176"/>
      <c r="AR26" s="25"/>
    </row>
    <row r="27" spans="2:71" s="1" customFormat="1" ht="7" customHeight="1">
      <c r="B27" s="25"/>
      <c r="AR27" s="25"/>
    </row>
    <row r="28" spans="2:71" s="1" customFormat="1" ht="12.5">
      <c r="B28" s="25"/>
      <c r="L28" s="177" t="s">
        <v>29</v>
      </c>
      <c r="M28" s="177"/>
      <c r="N28" s="177"/>
      <c r="O28" s="177"/>
      <c r="P28" s="177"/>
      <c r="W28" s="177" t="s">
        <v>30</v>
      </c>
      <c r="X28" s="177"/>
      <c r="Y28" s="177"/>
      <c r="Z28" s="177"/>
      <c r="AA28" s="177"/>
      <c r="AB28" s="177"/>
      <c r="AC28" s="177"/>
      <c r="AD28" s="177"/>
      <c r="AE28" s="177"/>
      <c r="AK28" s="177" t="s">
        <v>31</v>
      </c>
      <c r="AL28" s="177"/>
      <c r="AM28" s="177"/>
      <c r="AN28" s="177"/>
      <c r="AO28" s="177"/>
      <c r="AR28" s="25"/>
    </row>
    <row r="29" spans="2:71" s="2" customFormat="1" ht="14.5" customHeight="1">
      <c r="B29" s="29"/>
      <c r="D29" s="22" t="s">
        <v>32</v>
      </c>
      <c r="F29" s="22" t="s">
        <v>33</v>
      </c>
      <c r="L29" s="167">
        <v>0.21</v>
      </c>
      <c r="M29" s="166"/>
      <c r="N29" s="166"/>
      <c r="O29" s="166"/>
      <c r="P29" s="166"/>
      <c r="W29" s="165">
        <f>ROUND(AZ94, 2)</f>
        <v>0</v>
      </c>
      <c r="X29" s="166"/>
      <c r="Y29" s="166"/>
      <c r="Z29" s="166"/>
      <c r="AA29" s="166"/>
      <c r="AB29" s="166"/>
      <c r="AC29" s="166"/>
      <c r="AD29" s="166"/>
      <c r="AE29" s="166"/>
      <c r="AK29" s="165">
        <f>ROUND(AV94, 2)</f>
        <v>0</v>
      </c>
      <c r="AL29" s="166"/>
      <c r="AM29" s="166"/>
      <c r="AN29" s="166"/>
      <c r="AO29" s="166"/>
      <c r="AR29" s="29"/>
    </row>
    <row r="30" spans="2:71" s="2" customFormat="1" ht="14.5" customHeight="1">
      <c r="B30" s="29"/>
      <c r="F30" s="22" t="s">
        <v>34</v>
      </c>
      <c r="L30" s="167">
        <v>0.12</v>
      </c>
      <c r="M30" s="166"/>
      <c r="N30" s="166"/>
      <c r="O30" s="166"/>
      <c r="P30" s="166"/>
      <c r="W30" s="165">
        <f>ROUND(BA94, 2)</f>
        <v>0</v>
      </c>
      <c r="X30" s="166"/>
      <c r="Y30" s="166"/>
      <c r="Z30" s="166"/>
      <c r="AA30" s="166"/>
      <c r="AB30" s="166"/>
      <c r="AC30" s="166"/>
      <c r="AD30" s="166"/>
      <c r="AE30" s="166"/>
      <c r="AK30" s="165">
        <f>ROUND(AW94, 2)</f>
        <v>0</v>
      </c>
      <c r="AL30" s="166"/>
      <c r="AM30" s="166"/>
      <c r="AN30" s="166"/>
      <c r="AO30" s="166"/>
      <c r="AR30" s="29"/>
    </row>
    <row r="31" spans="2:71" s="2" customFormat="1" ht="14.5" hidden="1" customHeight="1">
      <c r="B31" s="29"/>
      <c r="F31" s="22" t="s">
        <v>35</v>
      </c>
      <c r="L31" s="167">
        <v>0.21</v>
      </c>
      <c r="M31" s="166"/>
      <c r="N31" s="166"/>
      <c r="O31" s="166"/>
      <c r="P31" s="166"/>
      <c r="W31" s="165">
        <f>ROUND(BB94, 2)</f>
        <v>0</v>
      </c>
      <c r="X31" s="166"/>
      <c r="Y31" s="166"/>
      <c r="Z31" s="166"/>
      <c r="AA31" s="166"/>
      <c r="AB31" s="166"/>
      <c r="AC31" s="166"/>
      <c r="AD31" s="166"/>
      <c r="AE31" s="166"/>
      <c r="AK31" s="165">
        <v>0</v>
      </c>
      <c r="AL31" s="166"/>
      <c r="AM31" s="166"/>
      <c r="AN31" s="166"/>
      <c r="AO31" s="166"/>
      <c r="AR31" s="29"/>
    </row>
    <row r="32" spans="2:71" s="2" customFormat="1" ht="14.5" hidden="1" customHeight="1">
      <c r="B32" s="29"/>
      <c r="F32" s="22" t="s">
        <v>36</v>
      </c>
      <c r="L32" s="167">
        <v>0.12</v>
      </c>
      <c r="M32" s="166"/>
      <c r="N32" s="166"/>
      <c r="O32" s="166"/>
      <c r="P32" s="166"/>
      <c r="W32" s="165">
        <f>ROUND(BC94, 2)</f>
        <v>0</v>
      </c>
      <c r="X32" s="166"/>
      <c r="Y32" s="166"/>
      <c r="Z32" s="166"/>
      <c r="AA32" s="166"/>
      <c r="AB32" s="166"/>
      <c r="AC32" s="166"/>
      <c r="AD32" s="166"/>
      <c r="AE32" s="166"/>
      <c r="AK32" s="165">
        <v>0</v>
      </c>
      <c r="AL32" s="166"/>
      <c r="AM32" s="166"/>
      <c r="AN32" s="166"/>
      <c r="AO32" s="166"/>
      <c r="AR32" s="29"/>
    </row>
    <row r="33" spans="2:44" s="2" customFormat="1" ht="14.5" hidden="1" customHeight="1">
      <c r="B33" s="29"/>
      <c r="F33" s="22" t="s">
        <v>37</v>
      </c>
      <c r="L33" s="167">
        <v>0</v>
      </c>
      <c r="M33" s="166"/>
      <c r="N33" s="166"/>
      <c r="O33" s="166"/>
      <c r="P33" s="166"/>
      <c r="W33" s="165">
        <f>ROUND(BD94, 2)</f>
        <v>0</v>
      </c>
      <c r="X33" s="166"/>
      <c r="Y33" s="166"/>
      <c r="Z33" s="166"/>
      <c r="AA33" s="166"/>
      <c r="AB33" s="166"/>
      <c r="AC33" s="166"/>
      <c r="AD33" s="166"/>
      <c r="AE33" s="166"/>
      <c r="AK33" s="165">
        <v>0</v>
      </c>
      <c r="AL33" s="166"/>
      <c r="AM33" s="166"/>
      <c r="AN33" s="166"/>
      <c r="AO33" s="166"/>
      <c r="AR33" s="29"/>
    </row>
    <row r="34" spans="2:44" s="1" customFormat="1" ht="7" customHeight="1">
      <c r="B34" s="25"/>
      <c r="AR34" s="25"/>
    </row>
    <row r="35" spans="2:44" s="1" customFormat="1" ht="25.9" customHeight="1">
      <c r="B35" s="25"/>
      <c r="C35" s="30"/>
      <c r="D35" s="31" t="s">
        <v>38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3" t="s">
        <v>39</v>
      </c>
      <c r="U35" s="32"/>
      <c r="V35" s="32"/>
      <c r="W35" s="32"/>
      <c r="X35" s="168" t="s">
        <v>40</v>
      </c>
      <c r="Y35" s="169"/>
      <c r="Z35" s="169"/>
      <c r="AA35" s="169"/>
      <c r="AB35" s="169"/>
      <c r="AC35" s="32"/>
      <c r="AD35" s="32"/>
      <c r="AE35" s="32"/>
      <c r="AF35" s="32"/>
      <c r="AG35" s="32"/>
      <c r="AH35" s="32"/>
      <c r="AI35" s="32"/>
      <c r="AJ35" s="32"/>
      <c r="AK35" s="170">
        <f>SUM(AK26:AK33)</f>
        <v>0</v>
      </c>
      <c r="AL35" s="169"/>
      <c r="AM35" s="169"/>
      <c r="AN35" s="169"/>
      <c r="AO35" s="171"/>
      <c r="AP35" s="30"/>
      <c r="AQ35" s="30"/>
      <c r="AR35" s="25"/>
    </row>
    <row r="36" spans="2:44" s="1" customFormat="1" ht="7" customHeight="1">
      <c r="B36" s="25"/>
      <c r="AR36" s="25"/>
    </row>
    <row r="37" spans="2:44" s="1" customFormat="1" ht="14.5" customHeight="1">
      <c r="B37" s="25"/>
      <c r="AR37" s="25"/>
    </row>
    <row r="38" spans="2:44" ht="14.5" customHeight="1">
      <c r="B38" s="16"/>
      <c r="AR38" s="16"/>
    </row>
    <row r="39" spans="2:44" ht="14.5" customHeight="1">
      <c r="B39" s="16"/>
      <c r="AR39" s="16"/>
    </row>
    <row r="40" spans="2:44" ht="14.5" customHeight="1">
      <c r="B40" s="16"/>
      <c r="AR40" s="16"/>
    </row>
    <row r="41" spans="2:44" ht="14.5" customHeight="1">
      <c r="B41" s="16"/>
      <c r="AR41" s="16"/>
    </row>
    <row r="42" spans="2:44" ht="14.5" customHeight="1">
      <c r="B42" s="16"/>
      <c r="AR42" s="16"/>
    </row>
    <row r="43" spans="2:44" ht="14.5" customHeight="1">
      <c r="B43" s="16"/>
      <c r="AR43" s="16"/>
    </row>
    <row r="44" spans="2:44" ht="14.5" customHeight="1">
      <c r="B44" s="16"/>
      <c r="AR44" s="16"/>
    </row>
    <row r="45" spans="2:44" ht="14.5" customHeight="1">
      <c r="B45" s="16"/>
      <c r="AR45" s="16"/>
    </row>
    <row r="46" spans="2:44" ht="14.5" customHeight="1">
      <c r="B46" s="16"/>
      <c r="AR46" s="16"/>
    </row>
    <row r="47" spans="2:44" ht="14.5" customHeight="1">
      <c r="B47" s="16"/>
      <c r="AR47" s="16"/>
    </row>
    <row r="48" spans="2:44" ht="14.5" customHeight="1">
      <c r="B48" s="16"/>
      <c r="AR48" s="16"/>
    </row>
    <row r="49" spans="2:44" s="1" customFormat="1" ht="14.5" customHeight="1">
      <c r="B49" s="25"/>
      <c r="D49" s="34" t="s">
        <v>41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4" t="s">
        <v>42</v>
      </c>
      <c r="AI49" s="35"/>
      <c r="AJ49" s="35"/>
      <c r="AK49" s="35"/>
      <c r="AL49" s="35"/>
      <c r="AM49" s="35"/>
      <c r="AN49" s="35"/>
      <c r="AO49" s="35"/>
      <c r="AR49" s="25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2.5">
      <c r="B60" s="25"/>
      <c r="D60" s="36" t="s">
        <v>43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6" t="s">
        <v>44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6" t="s">
        <v>43</v>
      </c>
      <c r="AI60" s="27"/>
      <c r="AJ60" s="27"/>
      <c r="AK60" s="27"/>
      <c r="AL60" s="27"/>
      <c r="AM60" s="36" t="s">
        <v>44</v>
      </c>
      <c r="AN60" s="27"/>
      <c r="AO60" s="27"/>
      <c r="AR60" s="25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3">
      <c r="B64" s="25"/>
      <c r="D64" s="34" t="s">
        <v>45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4" t="s">
        <v>46</v>
      </c>
      <c r="AI64" s="35"/>
      <c r="AJ64" s="35"/>
      <c r="AK64" s="35"/>
      <c r="AL64" s="35"/>
      <c r="AM64" s="35"/>
      <c r="AN64" s="35"/>
      <c r="AO64" s="35"/>
      <c r="AR64" s="25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2.5">
      <c r="B75" s="25"/>
      <c r="D75" s="36" t="s">
        <v>43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6" t="s">
        <v>44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6" t="s">
        <v>43</v>
      </c>
      <c r="AI75" s="27"/>
      <c r="AJ75" s="27"/>
      <c r="AK75" s="27"/>
      <c r="AL75" s="27"/>
      <c r="AM75" s="36" t="s">
        <v>44</v>
      </c>
      <c r="AN75" s="27"/>
      <c r="AO75" s="27"/>
      <c r="AR75" s="25"/>
    </row>
    <row r="76" spans="2:44" s="1" customFormat="1">
      <c r="B76" s="25"/>
      <c r="AR76" s="25"/>
    </row>
    <row r="77" spans="2:44" s="1" customFormat="1" ht="7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25"/>
    </row>
    <row r="81" spans="1:91" s="1" customFormat="1" ht="7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25"/>
    </row>
    <row r="82" spans="1:91" s="1" customFormat="1" ht="25" customHeight="1">
      <c r="B82" s="25"/>
      <c r="C82" s="17" t="s">
        <v>47</v>
      </c>
      <c r="AR82" s="25"/>
    </row>
    <row r="83" spans="1:91" s="1" customFormat="1" ht="7" customHeight="1">
      <c r="B83" s="25"/>
      <c r="AR83" s="25"/>
    </row>
    <row r="84" spans="1:91" s="3" customFormat="1" ht="12" customHeight="1">
      <c r="B84" s="41"/>
      <c r="C84" s="22" t="s">
        <v>12</v>
      </c>
      <c r="L84" s="3">
        <f>K5</f>
        <v>0</v>
      </c>
      <c r="AR84" s="41"/>
    </row>
    <row r="85" spans="1:91" s="4" customFormat="1" ht="37" customHeight="1">
      <c r="B85" s="42"/>
      <c r="C85" s="43" t="s">
        <v>13</v>
      </c>
      <c r="L85" s="156" t="str">
        <f>K6</f>
        <v>KRAJSKÁ KNIHOVNA PARDUBICE</v>
      </c>
      <c r="M85" s="157"/>
      <c r="N85" s="157"/>
      <c r="O85" s="157"/>
      <c r="P85" s="157"/>
      <c r="Q85" s="157"/>
      <c r="R85" s="157"/>
      <c r="S85" s="157"/>
      <c r="T85" s="157"/>
      <c r="U85" s="157"/>
      <c r="V85" s="157"/>
      <c r="W85" s="157"/>
      <c r="X85" s="157"/>
      <c r="Y85" s="157"/>
      <c r="Z85" s="157"/>
      <c r="AA85" s="157"/>
      <c r="AB85" s="157"/>
      <c r="AC85" s="157"/>
      <c r="AD85" s="157"/>
      <c r="AE85" s="157"/>
      <c r="AF85" s="157"/>
      <c r="AG85" s="157"/>
      <c r="AH85" s="157"/>
      <c r="AI85" s="157"/>
      <c r="AJ85" s="157"/>
      <c r="AK85" s="157"/>
      <c r="AL85" s="157"/>
      <c r="AM85" s="157"/>
      <c r="AN85" s="157"/>
      <c r="AO85" s="157"/>
      <c r="AR85" s="42"/>
    </row>
    <row r="86" spans="1:91" s="1" customFormat="1" ht="7" customHeight="1">
      <c r="B86" s="25"/>
      <c r="AR86" s="25"/>
    </row>
    <row r="87" spans="1:91" s="1" customFormat="1" ht="12" customHeight="1">
      <c r="B87" s="25"/>
      <c r="C87" s="22" t="s">
        <v>17</v>
      </c>
      <c r="L87" s="44" t="str">
        <f>IF(K8="","",K8)</f>
        <v xml:space="preserve"> </v>
      </c>
      <c r="AI87" s="22" t="s">
        <v>19</v>
      </c>
      <c r="AM87" s="158" t="str">
        <f>IF(AN8= "","",AN8)</f>
        <v/>
      </c>
      <c r="AN87" s="158"/>
      <c r="AR87" s="25"/>
    </row>
    <row r="88" spans="1:91" s="1" customFormat="1" ht="7" customHeight="1">
      <c r="B88" s="25"/>
      <c r="AR88" s="25"/>
    </row>
    <row r="89" spans="1:91" s="1" customFormat="1" ht="15.25" customHeight="1">
      <c r="B89" s="25"/>
      <c r="C89" s="22" t="s">
        <v>20</v>
      </c>
      <c r="L89" s="3" t="str">
        <f>IF(E11= "","",E11)</f>
        <v>KRAJSKÁ KNIHOVNA PARDUBICE</v>
      </c>
      <c r="AI89" s="22" t="s">
        <v>24</v>
      </c>
      <c r="AM89" s="159" t="str">
        <f>IF(E17="","",E17)</f>
        <v/>
      </c>
      <c r="AN89" s="160"/>
      <c r="AO89" s="160"/>
      <c r="AP89" s="160"/>
      <c r="AR89" s="25"/>
      <c r="AS89" s="161" t="s">
        <v>48</v>
      </c>
      <c r="AT89" s="162"/>
      <c r="AU89" s="46"/>
      <c r="AV89" s="46"/>
      <c r="AW89" s="46"/>
      <c r="AX89" s="46"/>
      <c r="AY89" s="46"/>
      <c r="AZ89" s="46"/>
      <c r="BA89" s="46"/>
      <c r="BB89" s="46"/>
      <c r="BC89" s="46"/>
      <c r="BD89" s="47"/>
    </row>
    <row r="90" spans="1:91" s="1" customFormat="1" ht="15.25" customHeight="1">
      <c r="B90" s="25"/>
      <c r="C90" s="22" t="s">
        <v>23</v>
      </c>
      <c r="L90" s="3" t="str">
        <f>IF(E14="","",E14)</f>
        <v xml:space="preserve"> </v>
      </c>
      <c r="AI90" s="22" t="s">
        <v>26</v>
      </c>
      <c r="AM90" s="159" t="str">
        <f>IF(E20="","",E20)</f>
        <v/>
      </c>
      <c r="AN90" s="160"/>
      <c r="AO90" s="160"/>
      <c r="AP90" s="160"/>
      <c r="AR90" s="25"/>
      <c r="AS90" s="163"/>
      <c r="AT90" s="164"/>
      <c r="BD90" s="49"/>
    </row>
    <row r="91" spans="1:91" s="1" customFormat="1" ht="10.9" customHeight="1">
      <c r="B91" s="25"/>
      <c r="AR91" s="25"/>
      <c r="AS91" s="163"/>
      <c r="AT91" s="164"/>
      <c r="BD91" s="49"/>
    </row>
    <row r="92" spans="1:91" s="1" customFormat="1" ht="29.25" customHeight="1">
      <c r="B92" s="25"/>
      <c r="C92" s="151" t="s">
        <v>49</v>
      </c>
      <c r="D92" s="152"/>
      <c r="E92" s="152"/>
      <c r="F92" s="152"/>
      <c r="G92" s="152"/>
      <c r="H92" s="50"/>
      <c r="I92" s="153" t="s">
        <v>50</v>
      </c>
      <c r="J92" s="152"/>
      <c r="K92" s="152"/>
      <c r="L92" s="152"/>
      <c r="M92" s="152"/>
      <c r="N92" s="152"/>
      <c r="O92" s="152"/>
      <c r="P92" s="152"/>
      <c r="Q92" s="152"/>
      <c r="R92" s="152"/>
      <c r="S92" s="152"/>
      <c r="T92" s="152"/>
      <c r="U92" s="152"/>
      <c r="V92" s="152"/>
      <c r="W92" s="152"/>
      <c r="X92" s="152"/>
      <c r="Y92" s="152"/>
      <c r="Z92" s="152"/>
      <c r="AA92" s="152"/>
      <c r="AB92" s="152"/>
      <c r="AC92" s="152"/>
      <c r="AD92" s="152"/>
      <c r="AE92" s="152"/>
      <c r="AF92" s="152"/>
      <c r="AG92" s="154" t="s">
        <v>51</v>
      </c>
      <c r="AH92" s="152"/>
      <c r="AI92" s="152"/>
      <c r="AJ92" s="152"/>
      <c r="AK92" s="152"/>
      <c r="AL92" s="152"/>
      <c r="AM92" s="152"/>
      <c r="AN92" s="153" t="s">
        <v>52</v>
      </c>
      <c r="AO92" s="152"/>
      <c r="AP92" s="155"/>
      <c r="AQ92" s="51" t="s">
        <v>53</v>
      </c>
      <c r="AR92" s="25"/>
      <c r="AS92" s="52" t="s">
        <v>54</v>
      </c>
      <c r="AT92" s="53" t="s">
        <v>55</v>
      </c>
      <c r="AU92" s="53" t="s">
        <v>56</v>
      </c>
      <c r="AV92" s="53" t="s">
        <v>57</v>
      </c>
      <c r="AW92" s="53" t="s">
        <v>58</v>
      </c>
      <c r="AX92" s="53" t="s">
        <v>59</v>
      </c>
      <c r="AY92" s="53" t="s">
        <v>60</v>
      </c>
      <c r="AZ92" s="53" t="s">
        <v>61</v>
      </c>
      <c r="BA92" s="53" t="s">
        <v>62</v>
      </c>
      <c r="BB92" s="53" t="s">
        <v>63</v>
      </c>
      <c r="BC92" s="53" t="s">
        <v>64</v>
      </c>
      <c r="BD92" s="54" t="s">
        <v>65</v>
      </c>
    </row>
    <row r="93" spans="1:91" s="1" customFormat="1" ht="10.9" customHeight="1">
      <c r="B93" s="25"/>
      <c r="AR93" s="25"/>
      <c r="AS93" s="55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7"/>
    </row>
    <row r="94" spans="1:91" s="5" customFormat="1" ht="32.5" customHeight="1">
      <c r="B94" s="56"/>
      <c r="C94" s="57" t="s">
        <v>66</v>
      </c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149">
        <f>ROUND(SUM(AG95:AG96),2)</f>
        <v>0</v>
      </c>
      <c r="AH94" s="149"/>
      <c r="AI94" s="149"/>
      <c r="AJ94" s="149"/>
      <c r="AK94" s="149"/>
      <c r="AL94" s="149"/>
      <c r="AM94" s="149"/>
      <c r="AN94" s="150">
        <f>SUM(AG94,AT94)</f>
        <v>0</v>
      </c>
      <c r="AO94" s="150"/>
      <c r="AP94" s="150"/>
      <c r="AQ94" s="60" t="s">
        <v>1</v>
      </c>
      <c r="AR94" s="56"/>
      <c r="AS94" s="61">
        <f>ROUND(SUM(AS95:AS96),2)</f>
        <v>0</v>
      </c>
      <c r="AT94" s="62">
        <f>ROUND(SUM(AV94:AW94),2)</f>
        <v>0</v>
      </c>
      <c r="AU94" s="63">
        <f>ROUND(SUM(AU95:AU96),5)</f>
        <v>54.188639999999999</v>
      </c>
      <c r="AV94" s="62">
        <f>ROUND(AZ94*L29,2)</f>
        <v>0</v>
      </c>
      <c r="AW94" s="62">
        <f>ROUND(BA94*L30,2)</f>
        <v>0</v>
      </c>
      <c r="AX94" s="62">
        <f>ROUND(BB94*L29,2)</f>
        <v>0</v>
      </c>
      <c r="AY94" s="62">
        <f>ROUND(BC94*L30,2)</f>
        <v>0</v>
      </c>
      <c r="AZ94" s="62">
        <f>ROUND(SUM(AZ95:AZ96),2)</f>
        <v>0</v>
      </c>
      <c r="BA94" s="62">
        <f>ROUND(SUM(BA95:BA96),2)</f>
        <v>0</v>
      </c>
      <c r="BB94" s="62">
        <f>ROUND(SUM(BB95:BB96),2)</f>
        <v>0</v>
      </c>
      <c r="BC94" s="62">
        <f>ROUND(SUM(BC95:BC96),2)</f>
        <v>0</v>
      </c>
      <c r="BD94" s="64">
        <f>ROUND(SUM(BD95:BD96),2)</f>
        <v>0</v>
      </c>
      <c r="BS94" s="65" t="s">
        <v>67</v>
      </c>
      <c r="BT94" s="65" t="s">
        <v>68</v>
      </c>
      <c r="BU94" s="66" t="s">
        <v>69</v>
      </c>
      <c r="BV94" s="65" t="s">
        <v>70</v>
      </c>
      <c r="BW94" s="65" t="s">
        <v>4</v>
      </c>
      <c r="BX94" s="65" t="s">
        <v>71</v>
      </c>
      <c r="CL94" s="65" t="s">
        <v>1</v>
      </c>
    </row>
    <row r="95" spans="1:91" s="6" customFormat="1" ht="16.5" customHeight="1">
      <c r="A95" s="67" t="s">
        <v>72</v>
      </c>
      <c r="B95" s="68"/>
      <c r="C95" s="69"/>
      <c r="D95" s="148" t="s">
        <v>73</v>
      </c>
      <c r="E95" s="148"/>
      <c r="F95" s="148"/>
      <c r="G95" s="148"/>
      <c r="H95" s="148"/>
      <c r="I95" s="70"/>
      <c r="J95" s="148" t="s">
        <v>74</v>
      </c>
      <c r="K95" s="148"/>
      <c r="L95" s="148"/>
      <c r="M95" s="148"/>
      <c r="N95" s="148"/>
      <c r="O95" s="148"/>
      <c r="P95" s="148"/>
      <c r="Q95" s="148"/>
      <c r="R95" s="148"/>
      <c r="S95" s="148"/>
      <c r="T95" s="148"/>
      <c r="U95" s="148"/>
      <c r="V95" s="148"/>
      <c r="W95" s="148"/>
      <c r="X95" s="148"/>
      <c r="Y95" s="148"/>
      <c r="Z95" s="148"/>
      <c r="AA95" s="148"/>
      <c r="AB95" s="148"/>
      <c r="AC95" s="148"/>
      <c r="AD95" s="148"/>
      <c r="AE95" s="148"/>
      <c r="AF95" s="148"/>
      <c r="AG95" s="146">
        <f>'A - Dřevěné fasády'!J30</f>
        <v>0</v>
      </c>
      <c r="AH95" s="147"/>
      <c r="AI95" s="147"/>
      <c r="AJ95" s="147"/>
      <c r="AK95" s="147"/>
      <c r="AL95" s="147"/>
      <c r="AM95" s="147"/>
      <c r="AN95" s="146">
        <f>SUM(AG95,AT95)</f>
        <v>0</v>
      </c>
      <c r="AO95" s="147"/>
      <c r="AP95" s="147"/>
      <c r="AQ95" s="71" t="s">
        <v>75</v>
      </c>
      <c r="AR95" s="68"/>
      <c r="AS95" s="72">
        <v>0</v>
      </c>
      <c r="AT95" s="73">
        <f>ROUND(SUM(AV95:AW95),2)</f>
        <v>0</v>
      </c>
      <c r="AU95" s="74">
        <f>'A - Dřevěné fasády'!P124</f>
        <v>54.188637999999997</v>
      </c>
      <c r="AV95" s="73">
        <f>'A - Dřevěné fasády'!J33</f>
        <v>0</v>
      </c>
      <c r="AW95" s="73">
        <f>'A - Dřevěné fasády'!J34</f>
        <v>0</v>
      </c>
      <c r="AX95" s="73">
        <f>'A - Dřevěné fasády'!J35</f>
        <v>0</v>
      </c>
      <c r="AY95" s="73">
        <f>'A - Dřevěné fasády'!J36</f>
        <v>0</v>
      </c>
      <c r="AZ95" s="73">
        <f>'A - Dřevěné fasády'!F33</f>
        <v>0</v>
      </c>
      <c r="BA95" s="73">
        <f>'A - Dřevěné fasády'!F34</f>
        <v>0</v>
      </c>
      <c r="BB95" s="73">
        <f>'A - Dřevěné fasády'!F35</f>
        <v>0</v>
      </c>
      <c r="BC95" s="73">
        <f>'A - Dřevěné fasády'!F36</f>
        <v>0</v>
      </c>
      <c r="BD95" s="75">
        <f>'A - Dřevěné fasády'!F37</f>
        <v>0</v>
      </c>
      <c r="BT95" s="76" t="s">
        <v>76</v>
      </c>
      <c r="BV95" s="76" t="s">
        <v>70</v>
      </c>
      <c r="BW95" s="76" t="s">
        <v>77</v>
      </c>
      <c r="BX95" s="76" t="s">
        <v>4</v>
      </c>
      <c r="CL95" s="76" t="s">
        <v>1</v>
      </c>
      <c r="CM95" s="76" t="s">
        <v>78</v>
      </c>
    </row>
    <row r="96" spans="1:91" s="6" customFormat="1" ht="16.5" customHeight="1">
      <c r="A96" s="67" t="s">
        <v>72</v>
      </c>
      <c r="B96" s="68"/>
      <c r="C96" s="69"/>
      <c r="D96" s="148" t="s">
        <v>79</v>
      </c>
      <c r="E96" s="148"/>
      <c r="F96" s="148"/>
      <c r="G96" s="148"/>
      <c r="H96" s="148"/>
      <c r="I96" s="70"/>
      <c r="J96" s="148" t="s">
        <v>79</v>
      </c>
      <c r="K96" s="148"/>
      <c r="L96" s="148"/>
      <c r="M96" s="148"/>
      <c r="N96" s="148"/>
      <c r="O96" s="148"/>
      <c r="P96" s="148"/>
      <c r="Q96" s="148"/>
      <c r="R96" s="148"/>
      <c r="S96" s="148"/>
      <c r="T96" s="148"/>
      <c r="U96" s="148"/>
      <c r="V96" s="148"/>
      <c r="W96" s="148"/>
      <c r="X96" s="148"/>
      <c r="Y96" s="148"/>
      <c r="Z96" s="148"/>
      <c r="AA96" s="148"/>
      <c r="AB96" s="148"/>
      <c r="AC96" s="148"/>
      <c r="AD96" s="148"/>
      <c r="AE96" s="148"/>
      <c r="AF96" s="148"/>
      <c r="AG96" s="146">
        <f>'VRN - VRN'!J30</f>
        <v>0</v>
      </c>
      <c r="AH96" s="147"/>
      <c r="AI96" s="147"/>
      <c r="AJ96" s="147"/>
      <c r="AK96" s="147"/>
      <c r="AL96" s="147"/>
      <c r="AM96" s="147"/>
      <c r="AN96" s="146">
        <f>SUM(AG96,AT96)</f>
        <v>0</v>
      </c>
      <c r="AO96" s="147"/>
      <c r="AP96" s="147"/>
      <c r="AQ96" s="71" t="s">
        <v>75</v>
      </c>
      <c r="AR96" s="68"/>
      <c r="AS96" s="77">
        <v>0</v>
      </c>
      <c r="AT96" s="78">
        <f>ROUND(SUM(AV96:AW96),2)</f>
        <v>0</v>
      </c>
      <c r="AU96" s="79">
        <f>'VRN - VRN'!P119</f>
        <v>0</v>
      </c>
      <c r="AV96" s="78">
        <f>'VRN - VRN'!J33</f>
        <v>0</v>
      </c>
      <c r="AW96" s="78">
        <f>'VRN - VRN'!J34</f>
        <v>0</v>
      </c>
      <c r="AX96" s="78">
        <f>'VRN - VRN'!J35</f>
        <v>0</v>
      </c>
      <c r="AY96" s="78">
        <f>'VRN - VRN'!J36</f>
        <v>0</v>
      </c>
      <c r="AZ96" s="78">
        <f>'VRN - VRN'!F33</f>
        <v>0</v>
      </c>
      <c r="BA96" s="78">
        <f>'VRN - VRN'!F34</f>
        <v>0</v>
      </c>
      <c r="BB96" s="78">
        <f>'VRN - VRN'!F35</f>
        <v>0</v>
      </c>
      <c r="BC96" s="78">
        <f>'VRN - VRN'!F36</f>
        <v>0</v>
      </c>
      <c r="BD96" s="80">
        <f>'VRN - VRN'!F37</f>
        <v>0</v>
      </c>
      <c r="BT96" s="76" t="s">
        <v>76</v>
      </c>
      <c r="BV96" s="76" t="s">
        <v>70</v>
      </c>
      <c r="BW96" s="76" t="s">
        <v>80</v>
      </c>
      <c r="BX96" s="76" t="s">
        <v>4</v>
      </c>
      <c r="CL96" s="76" t="s">
        <v>1</v>
      </c>
      <c r="CM96" s="76" t="s">
        <v>78</v>
      </c>
    </row>
    <row r="97" spans="2:44" s="1" customFormat="1" ht="30" customHeight="1">
      <c r="B97" s="25"/>
      <c r="AR97" s="25"/>
    </row>
    <row r="98" spans="2:44" s="1" customFormat="1" ht="7" customHeight="1">
      <c r="B98" s="37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25"/>
    </row>
  </sheetData>
  <mergeCells count="44">
    <mergeCell ref="K5:AO5"/>
    <mergeCell ref="K6:AO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L33:P33"/>
    <mergeCell ref="X35:AB35"/>
    <mergeCell ref="AK35:AO35"/>
    <mergeCell ref="W31:AE31"/>
    <mergeCell ref="AK31:AO31"/>
    <mergeCell ref="L31:P31"/>
    <mergeCell ref="W32:AE32"/>
    <mergeCell ref="AK32:AO32"/>
    <mergeCell ref="L32:P32"/>
    <mergeCell ref="AM87:AN87"/>
    <mergeCell ref="AM89:AP89"/>
    <mergeCell ref="AS89:AT91"/>
    <mergeCell ref="AM90:AP90"/>
    <mergeCell ref="W33:AE33"/>
    <mergeCell ref="AK33:AO33"/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O85"/>
  </mergeCells>
  <hyperlinks>
    <hyperlink ref="A95" location="'A - Dřevěné fasády'!C2" display="/" xr:uid="{00000000-0004-0000-0000-000000000000}"/>
    <hyperlink ref="A96" location="'VRN - VRN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63"/>
  <sheetViews>
    <sheetView showGridLines="0" workbookViewId="0">
      <selection activeCell="I214" sqref="I214"/>
    </sheetView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144" t="s">
        <v>5</v>
      </c>
      <c r="M2" s="145"/>
      <c r="N2" s="145"/>
      <c r="O2" s="145"/>
      <c r="P2" s="145"/>
      <c r="Q2" s="145"/>
      <c r="R2" s="145"/>
      <c r="S2" s="145"/>
      <c r="T2" s="145"/>
      <c r="U2" s="145"/>
      <c r="V2" s="145"/>
      <c r="AT2" s="13" t="s">
        <v>77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78</v>
      </c>
    </row>
    <row r="4" spans="2:46" ht="25" customHeight="1">
      <c r="B4" s="16"/>
      <c r="D4" s="17" t="s">
        <v>81</v>
      </c>
      <c r="L4" s="16"/>
      <c r="M4" s="81" t="s">
        <v>10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2" t="s">
        <v>13</v>
      </c>
      <c r="L6" s="16"/>
    </row>
    <row r="7" spans="2:46" ht="16.5" customHeight="1">
      <c r="B7" s="16"/>
      <c r="E7" s="179" t="str">
        <f>'Rekapitulace stavby'!K6</f>
        <v>KRAJSKÁ KNIHOVNA PARDUBICE</v>
      </c>
      <c r="F7" s="180"/>
      <c r="G7" s="180"/>
      <c r="H7" s="180"/>
      <c r="L7" s="16"/>
    </row>
    <row r="8" spans="2:46" s="1" customFormat="1" ht="12" customHeight="1">
      <c r="B8" s="25"/>
      <c r="D8" s="22" t="s">
        <v>82</v>
      </c>
      <c r="L8" s="25"/>
    </row>
    <row r="9" spans="2:46" s="1" customFormat="1" ht="16.5" customHeight="1">
      <c r="B9" s="25"/>
      <c r="E9" s="156" t="s">
        <v>83</v>
      </c>
      <c r="F9" s="178"/>
      <c r="G9" s="178"/>
      <c r="H9" s="178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15</v>
      </c>
      <c r="F11" s="20" t="s">
        <v>1</v>
      </c>
      <c r="I11" s="22" t="s">
        <v>16</v>
      </c>
      <c r="J11" s="20" t="s">
        <v>1</v>
      </c>
      <c r="L11" s="25"/>
    </row>
    <row r="12" spans="2:46" s="1" customFormat="1" ht="12" customHeight="1">
      <c r="B12" s="25"/>
      <c r="D12" s="22" t="s">
        <v>17</v>
      </c>
      <c r="F12" s="20" t="s">
        <v>18</v>
      </c>
      <c r="I12" s="22" t="s">
        <v>19</v>
      </c>
      <c r="J12" s="45"/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20</v>
      </c>
      <c r="I14" s="22" t="s">
        <v>21</v>
      </c>
      <c r="J14" s="20" t="s">
        <v>1</v>
      </c>
      <c r="L14" s="25"/>
    </row>
    <row r="15" spans="2:46" s="1" customFormat="1" ht="18" customHeight="1">
      <c r="B15" s="25"/>
      <c r="E15" s="20" t="s">
        <v>14</v>
      </c>
      <c r="I15" s="22" t="s">
        <v>22</v>
      </c>
      <c r="J15" s="20" t="s">
        <v>1</v>
      </c>
      <c r="L15" s="25"/>
    </row>
    <row r="16" spans="2:46" s="1" customFormat="1" ht="7" customHeight="1">
      <c r="B16" s="25"/>
      <c r="L16" s="25"/>
    </row>
    <row r="17" spans="2:12" s="1" customFormat="1" ht="12" customHeight="1">
      <c r="B17" s="25"/>
      <c r="D17" s="22" t="s">
        <v>23</v>
      </c>
      <c r="I17" s="22" t="s">
        <v>21</v>
      </c>
      <c r="J17" s="20" t="str">
        <f>'Rekapitulace stavby'!AN13</f>
        <v/>
      </c>
      <c r="L17" s="25"/>
    </row>
    <row r="18" spans="2:12" s="1" customFormat="1" ht="18" customHeight="1">
      <c r="B18" s="25"/>
      <c r="E18" s="172" t="str">
        <f>'Rekapitulace stavby'!E14</f>
        <v xml:space="preserve"> </v>
      </c>
      <c r="F18" s="172"/>
      <c r="G18" s="172"/>
      <c r="H18" s="172"/>
      <c r="I18" s="22" t="s">
        <v>22</v>
      </c>
      <c r="J18" s="20" t="str">
        <f>'Rekapitulace stavby'!AN14</f>
        <v/>
      </c>
      <c r="L18" s="25"/>
    </row>
    <row r="19" spans="2:12" s="1" customFormat="1" ht="7" customHeight="1">
      <c r="B19" s="25"/>
      <c r="L19" s="25"/>
    </row>
    <row r="20" spans="2:12" s="1" customFormat="1" ht="12" customHeight="1">
      <c r="B20" s="25"/>
      <c r="D20" s="22" t="s">
        <v>24</v>
      </c>
      <c r="I20" s="22" t="s">
        <v>21</v>
      </c>
      <c r="J20" s="20" t="s">
        <v>1</v>
      </c>
      <c r="L20" s="25"/>
    </row>
    <row r="21" spans="2:12" s="1" customFormat="1" ht="18" customHeight="1">
      <c r="B21" s="25"/>
      <c r="E21" s="20"/>
      <c r="I21" s="22" t="s">
        <v>22</v>
      </c>
      <c r="J21" s="20" t="s">
        <v>1</v>
      </c>
      <c r="L21" s="25"/>
    </row>
    <row r="22" spans="2:12" s="1" customFormat="1" ht="7" customHeight="1">
      <c r="B22" s="25"/>
      <c r="L22" s="25"/>
    </row>
    <row r="23" spans="2:12" s="1" customFormat="1" ht="12" customHeight="1">
      <c r="B23" s="25"/>
      <c r="D23" s="22" t="s">
        <v>26</v>
      </c>
      <c r="I23" s="22" t="s">
        <v>21</v>
      </c>
      <c r="J23" s="20" t="s">
        <v>1</v>
      </c>
      <c r="L23" s="25"/>
    </row>
    <row r="24" spans="2:12" s="1" customFormat="1" ht="18" customHeight="1">
      <c r="B24" s="25"/>
      <c r="E24" s="20"/>
      <c r="I24" s="22" t="s">
        <v>22</v>
      </c>
      <c r="J24" s="20" t="s">
        <v>1</v>
      </c>
      <c r="L24" s="25"/>
    </row>
    <row r="25" spans="2:12" s="1" customFormat="1" ht="7" customHeight="1">
      <c r="B25" s="25"/>
      <c r="L25" s="25"/>
    </row>
    <row r="26" spans="2:12" s="1" customFormat="1" ht="12" customHeight="1">
      <c r="B26" s="25"/>
      <c r="D26" s="22" t="s">
        <v>27</v>
      </c>
      <c r="L26" s="25"/>
    </row>
    <row r="27" spans="2:12" s="7" customFormat="1" ht="16.5" customHeight="1">
      <c r="B27" s="82"/>
      <c r="E27" s="174" t="s">
        <v>1</v>
      </c>
      <c r="F27" s="174"/>
      <c r="G27" s="174"/>
      <c r="H27" s="174"/>
      <c r="L27" s="82"/>
    </row>
    <row r="28" spans="2:12" s="1" customFormat="1" ht="7" customHeight="1">
      <c r="B28" s="25"/>
      <c r="L28" s="25"/>
    </row>
    <row r="29" spans="2:12" s="1" customFormat="1" ht="7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4" customHeight="1">
      <c r="B30" s="25"/>
      <c r="D30" s="83" t="s">
        <v>28</v>
      </c>
      <c r="J30" s="59">
        <f>ROUND(J124, 2)</f>
        <v>0</v>
      </c>
      <c r="L30" s="25"/>
    </row>
    <row r="31" spans="2:12" s="1" customFormat="1" ht="7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5" customHeight="1">
      <c r="B32" s="25"/>
      <c r="F32" s="28" t="s">
        <v>30</v>
      </c>
      <c r="I32" s="28" t="s">
        <v>29</v>
      </c>
      <c r="J32" s="28" t="s">
        <v>31</v>
      </c>
      <c r="L32" s="25"/>
    </row>
    <row r="33" spans="2:12" s="1" customFormat="1" ht="14.5" customHeight="1">
      <c r="B33" s="25"/>
      <c r="D33" s="48" t="s">
        <v>32</v>
      </c>
      <c r="E33" s="22" t="s">
        <v>33</v>
      </c>
      <c r="F33" s="84">
        <f>ROUND((SUM(BE124:BE162)),  2)</f>
        <v>0</v>
      </c>
      <c r="I33" s="85">
        <v>0.21</v>
      </c>
      <c r="J33" s="84">
        <f>ROUND(((SUM(BE124:BE162))*I33),  2)</f>
        <v>0</v>
      </c>
      <c r="L33" s="25"/>
    </row>
    <row r="34" spans="2:12" s="1" customFormat="1" ht="14.5" customHeight="1">
      <c r="B34" s="25"/>
      <c r="E34" s="22" t="s">
        <v>34</v>
      </c>
      <c r="F34" s="84">
        <f>ROUND((SUM(BF124:BF162)),  2)</f>
        <v>0</v>
      </c>
      <c r="I34" s="85">
        <v>0.12</v>
      </c>
      <c r="J34" s="84">
        <f>ROUND(((SUM(BF124:BF162))*I34),  2)</f>
        <v>0</v>
      </c>
      <c r="L34" s="25"/>
    </row>
    <row r="35" spans="2:12" s="1" customFormat="1" ht="14.5" hidden="1" customHeight="1">
      <c r="B35" s="25"/>
      <c r="E35" s="22" t="s">
        <v>35</v>
      </c>
      <c r="F35" s="84">
        <f>ROUND((SUM(BG124:BG162)),  2)</f>
        <v>0</v>
      </c>
      <c r="I35" s="85">
        <v>0.21</v>
      </c>
      <c r="J35" s="84">
        <f>0</f>
        <v>0</v>
      </c>
      <c r="L35" s="25"/>
    </row>
    <row r="36" spans="2:12" s="1" customFormat="1" ht="14.5" hidden="1" customHeight="1">
      <c r="B36" s="25"/>
      <c r="E36" s="22" t="s">
        <v>36</v>
      </c>
      <c r="F36" s="84">
        <f>ROUND((SUM(BH124:BH162)),  2)</f>
        <v>0</v>
      </c>
      <c r="I36" s="85">
        <v>0.12</v>
      </c>
      <c r="J36" s="84">
        <f>0</f>
        <v>0</v>
      </c>
      <c r="L36" s="25"/>
    </row>
    <row r="37" spans="2:12" s="1" customFormat="1" ht="14.5" hidden="1" customHeight="1">
      <c r="B37" s="25"/>
      <c r="E37" s="22" t="s">
        <v>37</v>
      </c>
      <c r="F37" s="84">
        <f>ROUND((SUM(BI124:BI162)),  2)</f>
        <v>0</v>
      </c>
      <c r="I37" s="85">
        <v>0</v>
      </c>
      <c r="J37" s="84">
        <f>0</f>
        <v>0</v>
      </c>
      <c r="L37" s="25"/>
    </row>
    <row r="38" spans="2:12" s="1" customFormat="1" ht="7" customHeight="1">
      <c r="B38" s="25"/>
      <c r="L38" s="25"/>
    </row>
    <row r="39" spans="2:12" s="1" customFormat="1" ht="25.4" customHeight="1">
      <c r="B39" s="25"/>
      <c r="C39" s="86"/>
      <c r="D39" s="87" t="s">
        <v>38</v>
      </c>
      <c r="E39" s="50"/>
      <c r="F39" s="50"/>
      <c r="G39" s="88" t="s">
        <v>39</v>
      </c>
      <c r="H39" s="89" t="s">
        <v>40</v>
      </c>
      <c r="I39" s="50"/>
      <c r="J39" s="90">
        <f>SUM(J30:J37)</f>
        <v>0</v>
      </c>
      <c r="K39" s="91"/>
      <c r="L39" s="25"/>
    </row>
    <row r="40" spans="2:12" s="1" customFormat="1" ht="14.5" customHeight="1">
      <c r="B40" s="25"/>
      <c r="L40" s="25"/>
    </row>
    <row r="41" spans="2:12" ht="14.5" customHeight="1">
      <c r="B41" s="16"/>
      <c r="L41" s="16"/>
    </row>
    <row r="42" spans="2:12" ht="14.5" customHeight="1">
      <c r="B42" s="16"/>
      <c r="L42" s="16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5"/>
      <c r="D50" s="34" t="s">
        <v>41</v>
      </c>
      <c r="E50" s="35"/>
      <c r="F50" s="35"/>
      <c r="G50" s="34" t="s">
        <v>42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5">
      <c r="B61" s="25"/>
      <c r="D61" s="36" t="s">
        <v>43</v>
      </c>
      <c r="E61" s="27"/>
      <c r="F61" s="92" t="s">
        <v>44</v>
      </c>
      <c r="G61" s="36" t="s">
        <v>43</v>
      </c>
      <c r="H61" s="27"/>
      <c r="I61" s="27"/>
      <c r="J61" s="93" t="s">
        <v>44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5"/>
      <c r="D65" s="34" t="s">
        <v>45</v>
      </c>
      <c r="E65" s="35"/>
      <c r="F65" s="35"/>
      <c r="G65" s="34" t="s">
        <v>46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5">
      <c r="B76" s="25"/>
      <c r="D76" s="36" t="s">
        <v>43</v>
      </c>
      <c r="E76" s="27"/>
      <c r="F76" s="92" t="s">
        <v>44</v>
      </c>
      <c r="G76" s="36" t="s">
        <v>43</v>
      </c>
      <c r="H76" s="27"/>
      <c r="I76" s="27"/>
      <c r="J76" s="93" t="s">
        <v>44</v>
      </c>
      <c r="K76" s="27"/>
      <c r="L76" s="25"/>
    </row>
    <row r="77" spans="2:12" s="1" customFormat="1" ht="14.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7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5" customHeight="1">
      <c r="B82" s="25"/>
      <c r="C82" s="17" t="s">
        <v>84</v>
      </c>
      <c r="L82" s="25"/>
    </row>
    <row r="83" spans="2:47" s="1" customFormat="1" ht="7" customHeight="1">
      <c r="B83" s="25"/>
      <c r="L83" s="25"/>
    </row>
    <row r="84" spans="2:47" s="1" customFormat="1" ht="12" customHeight="1">
      <c r="B84" s="25"/>
      <c r="C84" s="22" t="s">
        <v>13</v>
      </c>
      <c r="L84" s="25"/>
    </row>
    <row r="85" spans="2:47" s="1" customFormat="1" ht="16.5" customHeight="1">
      <c r="B85" s="25"/>
      <c r="E85" s="179" t="str">
        <f>E7</f>
        <v>KRAJSKÁ KNIHOVNA PARDUBICE</v>
      </c>
      <c r="F85" s="180"/>
      <c r="G85" s="180"/>
      <c r="H85" s="180"/>
      <c r="L85" s="25"/>
    </row>
    <row r="86" spans="2:47" s="1" customFormat="1" ht="12" customHeight="1">
      <c r="B86" s="25"/>
      <c r="C86" s="22" t="s">
        <v>82</v>
      </c>
      <c r="L86" s="25"/>
    </row>
    <row r="87" spans="2:47" s="1" customFormat="1" ht="16.5" customHeight="1">
      <c r="B87" s="25"/>
      <c r="E87" s="156" t="str">
        <f>E9</f>
        <v>A - Dřevěné fasády</v>
      </c>
      <c r="F87" s="178"/>
      <c r="G87" s="178"/>
      <c r="H87" s="178"/>
      <c r="L87" s="25"/>
    </row>
    <row r="88" spans="2:47" s="1" customFormat="1" ht="7" customHeight="1">
      <c r="B88" s="25"/>
      <c r="L88" s="25"/>
    </row>
    <row r="89" spans="2:47" s="1" customFormat="1" ht="12" customHeight="1">
      <c r="B89" s="25"/>
      <c r="C89" s="22" t="s">
        <v>17</v>
      </c>
      <c r="F89" s="20" t="str">
        <f>F12</f>
        <v xml:space="preserve"> </v>
      </c>
      <c r="I89" s="22" t="s">
        <v>19</v>
      </c>
      <c r="J89" s="45" t="str">
        <f>IF(J12="","",J12)</f>
        <v/>
      </c>
      <c r="L89" s="25"/>
    </row>
    <row r="90" spans="2:47" s="1" customFormat="1" ht="7" customHeight="1">
      <c r="B90" s="25"/>
      <c r="L90" s="25"/>
    </row>
    <row r="91" spans="2:47" s="1" customFormat="1" ht="15.25" customHeight="1">
      <c r="B91" s="25"/>
      <c r="C91" s="22" t="s">
        <v>20</v>
      </c>
      <c r="F91" s="20" t="str">
        <f>E15</f>
        <v>KRAJSKÁ KNIHOVNA PARDUBICE</v>
      </c>
      <c r="I91" s="22" t="s">
        <v>24</v>
      </c>
      <c r="J91" s="23">
        <f>E21</f>
        <v>0</v>
      </c>
      <c r="L91" s="25"/>
    </row>
    <row r="92" spans="2:47" s="1" customFormat="1" ht="15.25" customHeight="1">
      <c r="B92" s="25"/>
      <c r="C92" s="22" t="s">
        <v>23</v>
      </c>
      <c r="F92" s="20" t="str">
        <f>IF(E18="","",E18)</f>
        <v xml:space="preserve"> </v>
      </c>
      <c r="I92" s="22" t="s">
        <v>26</v>
      </c>
      <c r="J92" s="23">
        <f>E24</f>
        <v>0</v>
      </c>
      <c r="L92" s="25"/>
    </row>
    <row r="93" spans="2:47" s="1" customFormat="1" ht="10.4" customHeight="1">
      <c r="B93" s="25"/>
      <c r="L93" s="25"/>
    </row>
    <row r="94" spans="2:47" s="1" customFormat="1" ht="29.25" customHeight="1">
      <c r="B94" s="25"/>
      <c r="C94" s="94" t="s">
        <v>85</v>
      </c>
      <c r="D94" s="86"/>
      <c r="E94" s="86"/>
      <c r="F94" s="86"/>
      <c r="G94" s="86"/>
      <c r="H94" s="86"/>
      <c r="I94" s="86"/>
      <c r="J94" s="95" t="s">
        <v>86</v>
      </c>
      <c r="K94" s="86"/>
      <c r="L94" s="25"/>
    </row>
    <row r="95" spans="2:47" s="1" customFormat="1" ht="10.4" customHeight="1">
      <c r="B95" s="25"/>
      <c r="L95" s="25"/>
    </row>
    <row r="96" spans="2:47" s="1" customFormat="1" ht="22.9" customHeight="1">
      <c r="B96" s="25"/>
      <c r="C96" s="96" t="s">
        <v>87</v>
      </c>
      <c r="J96" s="59">
        <f>J124</f>
        <v>0</v>
      </c>
      <c r="L96" s="25"/>
      <c r="AU96" s="13" t="s">
        <v>88</v>
      </c>
    </row>
    <row r="97" spans="2:12" s="8" customFormat="1" ht="25" customHeight="1">
      <c r="B97" s="97"/>
      <c r="D97" s="98" t="s">
        <v>89</v>
      </c>
      <c r="E97" s="99"/>
      <c r="F97" s="99"/>
      <c r="G97" s="99"/>
      <c r="H97" s="99"/>
      <c r="I97" s="99"/>
      <c r="J97" s="100">
        <f>J125</f>
        <v>0</v>
      </c>
      <c r="L97" s="97"/>
    </row>
    <row r="98" spans="2:12" s="9" customFormat="1" ht="19.899999999999999" customHeight="1">
      <c r="B98" s="101"/>
      <c r="D98" s="102" t="s">
        <v>90</v>
      </c>
      <c r="E98" s="103"/>
      <c r="F98" s="103"/>
      <c r="G98" s="103"/>
      <c r="H98" s="103"/>
      <c r="I98" s="103"/>
      <c r="J98" s="104">
        <f>J126</f>
        <v>0</v>
      </c>
      <c r="L98" s="101"/>
    </row>
    <row r="99" spans="2:12" s="9" customFormat="1" ht="19.899999999999999" customHeight="1">
      <c r="B99" s="101"/>
      <c r="D99" s="102" t="s">
        <v>91</v>
      </c>
      <c r="E99" s="103"/>
      <c r="F99" s="103"/>
      <c r="G99" s="103"/>
      <c r="H99" s="103"/>
      <c r="I99" s="103"/>
      <c r="J99" s="104">
        <f>J132</f>
        <v>0</v>
      </c>
      <c r="L99" s="101"/>
    </row>
    <row r="100" spans="2:12" s="9" customFormat="1" ht="19.899999999999999" customHeight="1">
      <c r="B100" s="101"/>
      <c r="D100" s="102" t="s">
        <v>92</v>
      </c>
      <c r="E100" s="103"/>
      <c r="F100" s="103"/>
      <c r="G100" s="103"/>
      <c r="H100" s="103"/>
      <c r="I100" s="103"/>
      <c r="J100" s="104">
        <f>J143</f>
        <v>0</v>
      </c>
      <c r="L100" s="101"/>
    </row>
    <row r="101" spans="2:12" s="8" customFormat="1" ht="25" customHeight="1">
      <c r="B101" s="97"/>
      <c r="D101" s="98" t="s">
        <v>93</v>
      </c>
      <c r="E101" s="99"/>
      <c r="F101" s="99"/>
      <c r="G101" s="99"/>
      <c r="H101" s="99"/>
      <c r="I101" s="99"/>
      <c r="J101" s="100">
        <f>J145</f>
        <v>0</v>
      </c>
      <c r="L101" s="97"/>
    </row>
    <row r="102" spans="2:12" s="9" customFormat="1" ht="19.899999999999999" customHeight="1">
      <c r="B102" s="101"/>
      <c r="D102" s="102" t="s">
        <v>94</v>
      </c>
      <c r="E102" s="103"/>
      <c r="F102" s="103"/>
      <c r="G102" s="103"/>
      <c r="H102" s="103"/>
      <c r="I102" s="103"/>
      <c r="J102" s="104">
        <f>J146</f>
        <v>0</v>
      </c>
      <c r="L102" s="101"/>
    </row>
    <row r="103" spans="2:12" s="9" customFormat="1" ht="19.899999999999999" customHeight="1">
      <c r="B103" s="101"/>
      <c r="D103" s="102" t="s">
        <v>95</v>
      </c>
      <c r="E103" s="103"/>
      <c r="F103" s="103"/>
      <c r="G103" s="103"/>
      <c r="H103" s="103"/>
      <c r="I103" s="103"/>
      <c r="J103" s="104">
        <f>J153</f>
        <v>0</v>
      </c>
      <c r="L103" s="101"/>
    </row>
    <row r="104" spans="2:12" s="9" customFormat="1" ht="19.899999999999999" customHeight="1">
      <c r="B104" s="101"/>
      <c r="D104" s="102" t="s">
        <v>96</v>
      </c>
      <c r="E104" s="103"/>
      <c r="F104" s="103"/>
      <c r="G104" s="103"/>
      <c r="H104" s="103"/>
      <c r="I104" s="103"/>
      <c r="J104" s="104">
        <f>J160</f>
        <v>0</v>
      </c>
      <c r="L104" s="101"/>
    </row>
    <row r="105" spans="2:12" s="1" customFormat="1" ht="21.75" customHeight="1">
      <c r="B105" s="25"/>
      <c r="L105" s="25"/>
    </row>
    <row r="106" spans="2:12" s="1" customFormat="1" ht="7" customHeight="1">
      <c r="B106" s="37"/>
      <c r="C106" s="38"/>
      <c r="D106" s="38"/>
      <c r="E106" s="38"/>
      <c r="F106" s="38"/>
      <c r="G106" s="38"/>
      <c r="H106" s="38"/>
      <c r="I106" s="38"/>
      <c r="J106" s="38"/>
      <c r="K106" s="38"/>
      <c r="L106" s="25"/>
    </row>
    <row r="110" spans="2:12" s="1" customFormat="1" ht="7" customHeight="1"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25"/>
    </row>
    <row r="111" spans="2:12" s="1" customFormat="1" ht="25" customHeight="1">
      <c r="B111" s="25"/>
      <c r="C111" s="17" t="s">
        <v>97</v>
      </c>
      <c r="L111" s="25"/>
    </row>
    <row r="112" spans="2:12" s="1" customFormat="1" ht="7" customHeight="1">
      <c r="B112" s="25"/>
      <c r="L112" s="25"/>
    </row>
    <row r="113" spans="2:65" s="1" customFormat="1" ht="12" customHeight="1">
      <c r="B113" s="25"/>
      <c r="C113" s="22" t="s">
        <v>13</v>
      </c>
      <c r="L113" s="25"/>
    </row>
    <row r="114" spans="2:65" s="1" customFormat="1" ht="16.5" customHeight="1">
      <c r="B114" s="25"/>
      <c r="E114" s="179" t="str">
        <f>E7</f>
        <v>KRAJSKÁ KNIHOVNA PARDUBICE</v>
      </c>
      <c r="F114" s="180"/>
      <c r="G114" s="180"/>
      <c r="H114" s="180"/>
      <c r="L114" s="25"/>
    </row>
    <row r="115" spans="2:65" s="1" customFormat="1" ht="12" customHeight="1">
      <c r="B115" s="25"/>
      <c r="C115" s="22" t="s">
        <v>82</v>
      </c>
      <c r="L115" s="25"/>
    </row>
    <row r="116" spans="2:65" s="1" customFormat="1" ht="16.5" customHeight="1">
      <c r="B116" s="25"/>
      <c r="E116" s="156" t="str">
        <f>E9</f>
        <v>A - Dřevěné fasády</v>
      </c>
      <c r="F116" s="178"/>
      <c r="G116" s="178"/>
      <c r="H116" s="178"/>
      <c r="L116" s="25"/>
    </row>
    <row r="117" spans="2:65" s="1" customFormat="1" ht="7" customHeight="1">
      <c r="B117" s="25"/>
      <c r="L117" s="25"/>
    </row>
    <row r="118" spans="2:65" s="1" customFormat="1" ht="12" customHeight="1">
      <c r="B118" s="25"/>
      <c r="C118" s="22" t="s">
        <v>17</v>
      </c>
      <c r="F118" s="20" t="str">
        <f>F12</f>
        <v xml:space="preserve"> </v>
      </c>
      <c r="I118" s="22" t="s">
        <v>19</v>
      </c>
      <c r="J118" s="45" t="str">
        <f>IF(J12="","",J12)</f>
        <v/>
      </c>
      <c r="L118" s="25"/>
    </row>
    <row r="119" spans="2:65" s="1" customFormat="1" ht="7" customHeight="1">
      <c r="B119" s="25"/>
      <c r="L119" s="25"/>
    </row>
    <row r="120" spans="2:65" s="1" customFormat="1" ht="15.25" customHeight="1">
      <c r="B120" s="25"/>
      <c r="C120" s="22" t="s">
        <v>20</v>
      </c>
      <c r="F120" s="20" t="str">
        <f>E15</f>
        <v>KRAJSKÁ KNIHOVNA PARDUBICE</v>
      </c>
      <c r="I120" s="22" t="s">
        <v>24</v>
      </c>
      <c r="J120" s="23">
        <f>E21</f>
        <v>0</v>
      </c>
      <c r="L120" s="25"/>
    </row>
    <row r="121" spans="2:65" s="1" customFormat="1" ht="15.25" customHeight="1">
      <c r="B121" s="25"/>
      <c r="C121" s="22" t="s">
        <v>23</v>
      </c>
      <c r="F121" s="20" t="str">
        <f>IF(E18="","",E18)</f>
        <v xml:space="preserve"> </v>
      </c>
      <c r="I121" s="22" t="s">
        <v>26</v>
      </c>
      <c r="J121" s="23">
        <f>E24</f>
        <v>0</v>
      </c>
      <c r="L121" s="25"/>
    </row>
    <row r="122" spans="2:65" s="1" customFormat="1" ht="10.4" customHeight="1">
      <c r="B122" s="25"/>
      <c r="L122" s="25"/>
    </row>
    <row r="123" spans="2:65" s="10" customFormat="1" ht="29.25" customHeight="1">
      <c r="B123" s="105"/>
      <c r="C123" s="106" t="s">
        <v>98</v>
      </c>
      <c r="D123" s="107" t="s">
        <v>53</v>
      </c>
      <c r="E123" s="107" t="s">
        <v>49</v>
      </c>
      <c r="F123" s="107" t="s">
        <v>50</v>
      </c>
      <c r="G123" s="107" t="s">
        <v>99</v>
      </c>
      <c r="H123" s="107" t="s">
        <v>100</v>
      </c>
      <c r="I123" s="107" t="s">
        <v>101</v>
      </c>
      <c r="J123" s="108" t="s">
        <v>86</v>
      </c>
      <c r="K123" s="109" t="s">
        <v>102</v>
      </c>
      <c r="L123" s="105"/>
      <c r="M123" s="52" t="s">
        <v>1</v>
      </c>
      <c r="N123" s="53" t="s">
        <v>32</v>
      </c>
      <c r="O123" s="53" t="s">
        <v>103</v>
      </c>
      <c r="P123" s="53" t="s">
        <v>104</v>
      </c>
      <c r="Q123" s="53" t="s">
        <v>105</v>
      </c>
      <c r="R123" s="53" t="s">
        <v>106</v>
      </c>
      <c r="S123" s="53" t="s">
        <v>107</v>
      </c>
      <c r="T123" s="54" t="s">
        <v>108</v>
      </c>
    </row>
    <row r="124" spans="2:65" s="1" customFormat="1" ht="22.9" customHeight="1">
      <c r="B124" s="25"/>
      <c r="C124" s="57" t="s">
        <v>109</v>
      </c>
      <c r="J124" s="110">
        <f>BK124</f>
        <v>0</v>
      </c>
      <c r="L124" s="25"/>
      <c r="M124" s="55"/>
      <c r="N124" s="46"/>
      <c r="O124" s="46"/>
      <c r="P124" s="111">
        <f>P125+P145</f>
        <v>54.188637999999997</v>
      </c>
      <c r="Q124" s="46"/>
      <c r="R124" s="111">
        <f>R125+R145</f>
        <v>1.3137816</v>
      </c>
      <c r="S124" s="46"/>
      <c r="T124" s="112">
        <f>T125+T145</f>
        <v>0</v>
      </c>
      <c r="AT124" s="13" t="s">
        <v>67</v>
      </c>
      <c r="AU124" s="13" t="s">
        <v>88</v>
      </c>
      <c r="BK124" s="113">
        <f>BK125+BK145</f>
        <v>0</v>
      </c>
    </row>
    <row r="125" spans="2:65" s="11" customFormat="1" ht="25.9" customHeight="1">
      <c r="B125" s="114"/>
      <c r="D125" s="115" t="s">
        <v>67</v>
      </c>
      <c r="E125" s="116" t="s">
        <v>110</v>
      </c>
      <c r="F125" s="116" t="s">
        <v>111</v>
      </c>
      <c r="J125" s="117">
        <f>BK125</f>
        <v>0</v>
      </c>
      <c r="L125" s="114"/>
      <c r="M125" s="118"/>
      <c r="P125" s="119">
        <f>P126+P132+P143</f>
        <v>54.188637999999997</v>
      </c>
      <c r="R125" s="119">
        <f>R126+R132+R143</f>
        <v>1.3137816</v>
      </c>
      <c r="T125" s="120">
        <f>T126+T132+T143</f>
        <v>0</v>
      </c>
      <c r="AR125" s="115" t="s">
        <v>76</v>
      </c>
      <c r="AT125" s="121" t="s">
        <v>67</v>
      </c>
      <c r="AU125" s="121" t="s">
        <v>68</v>
      </c>
      <c r="AY125" s="115" t="s">
        <v>112</v>
      </c>
      <c r="BK125" s="122">
        <f>BK126+BK132+BK143</f>
        <v>0</v>
      </c>
    </row>
    <row r="126" spans="2:65" s="11" customFormat="1" ht="22.9" customHeight="1">
      <c r="B126" s="114"/>
      <c r="D126" s="115" t="s">
        <v>67</v>
      </c>
      <c r="E126" s="123" t="s">
        <v>113</v>
      </c>
      <c r="F126" s="123" t="s">
        <v>114</v>
      </c>
      <c r="J126" s="124">
        <f>BK126</f>
        <v>0</v>
      </c>
      <c r="L126" s="114"/>
      <c r="M126" s="118"/>
      <c r="P126" s="119">
        <f>SUM(P127:P131)</f>
        <v>1.3387199999999999</v>
      </c>
      <c r="R126" s="119">
        <f>SUM(R127:R131)</f>
        <v>1.3137816</v>
      </c>
      <c r="T126" s="120">
        <f>SUM(T127:T131)</f>
        <v>0</v>
      </c>
      <c r="AR126" s="115" t="s">
        <v>76</v>
      </c>
      <c r="AT126" s="121" t="s">
        <v>67</v>
      </c>
      <c r="AU126" s="121" t="s">
        <v>76</v>
      </c>
      <c r="AY126" s="115" t="s">
        <v>112</v>
      </c>
      <c r="BK126" s="122">
        <f>SUM(BK127:BK131)</f>
        <v>0</v>
      </c>
    </row>
    <row r="127" spans="2:65" s="1" customFormat="1" ht="21.75" customHeight="1">
      <c r="B127" s="125"/>
      <c r="C127" s="126" t="s">
        <v>76</v>
      </c>
      <c r="D127" s="126" t="s">
        <v>115</v>
      </c>
      <c r="E127" s="127" t="s">
        <v>116</v>
      </c>
      <c r="F127" s="128" t="s">
        <v>117</v>
      </c>
      <c r="G127" s="129" t="s">
        <v>118</v>
      </c>
      <c r="H127" s="130">
        <v>2.2280000000000002</v>
      </c>
      <c r="I127" s="131"/>
      <c r="J127" s="131">
        <f>ROUND(I127*H127,2)</f>
        <v>0</v>
      </c>
      <c r="K127" s="132"/>
      <c r="L127" s="25"/>
      <c r="M127" s="133" t="s">
        <v>1</v>
      </c>
      <c r="N127" s="134" t="s">
        <v>33</v>
      </c>
      <c r="O127" s="135">
        <v>0.19</v>
      </c>
      <c r="P127" s="135">
        <f>O127*H127</f>
        <v>0.42332000000000003</v>
      </c>
      <c r="Q127" s="135">
        <v>0.1837</v>
      </c>
      <c r="R127" s="135">
        <f>Q127*H127</f>
        <v>0.40928360000000003</v>
      </c>
      <c r="S127" s="135">
        <v>0</v>
      </c>
      <c r="T127" s="136">
        <f>S127*H127</f>
        <v>0</v>
      </c>
      <c r="AR127" s="137" t="s">
        <v>119</v>
      </c>
      <c r="AT127" s="137" t="s">
        <v>115</v>
      </c>
      <c r="AU127" s="137" t="s">
        <v>78</v>
      </c>
      <c r="AY127" s="13" t="s">
        <v>112</v>
      </c>
      <c r="BE127" s="138">
        <f>IF(N127="základní",J127,0)</f>
        <v>0</v>
      </c>
      <c r="BF127" s="138">
        <f>IF(N127="snížená",J127,0)</f>
        <v>0</v>
      </c>
      <c r="BG127" s="138">
        <f>IF(N127="zákl. přenesená",J127,0)</f>
        <v>0</v>
      </c>
      <c r="BH127" s="138">
        <f>IF(N127="sníž. přenesená",J127,0)</f>
        <v>0</v>
      </c>
      <c r="BI127" s="138">
        <f>IF(N127="nulová",J127,0)</f>
        <v>0</v>
      </c>
      <c r="BJ127" s="13" t="s">
        <v>76</v>
      </c>
      <c r="BK127" s="138">
        <f>ROUND(I127*H127,2)</f>
        <v>0</v>
      </c>
      <c r="BL127" s="13" t="s">
        <v>119</v>
      </c>
      <c r="BM127" s="137" t="s">
        <v>120</v>
      </c>
    </row>
    <row r="128" spans="2:65" s="1" customFormat="1" ht="24.25" customHeight="1">
      <c r="B128" s="125"/>
      <c r="C128" s="126" t="s">
        <v>78</v>
      </c>
      <c r="D128" s="126" t="s">
        <v>115</v>
      </c>
      <c r="E128" s="127" t="s">
        <v>121</v>
      </c>
      <c r="F128" s="128" t="s">
        <v>122</v>
      </c>
      <c r="G128" s="129" t="s">
        <v>123</v>
      </c>
      <c r="H128" s="130">
        <v>4.5999999999999996</v>
      </c>
      <c r="I128" s="131"/>
      <c r="J128" s="131">
        <f>ROUND(I128*H128,2)</f>
        <v>0</v>
      </c>
      <c r="K128" s="132"/>
      <c r="L128" s="25"/>
      <c r="M128" s="133" t="s">
        <v>1</v>
      </c>
      <c r="N128" s="134" t="s">
        <v>33</v>
      </c>
      <c r="O128" s="135">
        <v>0.19900000000000001</v>
      </c>
      <c r="P128" s="135">
        <f>O128*H128</f>
        <v>0.91539999999999999</v>
      </c>
      <c r="Q128" s="135">
        <v>0.19663</v>
      </c>
      <c r="R128" s="135">
        <f>Q128*H128</f>
        <v>0.90449799999999991</v>
      </c>
      <c r="S128" s="135">
        <v>0</v>
      </c>
      <c r="T128" s="136">
        <f>S128*H128</f>
        <v>0</v>
      </c>
      <c r="AR128" s="137" t="s">
        <v>119</v>
      </c>
      <c r="AT128" s="137" t="s">
        <v>115</v>
      </c>
      <c r="AU128" s="137" t="s">
        <v>78</v>
      </c>
      <c r="AY128" s="13" t="s">
        <v>112</v>
      </c>
      <c r="BE128" s="138">
        <f>IF(N128="základní",J128,0)</f>
        <v>0</v>
      </c>
      <c r="BF128" s="138">
        <f>IF(N128="snížená",J128,0)</f>
        <v>0</v>
      </c>
      <c r="BG128" s="138">
        <f>IF(N128="zákl. přenesená",J128,0)</f>
        <v>0</v>
      </c>
      <c r="BH128" s="138">
        <f>IF(N128="sníž. přenesená",J128,0)</f>
        <v>0</v>
      </c>
      <c r="BI128" s="138">
        <f>IF(N128="nulová",J128,0)</f>
        <v>0</v>
      </c>
      <c r="BJ128" s="13" t="s">
        <v>76</v>
      </c>
      <c r="BK128" s="138">
        <f>ROUND(I128*H128,2)</f>
        <v>0</v>
      </c>
      <c r="BL128" s="13" t="s">
        <v>119</v>
      </c>
      <c r="BM128" s="137" t="s">
        <v>124</v>
      </c>
    </row>
    <row r="129" spans="2:65" s="1" customFormat="1" ht="37.9" customHeight="1">
      <c r="B129" s="125"/>
      <c r="C129" s="126" t="s">
        <v>125</v>
      </c>
      <c r="D129" s="126" t="s">
        <v>115</v>
      </c>
      <c r="E129" s="127" t="s">
        <v>126</v>
      </c>
      <c r="F129" s="128" t="s">
        <v>127</v>
      </c>
      <c r="G129" s="129" t="s">
        <v>118</v>
      </c>
      <c r="H129" s="130">
        <v>21.901</v>
      </c>
      <c r="I129" s="131"/>
      <c r="J129" s="131">
        <f>ROUND(I129*H129,2)</f>
        <v>0</v>
      </c>
      <c r="K129" s="132"/>
      <c r="L129" s="25"/>
      <c r="M129" s="133" t="s">
        <v>1</v>
      </c>
      <c r="N129" s="134" t="s">
        <v>33</v>
      </c>
      <c r="O129" s="135">
        <v>0</v>
      </c>
      <c r="P129" s="135">
        <f>O129*H129</f>
        <v>0</v>
      </c>
      <c r="Q129" s="135">
        <v>0</v>
      </c>
      <c r="R129" s="135">
        <f>Q129*H129</f>
        <v>0</v>
      </c>
      <c r="S129" s="135">
        <v>0</v>
      </c>
      <c r="T129" s="136">
        <f>S129*H129</f>
        <v>0</v>
      </c>
      <c r="AR129" s="137" t="s">
        <v>119</v>
      </c>
      <c r="AT129" s="137" t="s">
        <v>115</v>
      </c>
      <c r="AU129" s="137" t="s">
        <v>78</v>
      </c>
      <c r="AY129" s="13" t="s">
        <v>112</v>
      </c>
      <c r="BE129" s="138">
        <f>IF(N129="základní",J129,0)</f>
        <v>0</v>
      </c>
      <c r="BF129" s="138">
        <f>IF(N129="snížená",J129,0)</f>
        <v>0</v>
      </c>
      <c r="BG129" s="138">
        <f>IF(N129="zákl. přenesená",J129,0)</f>
        <v>0</v>
      </c>
      <c r="BH129" s="138">
        <f>IF(N129="sníž. přenesená",J129,0)</f>
        <v>0</v>
      </c>
      <c r="BI129" s="138">
        <f>IF(N129="nulová",J129,0)</f>
        <v>0</v>
      </c>
      <c r="BJ129" s="13" t="s">
        <v>76</v>
      </c>
      <c r="BK129" s="138">
        <f>ROUND(I129*H129,2)</f>
        <v>0</v>
      </c>
      <c r="BL129" s="13" t="s">
        <v>119</v>
      </c>
      <c r="BM129" s="137" t="s">
        <v>128</v>
      </c>
    </row>
    <row r="130" spans="2:65" s="1" customFormat="1" ht="37.9" customHeight="1">
      <c r="B130" s="125"/>
      <c r="C130" s="126" t="s">
        <v>119</v>
      </c>
      <c r="D130" s="126" t="s">
        <v>115</v>
      </c>
      <c r="E130" s="127" t="s">
        <v>129</v>
      </c>
      <c r="F130" s="128" t="s">
        <v>130</v>
      </c>
      <c r="G130" s="129" t="s">
        <v>118</v>
      </c>
      <c r="H130" s="130">
        <v>25.010999999999999</v>
      </c>
      <c r="I130" s="131"/>
      <c r="J130" s="131">
        <f>ROUND(I130*H130,2)</f>
        <v>0</v>
      </c>
      <c r="K130" s="132"/>
      <c r="L130" s="25"/>
      <c r="M130" s="133" t="s">
        <v>1</v>
      </c>
      <c r="N130" s="134" t="s">
        <v>33</v>
      </c>
      <c r="O130" s="135">
        <v>0</v>
      </c>
      <c r="P130" s="135">
        <f>O130*H130</f>
        <v>0</v>
      </c>
      <c r="Q130" s="135">
        <v>0</v>
      </c>
      <c r="R130" s="135">
        <f>Q130*H130</f>
        <v>0</v>
      </c>
      <c r="S130" s="135">
        <v>0</v>
      </c>
      <c r="T130" s="136">
        <f>S130*H130</f>
        <v>0</v>
      </c>
      <c r="AR130" s="137" t="s">
        <v>119</v>
      </c>
      <c r="AT130" s="137" t="s">
        <v>115</v>
      </c>
      <c r="AU130" s="137" t="s">
        <v>78</v>
      </c>
      <c r="AY130" s="13" t="s">
        <v>112</v>
      </c>
      <c r="BE130" s="138">
        <f>IF(N130="základní",J130,0)</f>
        <v>0</v>
      </c>
      <c r="BF130" s="138">
        <f>IF(N130="snížená",J130,0)</f>
        <v>0</v>
      </c>
      <c r="BG130" s="138">
        <f>IF(N130="zákl. přenesená",J130,0)</f>
        <v>0</v>
      </c>
      <c r="BH130" s="138">
        <f>IF(N130="sníž. přenesená",J130,0)</f>
        <v>0</v>
      </c>
      <c r="BI130" s="138">
        <f>IF(N130="nulová",J130,0)</f>
        <v>0</v>
      </c>
      <c r="BJ130" s="13" t="s">
        <v>76</v>
      </c>
      <c r="BK130" s="138">
        <f>ROUND(I130*H130,2)</f>
        <v>0</v>
      </c>
      <c r="BL130" s="13" t="s">
        <v>119</v>
      </c>
      <c r="BM130" s="137" t="s">
        <v>131</v>
      </c>
    </row>
    <row r="131" spans="2:65" s="1" customFormat="1" ht="33" customHeight="1">
      <c r="B131" s="125"/>
      <c r="C131" s="126" t="s">
        <v>132</v>
      </c>
      <c r="D131" s="126" t="s">
        <v>115</v>
      </c>
      <c r="E131" s="127" t="s">
        <v>133</v>
      </c>
      <c r="F131" s="128" t="s">
        <v>134</v>
      </c>
      <c r="G131" s="129" t="s">
        <v>118</v>
      </c>
      <c r="H131" s="130">
        <v>17.683</v>
      </c>
      <c r="I131" s="131"/>
      <c r="J131" s="131">
        <f>ROUND(I131*H131,2)</f>
        <v>0</v>
      </c>
      <c r="K131" s="132"/>
      <c r="L131" s="25"/>
      <c r="M131" s="133" t="s">
        <v>1</v>
      </c>
      <c r="N131" s="134" t="s">
        <v>33</v>
      </c>
      <c r="O131" s="135">
        <v>0</v>
      </c>
      <c r="P131" s="135">
        <f>O131*H131</f>
        <v>0</v>
      </c>
      <c r="Q131" s="135">
        <v>0</v>
      </c>
      <c r="R131" s="135">
        <f>Q131*H131</f>
        <v>0</v>
      </c>
      <c r="S131" s="135">
        <v>0</v>
      </c>
      <c r="T131" s="136">
        <f>S131*H131</f>
        <v>0</v>
      </c>
      <c r="AR131" s="137" t="s">
        <v>119</v>
      </c>
      <c r="AT131" s="137" t="s">
        <v>115</v>
      </c>
      <c r="AU131" s="137" t="s">
        <v>78</v>
      </c>
      <c r="AY131" s="13" t="s">
        <v>112</v>
      </c>
      <c r="BE131" s="138">
        <f>IF(N131="základní",J131,0)</f>
        <v>0</v>
      </c>
      <c r="BF131" s="138">
        <f>IF(N131="snížená",J131,0)</f>
        <v>0</v>
      </c>
      <c r="BG131" s="138">
        <f>IF(N131="zákl. přenesená",J131,0)</f>
        <v>0</v>
      </c>
      <c r="BH131" s="138">
        <f>IF(N131="sníž. přenesená",J131,0)</f>
        <v>0</v>
      </c>
      <c r="BI131" s="138">
        <f>IF(N131="nulová",J131,0)</f>
        <v>0</v>
      </c>
      <c r="BJ131" s="13" t="s">
        <v>76</v>
      </c>
      <c r="BK131" s="138">
        <f>ROUND(I131*H131,2)</f>
        <v>0</v>
      </c>
      <c r="BL131" s="13" t="s">
        <v>119</v>
      </c>
      <c r="BM131" s="137" t="s">
        <v>135</v>
      </c>
    </row>
    <row r="132" spans="2:65" s="11" customFormat="1" ht="22.9" customHeight="1">
      <c r="B132" s="114"/>
      <c r="D132" s="115" t="s">
        <v>67</v>
      </c>
      <c r="E132" s="123" t="s">
        <v>136</v>
      </c>
      <c r="F132" s="123" t="s">
        <v>137</v>
      </c>
      <c r="J132" s="124">
        <f>BK132</f>
        <v>0</v>
      </c>
      <c r="L132" s="114"/>
      <c r="M132" s="118"/>
      <c r="P132" s="119">
        <f>SUM(P133:P142)</f>
        <v>47.919917999999996</v>
      </c>
      <c r="R132" s="119">
        <f>SUM(R133:R142)</f>
        <v>0</v>
      </c>
      <c r="T132" s="120">
        <f>SUM(T133:T142)</f>
        <v>0</v>
      </c>
      <c r="AR132" s="115" t="s">
        <v>76</v>
      </c>
      <c r="AT132" s="121" t="s">
        <v>67</v>
      </c>
      <c r="AU132" s="121" t="s">
        <v>76</v>
      </c>
      <c r="AY132" s="115" t="s">
        <v>112</v>
      </c>
      <c r="BK132" s="122">
        <f>SUM(BK133:BK142)</f>
        <v>0</v>
      </c>
    </row>
    <row r="133" spans="2:65" s="1" customFormat="1" ht="33" customHeight="1">
      <c r="B133" s="125"/>
      <c r="C133" s="126" t="s">
        <v>113</v>
      </c>
      <c r="D133" s="126" t="s">
        <v>115</v>
      </c>
      <c r="E133" s="127" t="s">
        <v>138</v>
      </c>
      <c r="F133" s="128" t="s">
        <v>139</v>
      </c>
      <c r="G133" s="129" t="s">
        <v>118</v>
      </c>
      <c r="H133" s="130">
        <v>135.36699999999999</v>
      </c>
      <c r="I133" s="131"/>
      <c r="J133" s="131">
        <f t="shared" ref="J133:J142" si="0">ROUND(I133*H133,2)</f>
        <v>0</v>
      </c>
      <c r="K133" s="132"/>
      <c r="L133" s="25"/>
      <c r="M133" s="133" t="s">
        <v>1</v>
      </c>
      <c r="N133" s="134" t="s">
        <v>33</v>
      </c>
      <c r="O133" s="135">
        <v>0.16700000000000001</v>
      </c>
      <c r="P133" s="135">
        <f t="shared" ref="P133:P142" si="1">O133*H133</f>
        <v>22.606289</v>
      </c>
      <c r="Q133" s="135">
        <v>0</v>
      </c>
      <c r="R133" s="135">
        <f t="shared" ref="R133:R142" si="2">Q133*H133</f>
        <v>0</v>
      </c>
      <c r="S133" s="135">
        <v>0</v>
      </c>
      <c r="T133" s="136">
        <f t="shared" ref="T133:T142" si="3">S133*H133</f>
        <v>0</v>
      </c>
      <c r="AR133" s="137" t="s">
        <v>119</v>
      </c>
      <c r="AT133" s="137" t="s">
        <v>115</v>
      </c>
      <c r="AU133" s="137" t="s">
        <v>78</v>
      </c>
      <c r="AY133" s="13" t="s">
        <v>112</v>
      </c>
      <c r="BE133" s="138">
        <f t="shared" ref="BE133:BE142" si="4">IF(N133="základní",J133,0)</f>
        <v>0</v>
      </c>
      <c r="BF133" s="138">
        <f t="shared" ref="BF133:BF142" si="5">IF(N133="snížená",J133,0)</f>
        <v>0</v>
      </c>
      <c r="BG133" s="138">
        <f t="shared" ref="BG133:BG142" si="6">IF(N133="zákl. přenesená",J133,0)</f>
        <v>0</v>
      </c>
      <c r="BH133" s="138">
        <f t="shared" ref="BH133:BH142" si="7">IF(N133="sníž. přenesená",J133,0)</f>
        <v>0</v>
      </c>
      <c r="BI133" s="138">
        <f t="shared" ref="BI133:BI142" si="8">IF(N133="nulová",J133,0)</f>
        <v>0</v>
      </c>
      <c r="BJ133" s="13" t="s">
        <v>76</v>
      </c>
      <c r="BK133" s="138">
        <f t="shared" ref="BK133:BK142" si="9">ROUND(I133*H133,2)</f>
        <v>0</v>
      </c>
      <c r="BL133" s="13" t="s">
        <v>119</v>
      </c>
      <c r="BM133" s="137" t="s">
        <v>140</v>
      </c>
    </row>
    <row r="134" spans="2:65" s="1" customFormat="1" ht="33" customHeight="1">
      <c r="B134" s="125"/>
      <c r="C134" s="126" t="s">
        <v>141</v>
      </c>
      <c r="D134" s="126" t="s">
        <v>115</v>
      </c>
      <c r="E134" s="127" t="s">
        <v>142</v>
      </c>
      <c r="F134" s="128" t="s">
        <v>143</v>
      </c>
      <c r="G134" s="129" t="s">
        <v>118</v>
      </c>
      <c r="H134" s="130">
        <v>4061.01</v>
      </c>
      <c r="I134" s="131"/>
      <c r="J134" s="131">
        <f t="shared" si="0"/>
        <v>0</v>
      </c>
      <c r="K134" s="132"/>
      <c r="L134" s="25"/>
      <c r="M134" s="133" t="s">
        <v>1</v>
      </c>
      <c r="N134" s="134" t="s">
        <v>33</v>
      </c>
      <c r="O134" s="135">
        <v>0</v>
      </c>
      <c r="P134" s="135">
        <f t="shared" si="1"/>
        <v>0</v>
      </c>
      <c r="Q134" s="135">
        <v>0</v>
      </c>
      <c r="R134" s="135">
        <f t="shared" si="2"/>
        <v>0</v>
      </c>
      <c r="S134" s="135">
        <v>0</v>
      </c>
      <c r="T134" s="136">
        <f t="shared" si="3"/>
        <v>0</v>
      </c>
      <c r="AR134" s="137" t="s">
        <v>119</v>
      </c>
      <c r="AT134" s="137" t="s">
        <v>115</v>
      </c>
      <c r="AU134" s="137" t="s">
        <v>78</v>
      </c>
      <c r="AY134" s="13" t="s">
        <v>112</v>
      </c>
      <c r="BE134" s="138">
        <f t="shared" si="4"/>
        <v>0</v>
      </c>
      <c r="BF134" s="138">
        <f t="shared" si="5"/>
        <v>0</v>
      </c>
      <c r="BG134" s="138">
        <f t="shared" si="6"/>
        <v>0</v>
      </c>
      <c r="BH134" s="138">
        <f t="shared" si="7"/>
        <v>0</v>
      </c>
      <c r="BI134" s="138">
        <f t="shared" si="8"/>
        <v>0</v>
      </c>
      <c r="BJ134" s="13" t="s">
        <v>76</v>
      </c>
      <c r="BK134" s="138">
        <f t="shared" si="9"/>
        <v>0</v>
      </c>
      <c r="BL134" s="13" t="s">
        <v>119</v>
      </c>
      <c r="BM134" s="137" t="s">
        <v>144</v>
      </c>
    </row>
    <row r="135" spans="2:65" s="1" customFormat="1" ht="33" customHeight="1">
      <c r="B135" s="125"/>
      <c r="C135" s="126" t="s">
        <v>145</v>
      </c>
      <c r="D135" s="126" t="s">
        <v>115</v>
      </c>
      <c r="E135" s="127" t="s">
        <v>146</v>
      </c>
      <c r="F135" s="128" t="s">
        <v>147</v>
      </c>
      <c r="G135" s="129" t="s">
        <v>118</v>
      </c>
      <c r="H135" s="130">
        <v>135.36699999999999</v>
      </c>
      <c r="I135" s="131"/>
      <c r="J135" s="131">
        <f t="shared" si="0"/>
        <v>0</v>
      </c>
      <c r="K135" s="132"/>
      <c r="L135" s="25"/>
      <c r="M135" s="133" t="s">
        <v>1</v>
      </c>
      <c r="N135" s="134" t="s">
        <v>33</v>
      </c>
      <c r="O135" s="135">
        <v>0.105</v>
      </c>
      <c r="P135" s="135">
        <f t="shared" si="1"/>
        <v>14.213534999999998</v>
      </c>
      <c r="Q135" s="135">
        <v>0</v>
      </c>
      <c r="R135" s="135">
        <f t="shared" si="2"/>
        <v>0</v>
      </c>
      <c r="S135" s="135">
        <v>0</v>
      </c>
      <c r="T135" s="136">
        <f t="shared" si="3"/>
        <v>0</v>
      </c>
      <c r="AR135" s="137" t="s">
        <v>119</v>
      </c>
      <c r="AT135" s="137" t="s">
        <v>115</v>
      </c>
      <c r="AU135" s="137" t="s">
        <v>78</v>
      </c>
      <c r="AY135" s="13" t="s">
        <v>112</v>
      </c>
      <c r="BE135" s="138">
        <f t="shared" si="4"/>
        <v>0</v>
      </c>
      <c r="BF135" s="138">
        <f t="shared" si="5"/>
        <v>0</v>
      </c>
      <c r="BG135" s="138">
        <f t="shared" si="6"/>
        <v>0</v>
      </c>
      <c r="BH135" s="138">
        <f t="shared" si="7"/>
        <v>0</v>
      </c>
      <c r="BI135" s="138">
        <f t="shared" si="8"/>
        <v>0</v>
      </c>
      <c r="BJ135" s="13" t="s">
        <v>76</v>
      </c>
      <c r="BK135" s="138">
        <f t="shared" si="9"/>
        <v>0</v>
      </c>
      <c r="BL135" s="13" t="s">
        <v>119</v>
      </c>
      <c r="BM135" s="137" t="s">
        <v>148</v>
      </c>
    </row>
    <row r="136" spans="2:65" s="1" customFormat="1" ht="16.5" customHeight="1">
      <c r="B136" s="125"/>
      <c r="C136" s="126" t="s">
        <v>136</v>
      </c>
      <c r="D136" s="126" t="s">
        <v>115</v>
      </c>
      <c r="E136" s="127" t="s">
        <v>149</v>
      </c>
      <c r="F136" s="128" t="s">
        <v>150</v>
      </c>
      <c r="G136" s="129" t="s">
        <v>118</v>
      </c>
      <c r="H136" s="130">
        <v>135.36699999999999</v>
      </c>
      <c r="I136" s="131"/>
      <c r="J136" s="131">
        <f t="shared" si="0"/>
        <v>0</v>
      </c>
      <c r="K136" s="132"/>
      <c r="L136" s="25"/>
      <c r="M136" s="133" t="s">
        <v>1</v>
      </c>
      <c r="N136" s="134" t="s">
        <v>33</v>
      </c>
      <c r="O136" s="135">
        <v>4.9000000000000002E-2</v>
      </c>
      <c r="P136" s="135">
        <f t="shared" si="1"/>
        <v>6.6329829999999994</v>
      </c>
      <c r="Q136" s="135">
        <v>0</v>
      </c>
      <c r="R136" s="135">
        <f t="shared" si="2"/>
        <v>0</v>
      </c>
      <c r="S136" s="135">
        <v>0</v>
      </c>
      <c r="T136" s="136">
        <f t="shared" si="3"/>
        <v>0</v>
      </c>
      <c r="AR136" s="137" t="s">
        <v>119</v>
      </c>
      <c r="AT136" s="137" t="s">
        <v>115</v>
      </c>
      <c r="AU136" s="137" t="s">
        <v>78</v>
      </c>
      <c r="AY136" s="13" t="s">
        <v>112</v>
      </c>
      <c r="BE136" s="138">
        <f t="shared" si="4"/>
        <v>0</v>
      </c>
      <c r="BF136" s="138">
        <f t="shared" si="5"/>
        <v>0</v>
      </c>
      <c r="BG136" s="138">
        <f t="shared" si="6"/>
        <v>0</v>
      </c>
      <c r="BH136" s="138">
        <f t="shared" si="7"/>
        <v>0</v>
      </c>
      <c r="BI136" s="138">
        <f t="shared" si="8"/>
        <v>0</v>
      </c>
      <c r="BJ136" s="13" t="s">
        <v>76</v>
      </c>
      <c r="BK136" s="138">
        <f t="shared" si="9"/>
        <v>0</v>
      </c>
      <c r="BL136" s="13" t="s">
        <v>119</v>
      </c>
      <c r="BM136" s="137" t="s">
        <v>151</v>
      </c>
    </row>
    <row r="137" spans="2:65" s="1" customFormat="1" ht="21.75" customHeight="1">
      <c r="B137" s="125"/>
      <c r="C137" s="126" t="s">
        <v>152</v>
      </c>
      <c r="D137" s="126" t="s">
        <v>115</v>
      </c>
      <c r="E137" s="127" t="s">
        <v>153</v>
      </c>
      <c r="F137" s="128" t="s">
        <v>154</v>
      </c>
      <c r="G137" s="129" t="s">
        <v>118</v>
      </c>
      <c r="H137" s="130">
        <v>4061.01</v>
      </c>
      <c r="I137" s="131"/>
      <c r="J137" s="131">
        <f t="shared" si="0"/>
        <v>0</v>
      </c>
      <c r="K137" s="132"/>
      <c r="L137" s="25"/>
      <c r="M137" s="133" t="s">
        <v>1</v>
      </c>
      <c r="N137" s="134" t="s">
        <v>33</v>
      </c>
      <c r="O137" s="135">
        <v>0</v>
      </c>
      <c r="P137" s="135">
        <f t="shared" si="1"/>
        <v>0</v>
      </c>
      <c r="Q137" s="135">
        <v>0</v>
      </c>
      <c r="R137" s="135">
        <f t="shared" si="2"/>
        <v>0</v>
      </c>
      <c r="S137" s="135">
        <v>0</v>
      </c>
      <c r="T137" s="136">
        <f t="shared" si="3"/>
        <v>0</v>
      </c>
      <c r="AR137" s="137" t="s">
        <v>119</v>
      </c>
      <c r="AT137" s="137" t="s">
        <v>115</v>
      </c>
      <c r="AU137" s="137" t="s">
        <v>78</v>
      </c>
      <c r="AY137" s="13" t="s">
        <v>112</v>
      </c>
      <c r="BE137" s="138">
        <f t="shared" si="4"/>
        <v>0</v>
      </c>
      <c r="BF137" s="138">
        <f t="shared" si="5"/>
        <v>0</v>
      </c>
      <c r="BG137" s="138">
        <f t="shared" si="6"/>
        <v>0</v>
      </c>
      <c r="BH137" s="138">
        <f t="shared" si="7"/>
        <v>0</v>
      </c>
      <c r="BI137" s="138">
        <f t="shared" si="8"/>
        <v>0</v>
      </c>
      <c r="BJ137" s="13" t="s">
        <v>76</v>
      </c>
      <c r="BK137" s="138">
        <f t="shared" si="9"/>
        <v>0</v>
      </c>
      <c r="BL137" s="13" t="s">
        <v>119</v>
      </c>
      <c r="BM137" s="137" t="s">
        <v>155</v>
      </c>
    </row>
    <row r="138" spans="2:65" s="1" customFormat="1" ht="21.75" customHeight="1">
      <c r="B138" s="125"/>
      <c r="C138" s="126" t="s">
        <v>156</v>
      </c>
      <c r="D138" s="126" t="s">
        <v>115</v>
      </c>
      <c r="E138" s="127" t="s">
        <v>157</v>
      </c>
      <c r="F138" s="128" t="s">
        <v>158</v>
      </c>
      <c r="G138" s="129" t="s">
        <v>118</v>
      </c>
      <c r="H138" s="130">
        <v>135.36699999999999</v>
      </c>
      <c r="I138" s="131"/>
      <c r="J138" s="131">
        <f t="shared" si="0"/>
        <v>0</v>
      </c>
      <c r="K138" s="132"/>
      <c r="L138" s="25"/>
      <c r="M138" s="133" t="s">
        <v>1</v>
      </c>
      <c r="N138" s="134" t="s">
        <v>33</v>
      </c>
      <c r="O138" s="135">
        <v>3.3000000000000002E-2</v>
      </c>
      <c r="P138" s="135">
        <f t="shared" si="1"/>
        <v>4.4671110000000001</v>
      </c>
      <c r="Q138" s="135">
        <v>0</v>
      </c>
      <c r="R138" s="135">
        <f t="shared" si="2"/>
        <v>0</v>
      </c>
      <c r="S138" s="135">
        <v>0</v>
      </c>
      <c r="T138" s="136">
        <f t="shared" si="3"/>
        <v>0</v>
      </c>
      <c r="AR138" s="137" t="s">
        <v>119</v>
      </c>
      <c r="AT138" s="137" t="s">
        <v>115</v>
      </c>
      <c r="AU138" s="137" t="s">
        <v>78</v>
      </c>
      <c r="AY138" s="13" t="s">
        <v>112</v>
      </c>
      <c r="BE138" s="138">
        <f t="shared" si="4"/>
        <v>0</v>
      </c>
      <c r="BF138" s="138">
        <f t="shared" si="5"/>
        <v>0</v>
      </c>
      <c r="BG138" s="138">
        <f t="shared" si="6"/>
        <v>0</v>
      </c>
      <c r="BH138" s="138">
        <f t="shared" si="7"/>
        <v>0</v>
      </c>
      <c r="BI138" s="138">
        <f t="shared" si="8"/>
        <v>0</v>
      </c>
      <c r="BJ138" s="13" t="s">
        <v>76</v>
      </c>
      <c r="BK138" s="138">
        <f t="shared" si="9"/>
        <v>0</v>
      </c>
      <c r="BL138" s="13" t="s">
        <v>119</v>
      </c>
      <c r="BM138" s="137" t="s">
        <v>159</v>
      </c>
    </row>
    <row r="139" spans="2:65" s="1" customFormat="1" ht="24.25" customHeight="1">
      <c r="B139" s="125"/>
      <c r="C139" s="126" t="s">
        <v>8</v>
      </c>
      <c r="D139" s="126" t="s">
        <v>115</v>
      </c>
      <c r="E139" s="127" t="s">
        <v>160</v>
      </c>
      <c r="F139" s="128" t="s">
        <v>161</v>
      </c>
      <c r="G139" s="129" t="s">
        <v>162</v>
      </c>
      <c r="H139" s="130">
        <v>4</v>
      </c>
      <c r="I139" s="131"/>
      <c r="J139" s="131">
        <f t="shared" si="0"/>
        <v>0</v>
      </c>
      <c r="K139" s="132"/>
      <c r="L139" s="25"/>
      <c r="M139" s="133" t="s">
        <v>1</v>
      </c>
      <c r="N139" s="134" t="s">
        <v>33</v>
      </c>
      <c r="O139" s="135">
        <v>0</v>
      </c>
      <c r="P139" s="135">
        <f t="shared" si="1"/>
        <v>0</v>
      </c>
      <c r="Q139" s="135">
        <v>0</v>
      </c>
      <c r="R139" s="135">
        <f t="shared" si="2"/>
        <v>0</v>
      </c>
      <c r="S139" s="135">
        <v>0</v>
      </c>
      <c r="T139" s="136">
        <f t="shared" si="3"/>
        <v>0</v>
      </c>
      <c r="AR139" s="137" t="s">
        <v>119</v>
      </c>
      <c r="AT139" s="137" t="s">
        <v>115</v>
      </c>
      <c r="AU139" s="137" t="s">
        <v>78</v>
      </c>
      <c r="AY139" s="13" t="s">
        <v>112</v>
      </c>
      <c r="BE139" s="138">
        <f t="shared" si="4"/>
        <v>0</v>
      </c>
      <c r="BF139" s="138">
        <f t="shared" si="5"/>
        <v>0</v>
      </c>
      <c r="BG139" s="138">
        <f t="shared" si="6"/>
        <v>0</v>
      </c>
      <c r="BH139" s="138">
        <f t="shared" si="7"/>
        <v>0</v>
      </c>
      <c r="BI139" s="138">
        <f t="shared" si="8"/>
        <v>0</v>
      </c>
      <c r="BJ139" s="13" t="s">
        <v>76</v>
      </c>
      <c r="BK139" s="138">
        <f t="shared" si="9"/>
        <v>0</v>
      </c>
      <c r="BL139" s="13" t="s">
        <v>119</v>
      </c>
      <c r="BM139" s="137" t="s">
        <v>163</v>
      </c>
    </row>
    <row r="140" spans="2:65" s="1" customFormat="1" ht="37.9" customHeight="1">
      <c r="B140" s="125"/>
      <c r="C140" s="126" t="s">
        <v>164</v>
      </c>
      <c r="D140" s="126" t="s">
        <v>115</v>
      </c>
      <c r="E140" s="127" t="s">
        <v>165</v>
      </c>
      <c r="F140" s="128" t="s">
        <v>166</v>
      </c>
      <c r="G140" s="129" t="s">
        <v>118</v>
      </c>
      <c r="H140" s="130">
        <v>75.884</v>
      </c>
      <c r="I140" s="131"/>
      <c r="J140" s="131">
        <f t="shared" si="0"/>
        <v>0</v>
      </c>
      <c r="K140" s="132"/>
      <c r="L140" s="25"/>
      <c r="M140" s="133" t="s">
        <v>1</v>
      </c>
      <c r="N140" s="134" t="s">
        <v>33</v>
      </c>
      <c r="O140" s="135">
        <v>0</v>
      </c>
      <c r="P140" s="135">
        <f t="shared" si="1"/>
        <v>0</v>
      </c>
      <c r="Q140" s="135">
        <v>0</v>
      </c>
      <c r="R140" s="135">
        <f t="shared" si="2"/>
        <v>0</v>
      </c>
      <c r="S140" s="135">
        <v>0</v>
      </c>
      <c r="T140" s="136">
        <f t="shared" si="3"/>
        <v>0</v>
      </c>
      <c r="AR140" s="137" t="s">
        <v>119</v>
      </c>
      <c r="AT140" s="137" t="s">
        <v>115</v>
      </c>
      <c r="AU140" s="137" t="s">
        <v>78</v>
      </c>
      <c r="AY140" s="13" t="s">
        <v>112</v>
      </c>
      <c r="BE140" s="138">
        <f t="shared" si="4"/>
        <v>0</v>
      </c>
      <c r="BF140" s="138">
        <f t="shared" si="5"/>
        <v>0</v>
      </c>
      <c r="BG140" s="138">
        <f t="shared" si="6"/>
        <v>0</v>
      </c>
      <c r="BH140" s="138">
        <f t="shared" si="7"/>
        <v>0</v>
      </c>
      <c r="BI140" s="138">
        <f t="shared" si="8"/>
        <v>0</v>
      </c>
      <c r="BJ140" s="13" t="s">
        <v>76</v>
      </c>
      <c r="BK140" s="138">
        <f t="shared" si="9"/>
        <v>0</v>
      </c>
      <c r="BL140" s="13" t="s">
        <v>119</v>
      </c>
      <c r="BM140" s="137" t="s">
        <v>167</v>
      </c>
    </row>
    <row r="141" spans="2:65" s="1" customFormat="1" ht="24.25" customHeight="1">
      <c r="B141" s="125"/>
      <c r="C141" s="126" t="s">
        <v>168</v>
      </c>
      <c r="D141" s="126" t="s">
        <v>115</v>
      </c>
      <c r="E141" s="127" t="s">
        <v>169</v>
      </c>
      <c r="F141" s="128" t="s">
        <v>170</v>
      </c>
      <c r="G141" s="129" t="s">
        <v>123</v>
      </c>
      <c r="H141" s="130">
        <v>8</v>
      </c>
      <c r="I141" s="131"/>
      <c r="J141" s="131">
        <f t="shared" si="0"/>
        <v>0</v>
      </c>
      <c r="K141" s="132"/>
      <c r="L141" s="25"/>
      <c r="M141" s="133" t="s">
        <v>1</v>
      </c>
      <c r="N141" s="134" t="s">
        <v>33</v>
      </c>
      <c r="O141" s="135">
        <v>0</v>
      </c>
      <c r="P141" s="135">
        <f t="shared" si="1"/>
        <v>0</v>
      </c>
      <c r="Q141" s="135">
        <v>0</v>
      </c>
      <c r="R141" s="135">
        <f t="shared" si="2"/>
        <v>0</v>
      </c>
      <c r="S141" s="135">
        <v>0</v>
      </c>
      <c r="T141" s="136">
        <f t="shared" si="3"/>
        <v>0</v>
      </c>
      <c r="AR141" s="137" t="s">
        <v>119</v>
      </c>
      <c r="AT141" s="137" t="s">
        <v>115</v>
      </c>
      <c r="AU141" s="137" t="s">
        <v>78</v>
      </c>
      <c r="AY141" s="13" t="s">
        <v>112</v>
      </c>
      <c r="BE141" s="138">
        <f t="shared" si="4"/>
        <v>0</v>
      </c>
      <c r="BF141" s="138">
        <f t="shared" si="5"/>
        <v>0</v>
      </c>
      <c r="BG141" s="138">
        <f t="shared" si="6"/>
        <v>0</v>
      </c>
      <c r="BH141" s="138">
        <f t="shared" si="7"/>
        <v>0</v>
      </c>
      <c r="BI141" s="138">
        <f t="shared" si="8"/>
        <v>0</v>
      </c>
      <c r="BJ141" s="13" t="s">
        <v>76</v>
      </c>
      <c r="BK141" s="138">
        <f t="shared" si="9"/>
        <v>0</v>
      </c>
      <c r="BL141" s="13" t="s">
        <v>119</v>
      </c>
      <c r="BM141" s="137" t="s">
        <v>171</v>
      </c>
    </row>
    <row r="142" spans="2:65" s="1" customFormat="1" ht="33" customHeight="1">
      <c r="B142" s="125"/>
      <c r="C142" s="126" t="s">
        <v>172</v>
      </c>
      <c r="D142" s="126" t="s">
        <v>115</v>
      </c>
      <c r="E142" s="127" t="s">
        <v>173</v>
      </c>
      <c r="F142" s="128" t="s">
        <v>174</v>
      </c>
      <c r="G142" s="129" t="s">
        <v>118</v>
      </c>
      <c r="H142" s="130">
        <v>2.2280000000000002</v>
      </c>
      <c r="I142" s="131"/>
      <c r="J142" s="131">
        <f t="shared" si="0"/>
        <v>0</v>
      </c>
      <c r="K142" s="132"/>
      <c r="L142" s="25"/>
      <c r="M142" s="133" t="s">
        <v>1</v>
      </c>
      <c r="N142" s="134" t="s">
        <v>33</v>
      </c>
      <c r="O142" s="135">
        <v>0</v>
      </c>
      <c r="P142" s="135">
        <f t="shared" si="1"/>
        <v>0</v>
      </c>
      <c r="Q142" s="135">
        <v>0</v>
      </c>
      <c r="R142" s="135">
        <f t="shared" si="2"/>
        <v>0</v>
      </c>
      <c r="S142" s="135">
        <v>0</v>
      </c>
      <c r="T142" s="136">
        <f t="shared" si="3"/>
        <v>0</v>
      </c>
      <c r="AR142" s="137" t="s">
        <v>119</v>
      </c>
      <c r="AT142" s="137" t="s">
        <v>115</v>
      </c>
      <c r="AU142" s="137" t="s">
        <v>78</v>
      </c>
      <c r="AY142" s="13" t="s">
        <v>112</v>
      </c>
      <c r="BE142" s="138">
        <f t="shared" si="4"/>
        <v>0</v>
      </c>
      <c r="BF142" s="138">
        <f t="shared" si="5"/>
        <v>0</v>
      </c>
      <c r="BG142" s="138">
        <f t="shared" si="6"/>
        <v>0</v>
      </c>
      <c r="BH142" s="138">
        <f t="shared" si="7"/>
        <v>0</v>
      </c>
      <c r="BI142" s="138">
        <f t="shared" si="8"/>
        <v>0</v>
      </c>
      <c r="BJ142" s="13" t="s">
        <v>76</v>
      </c>
      <c r="BK142" s="138">
        <f t="shared" si="9"/>
        <v>0</v>
      </c>
      <c r="BL142" s="13" t="s">
        <v>119</v>
      </c>
      <c r="BM142" s="137" t="s">
        <v>175</v>
      </c>
    </row>
    <row r="143" spans="2:65" s="11" customFormat="1" ht="22.9" customHeight="1">
      <c r="B143" s="114"/>
      <c r="D143" s="115" t="s">
        <v>67</v>
      </c>
      <c r="E143" s="123" t="s">
        <v>176</v>
      </c>
      <c r="F143" s="123" t="s">
        <v>177</v>
      </c>
      <c r="J143" s="124">
        <f>BK143</f>
        <v>0</v>
      </c>
      <c r="L143" s="114"/>
      <c r="M143" s="118"/>
      <c r="P143" s="119">
        <f>P144</f>
        <v>4.93</v>
      </c>
      <c r="R143" s="119">
        <f>R144</f>
        <v>0</v>
      </c>
      <c r="T143" s="120">
        <f>T144</f>
        <v>0</v>
      </c>
      <c r="AR143" s="115" t="s">
        <v>76</v>
      </c>
      <c r="AT143" s="121" t="s">
        <v>67</v>
      </c>
      <c r="AU143" s="121" t="s">
        <v>76</v>
      </c>
      <c r="AY143" s="115" t="s">
        <v>112</v>
      </c>
      <c r="BK143" s="122">
        <f>BK144</f>
        <v>0</v>
      </c>
    </row>
    <row r="144" spans="2:65" s="1" customFormat="1" ht="21.75" customHeight="1">
      <c r="B144" s="125"/>
      <c r="C144" s="126" t="s">
        <v>178</v>
      </c>
      <c r="D144" s="126" t="s">
        <v>115</v>
      </c>
      <c r="E144" s="127" t="s">
        <v>179</v>
      </c>
      <c r="F144" s="128" t="s">
        <v>180</v>
      </c>
      <c r="G144" s="129" t="s">
        <v>181</v>
      </c>
      <c r="H144" s="130">
        <v>1</v>
      </c>
      <c r="I144" s="131"/>
      <c r="J144" s="131">
        <f>ROUND(I144*H144,2)</f>
        <v>0</v>
      </c>
      <c r="K144" s="132"/>
      <c r="L144" s="25"/>
      <c r="M144" s="133" t="s">
        <v>1</v>
      </c>
      <c r="N144" s="134" t="s">
        <v>33</v>
      </c>
      <c r="O144" s="135">
        <v>4.93</v>
      </c>
      <c r="P144" s="135">
        <f>O144*H144</f>
        <v>4.93</v>
      </c>
      <c r="Q144" s="135">
        <v>0</v>
      </c>
      <c r="R144" s="135">
        <f>Q144*H144</f>
        <v>0</v>
      </c>
      <c r="S144" s="135">
        <v>0</v>
      </c>
      <c r="T144" s="136">
        <f>S144*H144</f>
        <v>0</v>
      </c>
      <c r="AR144" s="137" t="s">
        <v>119</v>
      </c>
      <c r="AT144" s="137" t="s">
        <v>115</v>
      </c>
      <c r="AU144" s="137" t="s">
        <v>78</v>
      </c>
      <c r="AY144" s="13" t="s">
        <v>112</v>
      </c>
      <c r="BE144" s="138">
        <f>IF(N144="základní",J144,0)</f>
        <v>0</v>
      </c>
      <c r="BF144" s="138">
        <f>IF(N144="snížená",J144,0)</f>
        <v>0</v>
      </c>
      <c r="BG144" s="138">
        <f>IF(N144="zákl. přenesená",J144,0)</f>
        <v>0</v>
      </c>
      <c r="BH144" s="138">
        <f>IF(N144="sníž. přenesená",J144,0)</f>
        <v>0</v>
      </c>
      <c r="BI144" s="138">
        <f>IF(N144="nulová",J144,0)</f>
        <v>0</v>
      </c>
      <c r="BJ144" s="13" t="s">
        <v>76</v>
      </c>
      <c r="BK144" s="138">
        <f>ROUND(I144*H144,2)</f>
        <v>0</v>
      </c>
      <c r="BL144" s="13" t="s">
        <v>119</v>
      </c>
      <c r="BM144" s="137" t="s">
        <v>182</v>
      </c>
    </row>
    <row r="145" spans="2:65" s="11" customFormat="1" ht="25.9" customHeight="1">
      <c r="B145" s="114"/>
      <c r="D145" s="115" t="s">
        <v>67</v>
      </c>
      <c r="E145" s="116" t="s">
        <v>183</v>
      </c>
      <c r="F145" s="116" t="s">
        <v>184</v>
      </c>
      <c r="J145" s="117">
        <f>BK145</f>
        <v>0</v>
      </c>
      <c r="L145" s="114"/>
      <c r="M145" s="118"/>
      <c r="P145" s="119">
        <f>P146+P153+P160</f>
        <v>0</v>
      </c>
      <c r="R145" s="119">
        <f>R146+R153+R160</f>
        <v>0</v>
      </c>
      <c r="T145" s="120">
        <f>T146+T153+T160</f>
        <v>0</v>
      </c>
      <c r="AR145" s="115" t="s">
        <v>78</v>
      </c>
      <c r="AT145" s="121" t="s">
        <v>67</v>
      </c>
      <c r="AU145" s="121" t="s">
        <v>68</v>
      </c>
      <c r="AY145" s="115" t="s">
        <v>112</v>
      </c>
      <c r="BK145" s="122">
        <f>BK146+BK153+BK160</f>
        <v>0</v>
      </c>
    </row>
    <row r="146" spans="2:65" s="11" customFormat="1" ht="22.9" customHeight="1">
      <c r="B146" s="114"/>
      <c r="D146" s="115" t="s">
        <v>67</v>
      </c>
      <c r="E146" s="123" t="s">
        <v>185</v>
      </c>
      <c r="F146" s="123" t="s">
        <v>186</v>
      </c>
      <c r="J146" s="124">
        <f>BK146</f>
        <v>0</v>
      </c>
      <c r="L146" s="114"/>
      <c r="M146" s="118"/>
      <c r="P146" s="119">
        <f>SUM(P147:P152)</f>
        <v>0</v>
      </c>
      <c r="R146" s="119">
        <f>SUM(R147:R152)</f>
        <v>0</v>
      </c>
      <c r="T146" s="120">
        <f>SUM(T147:T152)</f>
        <v>0</v>
      </c>
      <c r="AR146" s="115" t="s">
        <v>78</v>
      </c>
      <c r="AT146" s="121" t="s">
        <v>67</v>
      </c>
      <c r="AU146" s="121" t="s">
        <v>76</v>
      </c>
      <c r="AY146" s="115" t="s">
        <v>112</v>
      </c>
      <c r="BK146" s="122">
        <f>SUM(BK147:BK152)</f>
        <v>0</v>
      </c>
    </row>
    <row r="147" spans="2:65" s="1" customFormat="1" ht="37.9" customHeight="1">
      <c r="B147" s="125"/>
      <c r="C147" s="126" t="s">
        <v>187</v>
      </c>
      <c r="D147" s="126" t="s">
        <v>115</v>
      </c>
      <c r="E147" s="127" t="s">
        <v>188</v>
      </c>
      <c r="F147" s="128" t="s">
        <v>189</v>
      </c>
      <c r="G147" s="129" t="s">
        <v>162</v>
      </c>
      <c r="H147" s="130">
        <v>2</v>
      </c>
      <c r="I147" s="131"/>
      <c r="J147" s="131">
        <f t="shared" ref="J147:J152" si="10">ROUND(I147*H147,2)</f>
        <v>0</v>
      </c>
      <c r="K147" s="132"/>
      <c r="L147" s="25"/>
      <c r="M147" s="133" t="s">
        <v>1</v>
      </c>
      <c r="N147" s="134" t="s">
        <v>33</v>
      </c>
      <c r="O147" s="135">
        <v>0</v>
      </c>
      <c r="P147" s="135">
        <f t="shared" ref="P147:P152" si="11">O147*H147</f>
        <v>0</v>
      </c>
      <c r="Q147" s="135">
        <v>0</v>
      </c>
      <c r="R147" s="135">
        <f t="shared" ref="R147:R152" si="12">Q147*H147</f>
        <v>0</v>
      </c>
      <c r="S147" s="135">
        <v>0</v>
      </c>
      <c r="T147" s="136">
        <f t="shared" ref="T147:T152" si="13">S147*H147</f>
        <v>0</v>
      </c>
      <c r="AR147" s="137" t="s">
        <v>178</v>
      </c>
      <c r="AT147" s="137" t="s">
        <v>115</v>
      </c>
      <c r="AU147" s="137" t="s">
        <v>78</v>
      </c>
      <c r="AY147" s="13" t="s">
        <v>112</v>
      </c>
      <c r="BE147" s="138">
        <f t="shared" ref="BE147:BE152" si="14">IF(N147="základní",J147,0)</f>
        <v>0</v>
      </c>
      <c r="BF147" s="138">
        <f t="shared" ref="BF147:BF152" si="15">IF(N147="snížená",J147,0)</f>
        <v>0</v>
      </c>
      <c r="BG147" s="138">
        <f t="shared" ref="BG147:BG152" si="16">IF(N147="zákl. přenesená",J147,0)</f>
        <v>0</v>
      </c>
      <c r="BH147" s="138">
        <f t="shared" ref="BH147:BH152" si="17">IF(N147="sníž. přenesená",J147,0)</f>
        <v>0</v>
      </c>
      <c r="BI147" s="138">
        <f t="shared" ref="BI147:BI152" si="18">IF(N147="nulová",J147,0)</f>
        <v>0</v>
      </c>
      <c r="BJ147" s="13" t="s">
        <v>76</v>
      </c>
      <c r="BK147" s="138">
        <f t="shared" ref="BK147:BK152" si="19">ROUND(I147*H147,2)</f>
        <v>0</v>
      </c>
      <c r="BL147" s="13" t="s">
        <v>178</v>
      </c>
      <c r="BM147" s="137" t="s">
        <v>190</v>
      </c>
    </row>
    <row r="148" spans="2:65" s="1" customFormat="1" ht="37.9" customHeight="1">
      <c r="B148" s="125"/>
      <c r="C148" s="126" t="s">
        <v>191</v>
      </c>
      <c r="D148" s="126" t="s">
        <v>115</v>
      </c>
      <c r="E148" s="127" t="s">
        <v>192</v>
      </c>
      <c r="F148" s="128" t="s">
        <v>193</v>
      </c>
      <c r="G148" s="129" t="s">
        <v>162</v>
      </c>
      <c r="H148" s="130">
        <v>1</v>
      </c>
      <c r="I148" s="131"/>
      <c r="J148" s="131">
        <f t="shared" si="10"/>
        <v>0</v>
      </c>
      <c r="K148" s="132"/>
      <c r="L148" s="25"/>
      <c r="M148" s="133" t="s">
        <v>1</v>
      </c>
      <c r="N148" s="134" t="s">
        <v>33</v>
      </c>
      <c r="O148" s="135">
        <v>0</v>
      </c>
      <c r="P148" s="135">
        <f t="shared" si="11"/>
        <v>0</v>
      </c>
      <c r="Q148" s="135">
        <v>0</v>
      </c>
      <c r="R148" s="135">
        <f t="shared" si="12"/>
        <v>0</v>
      </c>
      <c r="S148" s="135">
        <v>0</v>
      </c>
      <c r="T148" s="136">
        <f t="shared" si="13"/>
        <v>0</v>
      </c>
      <c r="AR148" s="137" t="s">
        <v>178</v>
      </c>
      <c r="AT148" s="137" t="s">
        <v>115</v>
      </c>
      <c r="AU148" s="137" t="s">
        <v>78</v>
      </c>
      <c r="AY148" s="13" t="s">
        <v>112</v>
      </c>
      <c r="BE148" s="138">
        <f t="shared" si="14"/>
        <v>0</v>
      </c>
      <c r="BF148" s="138">
        <f t="shared" si="15"/>
        <v>0</v>
      </c>
      <c r="BG148" s="138">
        <f t="shared" si="16"/>
        <v>0</v>
      </c>
      <c r="BH148" s="138">
        <f t="shared" si="17"/>
        <v>0</v>
      </c>
      <c r="BI148" s="138">
        <f t="shared" si="18"/>
        <v>0</v>
      </c>
      <c r="BJ148" s="13" t="s">
        <v>76</v>
      </c>
      <c r="BK148" s="138">
        <f t="shared" si="19"/>
        <v>0</v>
      </c>
      <c r="BL148" s="13" t="s">
        <v>178</v>
      </c>
      <c r="BM148" s="137" t="s">
        <v>194</v>
      </c>
    </row>
    <row r="149" spans="2:65" s="1" customFormat="1" ht="37.9" customHeight="1">
      <c r="B149" s="125"/>
      <c r="C149" s="126" t="s">
        <v>195</v>
      </c>
      <c r="D149" s="126" t="s">
        <v>115</v>
      </c>
      <c r="E149" s="127" t="s">
        <v>196</v>
      </c>
      <c r="F149" s="128" t="s">
        <v>197</v>
      </c>
      <c r="G149" s="129" t="s">
        <v>162</v>
      </c>
      <c r="H149" s="130">
        <v>1</v>
      </c>
      <c r="I149" s="131"/>
      <c r="J149" s="131">
        <f t="shared" si="10"/>
        <v>0</v>
      </c>
      <c r="K149" s="132"/>
      <c r="L149" s="25"/>
      <c r="M149" s="133" t="s">
        <v>1</v>
      </c>
      <c r="N149" s="134" t="s">
        <v>33</v>
      </c>
      <c r="O149" s="135">
        <v>0</v>
      </c>
      <c r="P149" s="135">
        <f t="shared" si="11"/>
        <v>0</v>
      </c>
      <c r="Q149" s="135">
        <v>0</v>
      </c>
      <c r="R149" s="135">
        <f t="shared" si="12"/>
        <v>0</v>
      </c>
      <c r="S149" s="135">
        <v>0</v>
      </c>
      <c r="T149" s="136">
        <f t="shared" si="13"/>
        <v>0</v>
      </c>
      <c r="AR149" s="137" t="s">
        <v>178</v>
      </c>
      <c r="AT149" s="137" t="s">
        <v>115</v>
      </c>
      <c r="AU149" s="137" t="s">
        <v>78</v>
      </c>
      <c r="AY149" s="13" t="s">
        <v>112</v>
      </c>
      <c r="BE149" s="138">
        <f t="shared" si="14"/>
        <v>0</v>
      </c>
      <c r="BF149" s="138">
        <f t="shared" si="15"/>
        <v>0</v>
      </c>
      <c r="BG149" s="138">
        <f t="shared" si="16"/>
        <v>0</v>
      </c>
      <c r="BH149" s="138">
        <f t="shared" si="17"/>
        <v>0</v>
      </c>
      <c r="BI149" s="138">
        <f t="shared" si="18"/>
        <v>0</v>
      </c>
      <c r="BJ149" s="13" t="s">
        <v>76</v>
      </c>
      <c r="BK149" s="138">
        <f t="shared" si="19"/>
        <v>0</v>
      </c>
      <c r="BL149" s="13" t="s">
        <v>178</v>
      </c>
      <c r="BM149" s="137" t="s">
        <v>198</v>
      </c>
    </row>
    <row r="150" spans="2:65" s="1" customFormat="1" ht="33" customHeight="1">
      <c r="B150" s="125"/>
      <c r="C150" s="126" t="s">
        <v>199</v>
      </c>
      <c r="D150" s="126" t="s">
        <v>115</v>
      </c>
      <c r="E150" s="127" t="s">
        <v>200</v>
      </c>
      <c r="F150" s="128" t="s">
        <v>201</v>
      </c>
      <c r="G150" s="129" t="s">
        <v>123</v>
      </c>
      <c r="H150" s="130">
        <v>4.0999999999999996</v>
      </c>
      <c r="I150" s="131"/>
      <c r="J150" s="131">
        <f t="shared" si="10"/>
        <v>0</v>
      </c>
      <c r="K150" s="132"/>
      <c r="L150" s="25"/>
      <c r="M150" s="133" t="s">
        <v>1</v>
      </c>
      <c r="N150" s="134" t="s">
        <v>33</v>
      </c>
      <c r="O150" s="135">
        <v>0</v>
      </c>
      <c r="P150" s="135">
        <f t="shared" si="11"/>
        <v>0</v>
      </c>
      <c r="Q150" s="135">
        <v>0</v>
      </c>
      <c r="R150" s="135">
        <f t="shared" si="12"/>
        <v>0</v>
      </c>
      <c r="S150" s="135">
        <v>0</v>
      </c>
      <c r="T150" s="136">
        <f t="shared" si="13"/>
        <v>0</v>
      </c>
      <c r="AR150" s="137" t="s">
        <v>178</v>
      </c>
      <c r="AT150" s="137" t="s">
        <v>115</v>
      </c>
      <c r="AU150" s="137" t="s">
        <v>78</v>
      </c>
      <c r="AY150" s="13" t="s">
        <v>112</v>
      </c>
      <c r="BE150" s="138">
        <f t="shared" si="14"/>
        <v>0</v>
      </c>
      <c r="BF150" s="138">
        <f t="shared" si="15"/>
        <v>0</v>
      </c>
      <c r="BG150" s="138">
        <f t="shared" si="16"/>
        <v>0</v>
      </c>
      <c r="BH150" s="138">
        <f t="shared" si="17"/>
        <v>0</v>
      </c>
      <c r="BI150" s="138">
        <f t="shared" si="18"/>
        <v>0</v>
      </c>
      <c r="BJ150" s="13" t="s">
        <v>76</v>
      </c>
      <c r="BK150" s="138">
        <f t="shared" si="19"/>
        <v>0</v>
      </c>
      <c r="BL150" s="13" t="s">
        <v>178</v>
      </c>
      <c r="BM150" s="137" t="s">
        <v>202</v>
      </c>
    </row>
    <row r="151" spans="2:65" s="1" customFormat="1" ht="37.9" customHeight="1">
      <c r="B151" s="125"/>
      <c r="C151" s="126" t="s">
        <v>7</v>
      </c>
      <c r="D151" s="126" t="s">
        <v>115</v>
      </c>
      <c r="E151" s="127" t="s">
        <v>203</v>
      </c>
      <c r="F151" s="128" t="s">
        <v>204</v>
      </c>
      <c r="G151" s="129" t="s">
        <v>123</v>
      </c>
      <c r="H151" s="130">
        <v>6.7</v>
      </c>
      <c r="I151" s="131"/>
      <c r="J151" s="131">
        <f t="shared" si="10"/>
        <v>0</v>
      </c>
      <c r="K151" s="132"/>
      <c r="L151" s="25"/>
      <c r="M151" s="133" t="s">
        <v>1</v>
      </c>
      <c r="N151" s="134" t="s">
        <v>33</v>
      </c>
      <c r="O151" s="135">
        <v>0</v>
      </c>
      <c r="P151" s="135">
        <f t="shared" si="11"/>
        <v>0</v>
      </c>
      <c r="Q151" s="135">
        <v>0</v>
      </c>
      <c r="R151" s="135">
        <f t="shared" si="12"/>
        <v>0</v>
      </c>
      <c r="S151" s="135">
        <v>0</v>
      </c>
      <c r="T151" s="136">
        <f t="shared" si="13"/>
        <v>0</v>
      </c>
      <c r="AR151" s="137" t="s">
        <v>178</v>
      </c>
      <c r="AT151" s="137" t="s">
        <v>115</v>
      </c>
      <c r="AU151" s="137" t="s">
        <v>78</v>
      </c>
      <c r="AY151" s="13" t="s">
        <v>112</v>
      </c>
      <c r="BE151" s="138">
        <f t="shared" si="14"/>
        <v>0</v>
      </c>
      <c r="BF151" s="138">
        <f t="shared" si="15"/>
        <v>0</v>
      </c>
      <c r="BG151" s="138">
        <f t="shared" si="16"/>
        <v>0</v>
      </c>
      <c r="BH151" s="138">
        <f t="shared" si="17"/>
        <v>0</v>
      </c>
      <c r="BI151" s="138">
        <f t="shared" si="18"/>
        <v>0</v>
      </c>
      <c r="BJ151" s="13" t="s">
        <v>76</v>
      </c>
      <c r="BK151" s="138">
        <f t="shared" si="19"/>
        <v>0</v>
      </c>
      <c r="BL151" s="13" t="s">
        <v>178</v>
      </c>
      <c r="BM151" s="137" t="s">
        <v>205</v>
      </c>
    </row>
    <row r="152" spans="2:65" s="1" customFormat="1" ht="24.25" customHeight="1">
      <c r="B152" s="125"/>
      <c r="C152" s="126" t="s">
        <v>206</v>
      </c>
      <c r="D152" s="126" t="s">
        <v>115</v>
      </c>
      <c r="E152" s="127" t="s">
        <v>207</v>
      </c>
      <c r="F152" s="128" t="s">
        <v>208</v>
      </c>
      <c r="G152" s="129" t="s">
        <v>209</v>
      </c>
      <c r="H152" s="130">
        <v>98.402000000000001</v>
      </c>
      <c r="I152" s="131"/>
      <c r="J152" s="131">
        <f t="shared" si="10"/>
        <v>0</v>
      </c>
      <c r="K152" s="132"/>
      <c r="L152" s="25"/>
      <c r="M152" s="133" t="s">
        <v>1</v>
      </c>
      <c r="N152" s="134" t="s">
        <v>33</v>
      </c>
      <c r="O152" s="135">
        <v>0</v>
      </c>
      <c r="P152" s="135">
        <f t="shared" si="11"/>
        <v>0</v>
      </c>
      <c r="Q152" s="135">
        <v>0</v>
      </c>
      <c r="R152" s="135">
        <f t="shared" si="12"/>
        <v>0</v>
      </c>
      <c r="S152" s="135">
        <v>0</v>
      </c>
      <c r="T152" s="136">
        <f t="shared" si="13"/>
        <v>0</v>
      </c>
      <c r="AR152" s="137" t="s">
        <v>178</v>
      </c>
      <c r="AT152" s="137" t="s">
        <v>115</v>
      </c>
      <c r="AU152" s="137" t="s">
        <v>78</v>
      </c>
      <c r="AY152" s="13" t="s">
        <v>112</v>
      </c>
      <c r="BE152" s="138">
        <f t="shared" si="14"/>
        <v>0</v>
      </c>
      <c r="BF152" s="138">
        <f t="shared" si="15"/>
        <v>0</v>
      </c>
      <c r="BG152" s="138">
        <f t="shared" si="16"/>
        <v>0</v>
      </c>
      <c r="BH152" s="138">
        <f t="shared" si="17"/>
        <v>0</v>
      </c>
      <c r="BI152" s="138">
        <f t="shared" si="18"/>
        <v>0</v>
      </c>
      <c r="BJ152" s="13" t="s">
        <v>76</v>
      </c>
      <c r="BK152" s="138">
        <f t="shared" si="19"/>
        <v>0</v>
      </c>
      <c r="BL152" s="13" t="s">
        <v>178</v>
      </c>
      <c r="BM152" s="137" t="s">
        <v>210</v>
      </c>
    </row>
    <row r="153" spans="2:65" s="11" customFormat="1" ht="22.9" customHeight="1">
      <c r="B153" s="114"/>
      <c r="D153" s="115" t="s">
        <v>67</v>
      </c>
      <c r="E153" s="123" t="s">
        <v>211</v>
      </c>
      <c r="F153" s="123" t="s">
        <v>212</v>
      </c>
      <c r="J153" s="124">
        <f>BK153</f>
        <v>0</v>
      </c>
      <c r="L153" s="114"/>
      <c r="M153" s="118"/>
      <c r="P153" s="119">
        <f>SUM(P154:P159)</f>
        <v>0</v>
      </c>
      <c r="R153" s="119">
        <f>SUM(R154:R159)</f>
        <v>0</v>
      </c>
      <c r="T153" s="120">
        <f>SUM(T154:T159)</f>
        <v>0</v>
      </c>
      <c r="AR153" s="115" t="s">
        <v>78</v>
      </c>
      <c r="AT153" s="121" t="s">
        <v>67</v>
      </c>
      <c r="AU153" s="121" t="s">
        <v>76</v>
      </c>
      <c r="AY153" s="115" t="s">
        <v>112</v>
      </c>
      <c r="BK153" s="122">
        <f>SUM(BK154:BK159)</f>
        <v>0</v>
      </c>
    </row>
    <row r="154" spans="2:65" s="1" customFormat="1" ht="37.9" customHeight="1">
      <c r="B154" s="125"/>
      <c r="C154" s="126" t="s">
        <v>213</v>
      </c>
      <c r="D154" s="126" t="s">
        <v>115</v>
      </c>
      <c r="E154" s="127" t="s">
        <v>214</v>
      </c>
      <c r="F154" s="128" t="s">
        <v>215</v>
      </c>
      <c r="G154" s="129" t="s">
        <v>162</v>
      </c>
      <c r="H154" s="130">
        <v>2</v>
      </c>
      <c r="I154" s="131"/>
      <c r="J154" s="131">
        <f t="shared" ref="J154:J159" si="20">ROUND(I154*H154,2)</f>
        <v>0</v>
      </c>
      <c r="K154" s="132"/>
      <c r="L154" s="25"/>
      <c r="M154" s="133" t="s">
        <v>1</v>
      </c>
      <c r="N154" s="134" t="s">
        <v>33</v>
      </c>
      <c r="O154" s="135">
        <v>0</v>
      </c>
      <c r="P154" s="135">
        <f t="shared" ref="P154:P159" si="21">O154*H154</f>
        <v>0</v>
      </c>
      <c r="Q154" s="135">
        <v>0</v>
      </c>
      <c r="R154" s="135">
        <f t="shared" ref="R154:R159" si="22">Q154*H154</f>
        <v>0</v>
      </c>
      <c r="S154" s="135">
        <v>0</v>
      </c>
      <c r="T154" s="136">
        <f t="shared" ref="T154:T159" si="23">S154*H154</f>
        <v>0</v>
      </c>
      <c r="AR154" s="137" t="s">
        <v>178</v>
      </c>
      <c r="AT154" s="137" t="s">
        <v>115</v>
      </c>
      <c r="AU154" s="137" t="s">
        <v>78</v>
      </c>
      <c r="AY154" s="13" t="s">
        <v>112</v>
      </c>
      <c r="BE154" s="138">
        <f t="shared" ref="BE154:BE159" si="24">IF(N154="základní",J154,0)</f>
        <v>0</v>
      </c>
      <c r="BF154" s="138">
        <f t="shared" ref="BF154:BF159" si="25">IF(N154="snížená",J154,0)</f>
        <v>0</v>
      </c>
      <c r="BG154" s="138">
        <f t="shared" ref="BG154:BG159" si="26">IF(N154="zákl. přenesená",J154,0)</f>
        <v>0</v>
      </c>
      <c r="BH154" s="138">
        <f t="shared" ref="BH154:BH159" si="27">IF(N154="sníž. přenesená",J154,0)</f>
        <v>0</v>
      </c>
      <c r="BI154" s="138">
        <f t="shared" ref="BI154:BI159" si="28">IF(N154="nulová",J154,0)</f>
        <v>0</v>
      </c>
      <c r="BJ154" s="13" t="s">
        <v>76</v>
      </c>
      <c r="BK154" s="138">
        <f t="shared" ref="BK154:BK159" si="29">ROUND(I154*H154,2)</f>
        <v>0</v>
      </c>
      <c r="BL154" s="13" t="s">
        <v>178</v>
      </c>
      <c r="BM154" s="137" t="s">
        <v>216</v>
      </c>
    </row>
    <row r="155" spans="2:65" s="1" customFormat="1" ht="37.9" customHeight="1">
      <c r="B155" s="125"/>
      <c r="C155" s="126" t="s">
        <v>217</v>
      </c>
      <c r="D155" s="126" t="s">
        <v>115</v>
      </c>
      <c r="E155" s="127" t="s">
        <v>218</v>
      </c>
      <c r="F155" s="128" t="s">
        <v>219</v>
      </c>
      <c r="G155" s="129" t="s">
        <v>162</v>
      </c>
      <c r="H155" s="130">
        <v>5</v>
      </c>
      <c r="I155" s="131"/>
      <c r="J155" s="131">
        <f t="shared" si="20"/>
        <v>0</v>
      </c>
      <c r="K155" s="132"/>
      <c r="L155" s="25"/>
      <c r="M155" s="133" t="s">
        <v>1</v>
      </c>
      <c r="N155" s="134" t="s">
        <v>33</v>
      </c>
      <c r="O155" s="135">
        <v>0</v>
      </c>
      <c r="P155" s="135">
        <f t="shared" si="21"/>
        <v>0</v>
      </c>
      <c r="Q155" s="135">
        <v>0</v>
      </c>
      <c r="R155" s="135">
        <f t="shared" si="22"/>
        <v>0</v>
      </c>
      <c r="S155" s="135">
        <v>0</v>
      </c>
      <c r="T155" s="136">
        <f t="shared" si="23"/>
        <v>0</v>
      </c>
      <c r="AR155" s="137" t="s">
        <v>178</v>
      </c>
      <c r="AT155" s="137" t="s">
        <v>115</v>
      </c>
      <c r="AU155" s="137" t="s">
        <v>78</v>
      </c>
      <c r="AY155" s="13" t="s">
        <v>112</v>
      </c>
      <c r="BE155" s="138">
        <f t="shared" si="24"/>
        <v>0</v>
      </c>
      <c r="BF155" s="138">
        <f t="shared" si="25"/>
        <v>0</v>
      </c>
      <c r="BG155" s="138">
        <f t="shared" si="26"/>
        <v>0</v>
      </c>
      <c r="BH155" s="138">
        <f t="shared" si="27"/>
        <v>0</v>
      </c>
      <c r="BI155" s="138">
        <f t="shared" si="28"/>
        <v>0</v>
      </c>
      <c r="BJ155" s="13" t="s">
        <v>76</v>
      </c>
      <c r="BK155" s="138">
        <f t="shared" si="29"/>
        <v>0</v>
      </c>
      <c r="BL155" s="13" t="s">
        <v>178</v>
      </c>
      <c r="BM155" s="137" t="s">
        <v>220</v>
      </c>
    </row>
    <row r="156" spans="2:65" s="1" customFormat="1" ht="49.15" customHeight="1">
      <c r="B156" s="125"/>
      <c r="C156" s="126" t="s">
        <v>221</v>
      </c>
      <c r="D156" s="126" t="s">
        <v>115</v>
      </c>
      <c r="E156" s="127" t="s">
        <v>222</v>
      </c>
      <c r="F156" s="128" t="s">
        <v>223</v>
      </c>
      <c r="G156" s="129" t="s">
        <v>162</v>
      </c>
      <c r="H156" s="130">
        <v>5</v>
      </c>
      <c r="I156" s="131"/>
      <c r="J156" s="131">
        <f t="shared" si="20"/>
        <v>0</v>
      </c>
      <c r="K156" s="132"/>
      <c r="L156" s="25"/>
      <c r="M156" s="133" t="s">
        <v>1</v>
      </c>
      <c r="N156" s="134" t="s">
        <v>33</v>
      </c>
      <c r="O156" s="135">
        <v>0</v>
      </c>
      <c r="P156" s="135">
        <f t="shared" si="21"/>
        <v>0</v>
      </c>
      <c r="Q156" s="135">
        <v>0</v>
      </c>
      <c r="R156" s="135">
        <f t="shared" si="22"/>
        <v>0</v>
      </c>
      <c r="S156" s="135">
        <v>0</v>
      </c>
      <c r="T156" s="136">
        <f t="shared" si="23"/>
        <v>0</v>
      </c>
      <c r="AR156" s="137" t="s">
        <v>178</v>
      </c>
      <c r="AT156" s="137" t="s">
        <v>115</v>
      </c>
      <c r="AU156" s="137" t="s">
        <v>78</v>
      </c>
      <c r="AY156" s="13" t="s">
        <v>112</v>
      </c>
      <c r="BE156" s="138">
        <f t="shared" si="24"/>
        <v>0</v>
      </c>
      <c r="BF156" s="138">
        <f t="shared" si="25"/>
        <v>0</v>
      </c>
      <c r="BG156" s="138">
        <f t="shared" si="26"/>
        <v>0</v>
      </c>
      <c r="BH156" s="138">
        <f t="shared" si="27"/>
        <v>0</v>
      </c>
      <c r="BI156" s="138">
        <f t="shared" si="28"/>
        <v>0</v>
      </c>
      <c r="BJ156" s="13" t="s">
        <v>76</v>
      </c>
      <c r="BK156" s="138">
        <f t="shared" si="29"/>
        <v>0</v>
      </c>
      <c r="BL156" s="13" t="s">
        <v>178</v>
      </c>
      <c r="BM156" s="137" t="s">
        <v>224</v>
      </c>
    </row>
    <row r="157" spans="2:65" s="1" customFormat="1" ht="37.9" customHeight="1">
      <c r="B157" s="125"/>
      <c r="C157" s="126" t="s">
        <v>225</v>
      </c>
      <c r="D157" s="126" t="s">
        <v>115</v>
      </c>
      <c r="E157" s="127" t="s">
        <v>226</v>
      </c>
      <c r="F157" s="128" t="s">
        <v>227</v>
      </c>
      <c r="G157" s="129" t="s">
        <v>162</v>
      </c>
      <c r="H157" s="130">
        <v>2</v>
      </c>
      <c r="I157" s="131"/>
      <c r="J157" s="131">
        <f t="shared" si="20"/>
        <v>0</v>
      </c>
      <c r="K157" s="132"/>
      <c r="L157" s="25"/>
      <c r="M157" s="133" t="s">
        <v>1</v>
      </c>
      <c r="N157" s="134" t="s">
        <v>33</v>
      </c>
      <c r="O157" s="135">
        <v>0</v>
      </c>
      <c r="P157" s="135">
        <f t="shared" si="21"/>
        <v>0</v>
      </c>
      <c r="Q157" s="135">
        <v>0</v>
      </c>
      <c r="R157" s="135">
        <f t="shared" si="22"/>
        <v>0</v>
      </c>
      <c r="S157" s="135">
        <v>0</v>
      </c>
      <c r="T157" s="136">
        <f t="shared" si="23"/>
        <v>0</v>
      </c>
      <c r="AR157" s="137" t="s">
        <v>178</v>
      </c>
      <c r="AT157" s="137" t="s">
        <v>115</v>
      </c>
      <c r="AU157" s="137" t="s">
        <v>78</v>
      </c>
      <c r="AY157" s="13" t="s">
        <v>112</v>
      </c>
      <c r="BE157" s="138">
        <f t="shared" si="24"/>
        <v>0</v>
      </c>
      <c r="BF157" s="138">
        <f t="shared" si="25"/>
        <v>0</v>
      </c>
      <c r="BG157" s="138">
        <f t="shared" si="26"/>
        <v>0</v>
      </c>
      <c r="BH157" s="138">
        <f t="shared" si="27"/>
        <v>0</v>
      </c>
      <c r="BI157" s="138">
        <f t="shared" si="28"/>
        <v>0</v>
      </c>
      <c r="BJ157" s="13" t="s">
        <v>76</v>
      </c>
      <c r="BK157" s="138">
        <f t="shared" si="29"/>
        <v>0</v>
      </c>
      <c r="BL157" s="13" t="s">
        <v>178</v>
      </c>
      <c r="BM157" s="137" t="s">
        <v>228</v>
      </c>
    </row>
    <row r="158" spans="2:65" s="1" customFormat="1" ht="37.9" customHeight="1">
      <c r="B158" s="125"/>
      <c r="C158" s="126" t="s">
        <v>229</v>
      </c>
      <c r="D158" s="126" t="s">
        <v>115</v>
      </c>
      <c r="E158" s="127" t="s">
        <v>230</v>
      </c>
      <c r="F158" s="128" t="s">
        <v>231</v>
      </c>
      <c r="G158" s="129" t="s">
        <v>162</v>
      </c>
      <c r="H158" s="130">
        <v>2</v>
      </c>
      <c r="I158" s="131"/>
      <c r="J158" s="131">
        <f t="shared" si="20"/>
        <v>0</v>
      </c>
      <c r="K158" s="132"/>
      <c r="L158" s="25"/>
      <c r="M158" s="133" t="s">
        <v>1</v>
      </c>
      <c r="N158" s="134" t="s">
        <v>33</v>
      </c>
      <c r="O158" s="135">
        <v>0</v>
      </c>
      <c r="P158" s="135">
        <f t="shared" si="21"/>
        <v>0</v>
      </c>
      <c r="Q158" s="135">
        <v>0</v>
      </c>
      <c r="R158" s="135">
        <f t="shared" si="22"/>
        <v>0</v>
      </c>
      <c r="S158" s="135">
        <v>0</v>
      </c>
      <c r="T158" s="136">
        <f t="shared" si="23"/>
        <v>0</v>
      </c>
      <c r="AR158" s="137" t="s">
        <v>178</v>
      </c>
      <c r="AT158" s="137" t="s">
        <v>115</v>
      </c>
      <c r="AU158" s="137" t="s">
        <v>78</v>
      </c>
      <c r="AY158" s="13" t="s">
        <v>112</v>
      </c>
      <c r="BE158" s="138">
        <f t="shared" si="24"/>
        <v>0</v>
      </c>
      <c r="BF158" s="138">
        <f t="shared" si="25"/>
        <v>0</v>
      </c>
      <c r="BG158" s="138">
        <f t="shared" si="26"/>
        <v>0</v>
      </c>
      <c r="BH158" s="138">
        <f t="shared" si="27"/>
        <v>0</v>
      </c>
      <c r="BI158" s="138">
        <f t="shared" si="28"/>
        <v>0</v>
      </c>
      <c r="BJ158" s="13" t="s">
        <v>76</v>
      </c>
      <c r="BK158" s="138">
        <f t="shared" si="29"/>
        <v>0</v>
      </c>
      <c r="BL158" s="13" t="s">
        <v>178</v>
      </c>
      <c r="BM158" s="137" t="s">
        <v>232</v>
      </c>
    </row>
    <row r="159" spans="2:65" s="1" customFormat="1" ht="24.25" customHeight="1">
      <c r="B159" s="125"/>
      <c r="C159" s="126" t="s">
        <v>233</v>
      </c>
      <c r="D159" s="126" t="s">
        <v>115</v>
      </c>
      <c r="E159" s="127" t="s">
        <v>234</v>
      </c>
      <c r="F159" s="128" t="s">
        <v>235</v>
      </c>
      <c r="G159" s="129" t="s">
        <v>209</v>
      </c>
      <c r="H159" s="130">
        <v>775.89</v>
      </c>
      <c r="I159" s="131"/>
      <c r="J159" s="131">
        <f t="shared" si="20"/>
        <v>0</v>
      </c>
      <c r="K159" s="132"/>
      <c r="L159" s="25"/>
      <c r="M159" s="133" t="s">
        <v>1</v>
      </c>
      <c r="N159" s="134" t="s">
        <v>33</v>
      </c>
      <c r="O159" s="135">
        <v>0</v>
      </c>
      <c r="P159" s="135">
        <f t="shared" si="21"/>
        <v>0</v>
      </c>
      <c r="Q159" s="135">
        <v>0</v>
      </c>
      <c r="R159" s="135">
        <f t="shared" si="22"/>
        <v>0</v>
      </c>
      <c r="S159" s="135">
        <v>0</v>
      </c>
      <c r="T159" s="136">
        <f t="shared" si="23"/>
        <v>0</v>
      </c>
      <c r="AR159" s="137" t="s">
        <v>178</v>
      </c>
      <c r="AT159" s="137" t="s">
        <v>115</v>
      </c>
      <c r="AU159" s="137" t="s">
        <v>78</v>
      </c>
      <c r="AY159" s="13" t="s">
        <v>112</v>
      </c>
      <c r="BE159" s="138">
        <f t="shared" si="24"/>
        <v>0</v>
      </c>
      <c r="BF159" s="138">
        <f t="shared" si="25"/>
        <v>0</v>
      </c>
      <c r="BG159" s="138">
        <f t="shared" si="26"/>
        <v>0</v>
      </c>
      <c r="BH159" s="138">
        <f t="shared" si="27"/>
        <v>0</v>
      </c>
      <c r="BI159" s="138">
        <f t="shared" si="28"/>
        <v>0</v>
      </c>
      <c r="BJ159" s="13" t="s">
        <v>76</v>
      </c>
      <c r="BK159" s="138">
        <f t="shared" si="29"/>
        <v>0</v>
      </c>
      <c r="BL159" s="13" t="s">
        <v>178</v>
      </c>
      <c r="BM159" s="137" t="s">
        <v>236</v>
      </c>
    </row>
    <row r="160" spans="2:65" s="11" customFormat="1" ht="22.9" customHeight="1">
      <c r="B160" s="114"/>
      <c r="D160" s="115" t="s">
        <v>67</v>
      </c>
      <c r="E160" s="123" t="s">
        <v>237</v>
      </c>
      <c r="F160" s="123" t="s">
        <v>238</v>
      </c>
      <c r="J160" s="124">
        <f>BK160</f>
        <v>0</v>
      </c>
      <c r="L160" s="114"/>
      <c r="M160" s="118"/>
      <c r="P160" s="119">
        <f>SUM(P161:P162)</f>
        <v>0</v>
      </c>
      <c r="R160" s="119">
        <f>SUM(R161:R162)</f>
        <v>0</v>
      </c>
      <c r="T160" s="120">
        <f>SUM(T161:T162)</f>
        <v>0</v>
      </c>
      <c r="AR160" s="115" t="s">
        <v>78</v>
      </c>
      <c r="AT160" s="121" t="s">
        <v>67</v>
      </c>
      <c r="AU160" s="121" t="s">
        <v>76</v>
      </c>
      <c r="AY160" s="115" t="s">
        <v>112</v>
      </c>
      <c r="BK160" s="122">
        <f>SUM(BK161:BK162)</f>
        <v>0</v>
      </c>
    </row>
    <row r="161" spans="2:65" s="1" customFormat="1" ht="33" customHeight="1">
      <c r="B161" s="125"/>
      <c r="C161" s="126" t="s">
        <v>239</v>
      </c>
      <c r="D161" s="126" t="s">
        <v>115</v>
      </c>
      <c r="E161" s="127" t="s">
        <v>240</v>
      </c>
      <c r="F161" s="128" t="s">
        <v>241</v>
      </c>
      <c r="G161" s="129" t="s">
        <v>162</v>
      </c>
      <c r="H161" s="130">
        <v>4</v>
      </c>
      <c r="I161" s="131"/>
      <c r="J161" s="131">
        <f>ROUND(I161*H161,2)</f>
        <v>0</v>
      </c>
      <c r="K161" s="132"/>
      <c r="L161" s="25"/>
      <c r="M161" s="133" t="s">
        <v>1</v>
      </c>
      <c r="N161" s="134" t="s">
        <v>33</v>
      </c>
      <c r="O161" s="135">
        <v>0</v>
      </c>
      <c r="P161" s="135">
        <f>O161*H161</f>
        <v>0</v>
      </c>
      <c r="Q161" s="135">
        <v>0</v>
      </c>
      <c r="R161" s="135">
        <f>Q161*H161</f>
        <v>0</v>
      </c>
      <c r="S161" s="135">
        <v>0</v>
      </c>
      <c r="T161" s="136">
        <f>S161*H161</f>
        <v>0</v>
      </c>
      <c r="AR161" s="137" t="s">
        <v>178</v>
      </c>
      <c r="AT161" s="137" t="s">
        <v>115</v>
      </c>
      <c r="AU161" s="137" t="s">
        <v>78</v>
      </c>
      <c r="AY161" s="13" t="s">
        <v>112</v>
      </c>
      <c r="BE161" s="138">
        <f>IF(N161="základní",J161,0)</f>
        <v>0</v>
      </c>
      <c r="BF161" s="138">
        <f>IF(N161="snížená",J161,0)</f>
        <v>0</v>
      </c>
      <c r="BG161" s="138">
        <f>IF(N161="zákl. přenesená",J161,0)</f>
        <v>0</v>
      </c>
      <c r="BH161" s="138">
        <f>IF(N161="sníž. přenesená",J161,0)</f>
        <v>0</v>
      </c>
      <c r="BI161" s="138">
        <f>IF(N161="nulová",J161,0)</f>
        <v>0</v>
      </c>
      <c r="BJ161" s="13" t="s">
        <v>76</v>
      </c>
      <c r="BK161" s="138">
        <f>ROUND(I161*H161,2)</f>
        <v>0</v>
      </c>
      <c r="BL161" s="13" t="s">
        <v>178</v>
      </c>
      <c r="BM161" s="137" t="s">
        <v>242</v>
      </c>
    </row>
    <row r="162" spans="2:65" s="1" customFormat="1" ht="24.25" customHeight="1">
      <c r="B162" s="125"/>
      <c r="C162" s="126" t="s">
        <v>243</v>
      </c>
      <c r="D162" s="126" t="s">
        <v>115</v>
      </c>
      <c r="E162" s="127" t="s">
        <v>244</v>
      </c>
      <c r="F162" s="128" t="s">
        <v>245</v>
      </c>
      <c r="G162" s="129" t="s">
        <v>209</v>
      </c>
      <c r="H162" s="130">
        <v>308</v>
      </c>
      <c r="I162" s="131"/>
      <c r="J162" s="131">
        <f>ROUND(I162*H162,2)</f>
        <v>0</v>
      </c>
      <c r="K162" s="132"/>
      <c r="L162" s="25"/>
      <c r="M162" s="139" t="s">
        <v>1</v>
      </c>
      <c r="N162" s="140" t="s">
        <v>33</v>
      </c>
      <c r="O162" s="141">
        <v>0</v>
      </c>
      <c r="P162" s="141">
        <f>O162*H162</f>
        <v>0</v>
      </c>
      <c r="Q162" s="141">
        <v>0</v>
      </c>
      <c r="R162" s="141">
        <f>Q162*H162</f>
        <v>0</v>
      </c>
      <c r="S162" s="141">
        <v>0</v>
      </c>
      <c r="T162" s="142">
        <f>S162*H162</f>
        <v>0</v>
      </c>
      <c r="AR162" s="137" t="s">
        <v>178</v>
      </c>
      <c r="AT162" s="137" t="s">
        <v>115</v>
      </c>
      <c r="AU162" s="137" t="s">
        <v>78</v>
      </c>
      <c r="AY162" s="13" t="s">
        <v>112</v>
      </c>
      <c r="BE162" s="138">
        <f>IF(N162="základní",J162,0)</f>
        <v>0</v>
      </c>
      <c r="BF162" s="138">
        <f>IF(N162="snížená",J162,0)</f>
        <v>0</v>
      </c>
      <c r="BG162" s="138">
        <f>IF(N162="zákl. přenesená",J162,0)</f>
        <v>0</v>
      </c>
      <c r="BH162" s="138">
        <f>IF(N162="sníž. přenesená",J162,0)</f>
        <v>0</v>
      </c>
      <c r="BI162" s="138">
        <f>IF(N162="nulová",J162,0)</f>
        <v>0</v>
      </c>
      <c r="BJ162" s="13" t="s">
        <v>76</v>
      </c>
      <c r="BK162" s="138">
        <f>ROUND(I162*H162,2)</f>
        <v>0</v>
      </c>
      <c r="BL162" s="13" t="s">
        <v>178</v>
      </c>
      <c r="BM162" s="137" t="s">
        <v>246</v>
      </c>
    </row>
    <row r="163" spans="2:65" s="1" customFormat="1" ht="7" customHeight="1">
      <c r="B163" s="37"/>
      <c r="C163" s="38"/>
      <c r="D163" s="38"/>
      <c r="E163" s="38"/>
      <c r="F163" s="38"/>
      <c r="G163" s="38"/>
      <c r="H163" s="38"/>
      <c r="I163" s="38"/>
      <c r="J163" s="38"/>
      <c r="K163" s="38"/>
      <c r="L163" s="25"/>
    </row>
  </sheetData>
  <autoFilter ref="C123:K162" xr:uid="{00000000-0009-0000-0000-000001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25"/>
  <sheetViews>
    <sheetView showGridLines="0" topLeftCell="A113" workbookViewId="0">
      <selection activeCell="I124" sqref="I124"/>
    </sheetView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>
      <c r="L2" s="144" t="s">
        <v>5</v>
      </c>
      <c r="M2" s="145"/>
      <c r="N2" s="145"/>
      <c r="O2" s="145"/>
      <c r="P2" s="145"/>
      <c r="Q2" s="145"/>
      <c r="R2" s="145"/>
      <c r="S2" s="145"/>
      <c r="T2" s="145"/>
      <c r="U2" s="145"/>
      <c r="V2" s="145"/>
      <c r="AT2" s="13" t="s">
        <v>80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78</v>
      </c>
    </row>
    <row r="4" spans="2:46" ht="25" customHeight="1">
      <c r="B4" s="16"/>
      <c r="D4" s="17" t="s">
        <v>81</v>
      </c>
      <c r="L4" s="16"/>
      <c r="M4" s="81" t="s">
        <v>10</v>
      </c>
      <c r="AT4" s="13" t="s">
        <v>3</v>
      </c>
    </row>
    <row r="5" spans="2:46" ht="7" customHeight="1">
      <c r="B5" s="16"/>
      <c r="L5" s="16"/>
    </row>
    <row r="6" spans="2:46" ht="12" customHeight="1">
      <c r="B6" s="16"/>
      <c r="D6" s="22" t="s">
        <v>13</v>
      </c>
      <c r="L6" s="16"/>
    </row>
    <row r="7" spans="2:46" ht="16.5" customHeight="1">
      <c r="B7" s="16"/>
      <c r="E7" s="179" t="str">
        <f>'Rekapitulace stavby'!K6</f>
        <v>KRAJSKÁ KNIHOVNA PARDUBICE</v>
      </c>
      <c r="F7" s="180"/>
      <c r="G7" s="180"/>
      <c r="H7" s="180"/>
      <c r="L7" s="16"/>
    </row>
    <row r="8" spans="2:46" s="1" customFormat="1" ht="12" customHeight="1">
      <c r="B8" s="25"/>
      <c r="D8" s="22" t="s">
        <v>82</v>
      </c>
      <c r="L8" s="25"/>
    </row>
    <row r="9" spans="2:46" s="1" customFormat="1" ht="16.5" customHeight="1">
      <c r="B9" s="25"/>
      <c r="E9" s="156" t="s">
        <v>247</v>
      </c>
      <c r="F9" s="178"/>
      <c r="G9" s="178"/>
      <c r="H9" s="178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15</v>
      </c>
      <c r="F11" s="20" t="s">
        <v>1</v>
      </c>
      <c r="I11" s="22" t="s">
        <v>16</v>
      </c>
      <c r="J11" s="20" t="s">
        <v>1</v>
      </c>
      <c r="L11" s="25"/>
    </row>
    <row r="12" spans="2:46" s="1" customFormat="1" ht="12" customHeight="1">
      <c r="B12" s="25"/>
      <c r="D12" s="22" t="s">
        <v>17</v>
      </c>
      <c r="F12" s="20" t="s">
        <v>18</v>
      </c>
      <c r="I12" s="22" t="s">
        <v>19</v>
      </c>
      <c r="J12" s="45"/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20</v>
      </c>
      <c r="I14" s="22" t="s">
        <v>21</v>
      </c>
      <c r="J14" s="20" t="s">
        <v>1</v>
      </c>
      <c r="L14" s="25"/>
    </row>
    <row r="15" spans="2:46" s="1" customFormat="1" ht="18" customHeight="1">
      <c r="B15" s="25"/>
      <c r="E15" s="20" t="s">
        <v>14</v>
      </c>
      <c r="I15" s="22" t="s">
        <v>22</v>
      </c>
      <c r="J15" s="20" t="s">
        <v>1</v>
      </c>
      <c r="L15" s="25"/>
    </row>
    <row r="16" spans="2:46" s="1" customFormat="1" ht="7" customHeight="1">
      <c r="B16" s="25"/>
      <c r="L16" s="25"/>
    </row>
    <row r="17" spans="2:12" s="1" customFormat="1" ht="12" customHeight="1">
      <c r="B17" s="25"/>
      <c r="D17" s="22" t="s">
        <v>23</v>
      </c>
      <c r="I17" s="22" t="s">
        <v>21</v>
      </c>
      <c r="J17" s="20" t="str">
        <f>'Rekapitulace stavby'!AN13</f>
        <v/>
      </c>
      <c r="L17" s="25"/>
    </row>
    <row r="18" spans="2:12" s="1" customFormat="1" ht="18" customHeight="1">
      <c r="B18" s="25"/>
      <c r="E18" s="172" t="str">
        <f>'Rekapitulace stavby'!E14</f>
        <v xml:space="preserve"> </v>
      </c>
      <c r="F18" s="172"/>
      <c r="G18" s="172"/>
      <c r="H18" s="172"/>
      <c r="I18" s="22" t="s">
        <v>22</v>
      </c>
      <c r="J18" s="20" t="str">
        <f>'Rekapitulace stavby'!AN14</f>
        <v/>
      </c>
      <c r="L18" s="25"/>
    </row>
    <row r="19" spans="2:12" s="1" customFormat="1" ht="7" customHeight="1">
      <c r="B19" s="25"/>
      <c r="L19" s="25"/>
    </row>
    <row r="20" spans="2:12" s="1" customFormat="1" ht="12" customHeight="1">
      <c r="B20" s="25"/>
      <c r="D20" s="22" t="s">
        <v>24</v>
      </c>
      <c r="I20" s="22" t="s">
        <v>21</v>
      </c>
      <c r="J20" s="20" t="s">
        <v>1</v>
      </c>
      <c r="L20" s="25"/>
    </row>
    <row r="21" spans="2:12" s="1" customFormat="1" ht="18" customHeight="1">
      <c r="B21" s="25"/>
      <c r="E21" s="20"/>
      <c r="I21" s="22" t="s">
        <v>22</v>
      </c>
      <c r="J21" s="20" t="s">
        <v>1</v>
      </c>
      <c r="L21" s="25"/>
    </row>
    <row r="22" spans="2:12" s="1" customFormat="1" ht="7" customHeight="1">
      <c r="B22" s="25"/>
      <c r="L22" s="25"/>
    </row>
    <row r="23" spans="2:12" s="1" customFormat="1" ht="12" customHeight="1">
      <c r="B23" s="25"/>
      <c r="D23" s="22" t="s">
        <v>26</v>
      </c>
      <c r="I23" s="22" t="s">
        <v>21</v>
      </c>
      <c r="J23" s="20" t="s">
        <v>1</v>
      </c>
      <c r="L23" s="25"/>
    </row>
    <row r="24" spans="2:12" s="1" customFormat="1" ht="18" customHeight="1">
      <c r="B24" s="25"/>
      <c r="E24" s="20"/>
      <c r="I24" s="22" t="s">
        <v>22</v>
      </c>
      <c r="J24" s="20" t="s">
        <v>1</v>
      </c>
      <c r="L24" s="25"/>
    </row>
    <row r="25" spans="2:12" s="1" customFormat="1" ht="7" customHeight="1">
      <c r="B25" s="25"/>
      <c r="L25" s="25"/>
    </row>
    <row r="26" spans="2:12" s="1" customFormat="1" ht="12" customHeight="1">
      <c r="B26" s="25"/>
      <c r="D26" s="22" t="s">
        <v>27</v>
      </c>
      <c r="L26" s="25"/>
    </row>
    <row r="27" spans="2:12" s="7" customFormat="1" ht="16.5" customHeight="1">
      <c r="B27" s="82"/>
      <c r="E27" s="174" t="s">
        <v>1</v>
      </c>
      <c r="F27" s="174"/>
      <c r="G27" s="174"/>
      <c r="H27" s="174"/>
      <c r="L27" s="82"/>
    </row>
    <row r="28" spans="2:12" s="1" customFormat="1" ht="7" customHeight="1">
      <c r="B28" s="25"/>
      <c r="L28" s="25"/>
    </row>
    <row r="29" spans="2:12" s="1" customFormat="1" ht="7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4" customHeight="1">
      <c r="B30" s="25"/>
      <c r="D30" s="83" t="s">
        <v>28</v>
      </c>
      <c r="J30" s="59">
        <f>ROUND(J119, 2)</f>
        <v>0</v>
      </c>
      <c r="L30" s="25"/>
    </row>
    <row r="31" spans="2:12" s="1" customFormat="1" ht="7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5" customHeight="1">
      <c r="B32" s="25"/>
      <c r="F32" s="28" t="s">
        <v>30</v>
      </c>
      <c r="I32" s="28" t="s">
        <v>29</v>
      </c>
      <c r="J32" s="28" t="s">
        <v>31</v>
      </c>
      <c r="L32" s="25"/>
    </row>
    <row r="33" spans="2:12" s="1" customFormat="1" ht="14.5" customHeight="1">
      <c r="B33" s="25"/>
      <c r="D33" s="48" t="s">
        <v>32</v>
      </c>
      <c r="E33" s="22" t="s">
        <v>33</v>
      </c>
      <c r="F33" s="84">
        <f>ROUND((SUM(BE119:BE124)),  2)</f>
        <v>0</v>
      </c>
      <c r="I33" s="85">
        <v>0.21</v>
      </c>
      <c r="J33" s="84">
        <f>ROUND(((SUM(BE119:BE124))*I33),  2)</f>
        <v>0</v>
      </c>
      <c r="L33" s="25"/>
    </row>
    <row r="34" spans="2:12" s="1" customFormat="1" ht="14.5" customHeight="1">
      <c r="B34" s="25"/>
      <c r="E34" s="22" t="s">
        <v>34</v>
      </c>
      <c r="F34" s="84">
        <f>ROUND((SUM(BF119:BF124)),  2)</f>
        <v>0</v>
      </c>
      <c r="I34" s="85">
        <v>0.12</v>
      </c>
      <c r="J34" s="84">
        <f>ROUND(((SUM(BF119:BF124))*I34),  2)</f>
        <v>0</v>
      </c>
      <c r="L34" s="25"/>
    </row>
    <row r="35" spans="2:12" s="1" customFormat="1" ht="14.5" hidden="1" customHeight="1">
      <c r="B35" s="25"/>
      <c r="E35" s="22" t="s">
        <v>35</v>
      </c>
      <c r="F35" s="84">
        <f>ROUND((SUM(BG119:BG124)),  2)</f>
        <v>0</v>
      </c>
      <c r="I35" s="85">
        <v>0.21</v>
      </c>
      <c r="J35" s="84">
        <f>0</f>
        <v>0</v>
      </c>
      <c r="L35" s="25"/>
    </row>
    <row r="36" spans="2:12" s="1" customFormat="1" ht="14.5" hidden="1" customHeight="1">
      <c r="B36" s="25"/>
      <c r="E36" s="22" t="s">
        <v>36</v>
      </c>
      <c r="F36" s="84">
        <f>ROUND((SUM(BH119:BH124)),  2)</f>
        <v>0</v>
      </c>
      <c r="I36" s="85">
        <v>0.12</v>
      </c>
      <c r="J36" s="84">
        <f>0</f>
        <v>0</v>
      </c>
      <c r="L36" s="25"/>
    </row>
    <row r="37" spans="2:12" s="1" customFormat="1" ht="14.5" hidden="1" customHeight="1">
      <c r="B37" s="25"/>
      <c r="E37" s="22" t="s">
        <v>37</v>
      </c>
      <c r="F37" s="84">
        <f>ROUND((SUM(BI119:BI124)),  2)</f>
        <v>0</v>
      </c>
      <c r="I37" s="85">
        <v>0</v>
      </c>
      <c r="J37" s="84">
        <f>0</f>
        <v>0</v>
      </c>
      <c r="L37" s="25"/>
    </row>
    <row r="38" spans="2:12" s="1" customFormat="1" ht="7" customHeight="1">
      <c r="B38" s="25"/>
      <c r="L38" s="25"/>
    </row>
    <row r="39" spans="2:12" s="1" customFormat="1" ht="25.4" customHeight="1">
      <c r="B39" s="25"/>
      <c r="C39" s="86"/>
      <c r="D39" s="87" t="s">
        <v>38</v>
      </c>
      <c r="E39" s="50"/>
      <c r="F39" s="50"/>
      <c r="G39" s="88" t="s">
        <v>39</v>
      </c>
      <c r="H39" s="89" t="s">
        <v>40</v>
      </c>
      <c r="I39" s="50"/>
      <c r="J39" s="90">
        <f>SUM(J30:J37)</f>
        <v>0</v>
      </c>
      <c r="K39" s="91"/>
      <c r="L39" s="25"/>
    </row>
    <row r="40" spans="2:12" s="1" customFormat="1" ht="14.5" customHeight="1">
      <c r="B40" s="25"/>
      <c r="L40" s="25"/>
    </row>
    <row r="41" spans="2:12" ht="14.5" customHeight="1">
      <c r="B41" s="16"/>
      <c r="L41" s="16"/>
    </row>
    <row r="42" spans="2:12" ht="14.5" customHeight="1">
      <c r="B42" s="16"/>
      <c r="L42" s="16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5"/>
      <c r="D50" s="34" t="s">
        <v>41</v>
      </c>
      <c r="E50" s="35"/>
      <c r="F50" s="35"/>
      <c r="G50" s="34" t="s">
        <v>42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5">
      <c r="B61" s="25"/>
      <c r="D61" s="36" t="s">
        <v>43</v>
      </c>
      <c r="E61" s="27"/>
      <c r="F61" s="92" t="s">
        <v>44</v>
      </c>
      <c r="G61" s="36" t="s">
        <v>43</v>
      </c>
      <c r="H61" s="27"/>
      <c r="I61" s="27"/>
      <c r="J61" s="93" t="s">
        <v>44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5"/>
      <c r="D65" s="34" t="s">
        <v>45</v>
      </c>
      <c r="E65" s="35"/>
      <c r="F65" s="35"/>
      <c r="G65" s="34" t="s">
        <v>46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5">
      <c r="B76" s="25"/>
      <c r="D76" s="36" t="s">
        <v>43</v>
      </c>
      <c r="E76" s="27"/>
      <c r="F76" s="92" t="s">
        <v>44</v>
      </c>
      <c r="G76" s="36" t="s">
        <v>43</v>
      </c>
      <c r="H76" s="27"/>
      <c r="I76" s="27"/>
      <c r="J76" s="93" t="s">
        <v>44</v>
      </c>
      <c r="K76" s="27"/>
      <c r="L76" s="25"/>
    </row>
    <row r="77" spans="2:12" s="1" customFormat="1" ht="14.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7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5" customHeight="1">
      <c r="B82" s="25"/>
      <c r="C82" s="17" t="s">
        <v>84</v>
      </c>
      <c r="L82" s="25"/>
    </row>
    <row r="83" spans="2:47" s="1" customFormat="1" ht="7" customHeight="1">
      <c r="B83" s="25"/>
      <c r="L83" s="25"/>
    </row>
    <row r="84" spans="2:47" s="1" customFormat="1" ht="12" customHeight="1">
      <c r="B84" s="25"/>
      <c r="C84" s="22" t="s">
        <v>13</v>
      </c>
      <c r="L84" s="25"/>
    </row>
    <row r="85" spans="2:47" s="1" customFormat="1" ht="16.5" customHeight="1">
      <c r="B85" s="25"/>
      <c r="E85" s="179" t="str">
        <f>E7</f>
        <v>KRAJSKÁ KNIHOVNA PARDUBICE</v>
      </c>
      <c r="F85" s="180"/>
      <c r="G85" s="180"/>
      <c r="H85" s="180"/>
      <c r="L85" s="25"/>
    </row>
    <row r="86" spans="2:47" s="1" customFormat="1" ht="12" customHeight="1">
      <c r="B86" s="25"/>
      <c r="C86" s="22" t="s">
        <v>82</v>
      </c>
      <c r="L86" s="25"/>
    </row>
    <row r="87" spans="2:47" s="1" customFormat="1" ht="16.5" customHeight="1">
      <c r="B87" s="25"/>
      <c r="E87" s="156" t="str">
        <f>E9</f>
        <v>VRN - VRN</v>
      </c>
      <c r="F87" s="178"/>
      <c r="G87" s="178"/>
      <c r="H87" s="178"/>
      <c r="L87" s="25"/>
    </row>
    <row r="88" spans="2:47" s="1" customFormat="1" ht="7" customHeight="1">
      <c r="B88" s="25"/>
      <c r="L88" s="25"/>
    </row>
    <row r="89" spans="2:47" s="1" customFormat="1" ht="12" customHeight="1">
      <c r="B89" s="25"/>
      <c r="C89" s="22" t="s">
        <v>17</v>
      </c>
      <c r="F89" s="20" t="str">
        <f>F12</f>
        <v xml:space="preserve"> </v>
      </c>
      <c r="I89" s="22" t="s">
        <v>19</v>
      </c>
      <c r="J89" s="45" t="str">
        <f>IF(J12="","",J12)</f>
        <v/>
      </c>
      <c r="L89" s="25"/>
    </row>
    <row r="90" spans="2:47" s="1" customFormat="1" ht="7" customHeight="1">
      <c r="B90" s="25"/>
      <c r="L90" s="25"/>
    </row>
    <row r="91" spans="2:47" s="1" customFormat="1" ht="15.25" customHeight="1">
      <c r="B91" s="25"/>
      <c r="C91" s="22" t="s">
        <v>20</v>
      </c>
      <c r="F91" s="20" t="str">
        <f>E15</f>
        <v>KRAJSKÁ KNIHOVNA PARDUBICE</v>
      </c>
      <c r="I91" s="22" t="s">
        <v>24</v>
      </c>
      <c r="J91" s="23">
        <f>E21</f>
        <v>0</v>
      </c>
      <c r="L91" s="25"/>
    </row>
    <row r="92" spans="2:47" s="1" customFormat="1" ht="15.25" customHeight="1">
      <c r="B92" s="25"/>
      <c r="C92" s="22" t="s">
        <v>23</v>
      </c>
      <c r="F92" s="20" t="str">
        <f>IF(E18="","",E18)</f>
        <v xml:space="preserve"> </v>
      </c>
      <c r="I92" s="22" t="s">
        <v>26</v>
      </c>
      <c r="J92" s="23">
        <f>E24</f>
        <v>0</v>
      </c>
      <c r="L92" s="25"/>
    </row>
    <row r="93" spans="2:47" s="1" customFormat="1" ht="10.4" customHeight="1">
      <c r="B93" s="25"/>
      <c r="L93" s="25"/>
    </row>
    <row r="94" spans="2:47" s="1" customFormat="1" ht="29.25" customHeight="1">
      <c r="B94" s="25"/>
      <c r="C94" s="94" t="s">
        <v>85</v>
      </c>
      <c r="D94" s="86"/>
      <c r="E94" s="86"/>
      <c r="F94" s="86"/>
      <c r="G94" s="86"/>
      <c r="H94" s="86"/>
      <c r="I94" s="86"/>
      <c r="J94" s="95" t="s">
        <v>86</v>
      </c>
      <c r="K94" s="86"/>
      <c r="L94" s="25"/>
    </row>
    <row r="95" spans="2:47" s="1" customFormat="1" ht="10.4" customHeight="1">
      <c r="B95" s="25"/>
      <c r="L95" s="25"/>
    </row>
    <row r="96" spans="2:47" s="1" customFormat="1" ht="22.9" customHeight="1">
      <c r="B96" s="25"/>
      <c r="C96" s="96" t="s">
        <v>87</v>
      </c>
      <c r="J96" s="59">
        <f>J119</f>
        <v>0</v>
      </c>
      <c r="L96" s="25"/>
      <c r="AU96" s="13" t="s">
        <v>88</v>
      </c>
    </row>
    <row r="97" spans="2:12" s="8" customFormat="1" ht="25" customHeight="1">
      <c r="B97" s="97"/>
      <c r="D97" s="98" t="s">
        <v>248</v>
      </c>
      <c r="E97" s="99"/>
      <c r="F97" s="99"/>
      <c r="G97" s="99"/>
      <c r="H97" s="99"/>
      <c r="I97" s="99"/>
      <c r="J97" s="100">
        <f>J120</f>
        <v>0</v>
      </c>
      <c r="L97" s="97"/>
    </row>
    <row r="98" spans="2:12" s="9" customFormat="1" ht="19.899999999999999" customHeight="1">
      <c r="B98" s="101"/>
      <c r="D98" s="102" t="s">
        <v>249</v>
      </c>
      <c r="E98" s="103"/>
      <c r="F98" s="103"/>
      <c r="G98" s="103"/>
      <c r="H98" s="103"/>
      <c r="I98" s="103"/>
      <c r="J98" s="104">
        <f>J121</f>
        <v>0</v>
      </c>
      <c r="L98" s="101"/>
    </row>
    <row r="99" spans="2:12" s="9" customFormat="1" ht="19.899999999999999" customHeight="1">
      <c r="B99" s="101"/>
      <c r="D99" s="102" t="s">
        <v>250</v>
      </c>
      <c r="E99" s="103"/>
      <c r="F99" s="103"/>
      <c r="G99" s="103"/>
      <c r="H99" s="103"/>
      <c r="I99" s="103"/>
      <c r="J99" s="104">
        <f>J123</f>
        <v>0</v>
      </c>
      <c r="L99" s="101"/>
    </row>
    <row r="100" spans="2:12" s="1" customFormat="1" ht="21.75" customHeight="1">
      <c r="B100" s="25"/>
      <c r="L100" s="25"/>
    </row>
    <row r="101" spans="2:12" s="1" customFormat="1" ht="7" customHeight="1">
      <c r="B101" s="37"/>
      <c r="C101" s="38"/>
      <c r="D101" s="38"/>
      <c r="E101" s="38"/>
      <c r="F101" s="38"/>
      <c r="G101" s="38"/>
      <c r="H101" s="38"/>
      <c r="I101" s="38"/>
      <c r="J101" s="38"/>
      <c r="K101" s="38"/>
      <c r="L101" s="25"/>
    </row>
    <row r="105" spans="2:12" s="1" customFormat="1" ht="7" customHeight="1"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25"/>
    </row>
    <row r="106" spans="2:12" s="1" customFormat="1" ht="25" customHeight="1">
      <c r="B106" s="25"/>
      <c r="C106" s="17" t="s">
        <v>97</v>
      </c>
      <c r="L106" s="25"/>
    </row>
    <row r="107" spans="2:12" s="1" customFormat="1" ht="7" customHeight="1">
      <c r="B107" s="25"/>
      <c r="L107" s="25"/>
    </row>
    <row r="108" spans="2:12" s="1" customFormat="1" ht="12" customHeight="1">
      <c r="B108" s="25"/>
      <c r="C108" s="22" t="s">
        <v>13</v>
      </c>
      <c r="L108" s="25"/>
    </row>
    <row r="109" spans="2:12" s="1" customFormat="1" ht="16.5" customHeight="1">
      <c r="B109" s="25"/>
      <c r="E109" s="179" t="str">
        <f>E7</f>
        <v>KRAJSKÁ KNIHOVNA PARDUBICE</v>
      </c>
      <c r="F109" s="180"/>
      <c r="G109" s="180"/>
      <c r="H109" s="180"/>
      <c r="L109" s="25"/>
    </row>
    <row r="110" spans="2:12" s="1" customFormat="1" ht="12" customHeight="1">
      <c r="B110" s="25"/>
      <c r="C110" s="22" t="s">
        <v>82</v>
      </c>
      <c r="L110" s="25"/>
    </row>
    <row r="111" spans="2:12" s="1" customFormat="1" ht="16.5" customHeight="1">
      <c r="B111" s="25"/>
      <c r="E111" s="156" t="str">
        <f>E9</f>
        <v>VRN - VRN</v>
      </c>
      <c r="F111" s="178"/>
      <c r="G111" s="178"/>
      <c r="H111" s="178"/>
      <c r="L111" s="25"/>
    </row>
    <row r="112" spans="2:12" s="1" customFormat="1" ht="7" customHeight="1">
      <c r="B112" s="25"/>
      <c r="L112" s="25"/>
    </row>
    <row r="113" spans="2:65" s="1" customFormat="1" ht="12" customHeight="1">
      <c r="B113" s="25"/>
      <c r="C113" s="22" t="s">
        <v>17</v>
      </c>
      <c r="F113" s="20" t="str">
        <f>F12</f>
        <v xml:space="preserve"> </v>
      </c>
      <c r="I113" s="22" t="s">
        <v>19</v>
      </c>
      <c r="J113" s="45" t="str">
        <f>IF(J12="","",J12)</f>
        <v/>
      </c>
      <c r="L113" s="25"/>
    </row>
    <row r="114" spans="2:65" s="1" customFormat="1" ht="7" customHeight="1">
      <c r="B114" s="25"/>
      <c r="L114" s="25"/>
    </row>
    <row r="115" spans="2:65" s="1" customFormat="1" ht="15.25" customHeight="1">
      <c r="B115" s="25"/>
      <c r="C115" s="22" t="s">
        <v>20</v>
      </c>
      <c r="F115" s="20" t="str">
        <f>E15</f>
        <v>KRAJSKÁ KNIHOVNA PARDUBICE</v>
      </c>
      <c r="I115" s="22" t="s">
        <v>24</v>
      </c>
      <c r="J115" s="23">
        <f>E21</f>
        <v>0</v>
      </c>
      <c r="L115" s="25"/>
    </row>
    <row r="116" spans="2:65" s="1" customFormat="1" ht="15.25" customHeight="1">
      <c r="B116" s="25"/>
      <c r="C116" s="22" t="s">
        <v>23</v>
      </c>
      <c r="F116" s="20" t="str">
        <f>IF(E18="","",E18)</f>
        <v xml:space="preserve"> </v>
      </c>
      <c r="I116" s="22" t="s">
        <v>26</v>
      </c>
      <c r="J116" s="23">
        <f>E24</f>
        <v>0</v>
      </c>
      <c r="L116" s="25"/>
    </row>
    <row r="117" spans="2:65" s="1" customFormat="1" ht="10.4" customHeight="1">
      <c r="B117" s="25"/>
      <c r="L117" s="25"/>
    </row>
    <row r="118" spans="2:65" s="10" customFormat="1" ht="29.25" customHeight="1">
      <c r="B118" s="105"/>
      <c r="C118" s="106" t="s">
        <v>98</v>
      </c>
      <c r="D118" s="107" t="s">
        <v>53</v>
      </c>
      <c r="E118" s="107" t="s">
        <v>49</v>
      </c>
      <c r="F118" s="107" t="s">
        <v>50</v>
      </c>
      <c r="G118" s="107" t="s">
        <v>99</v>
      </c>
      <c r="H118" s="107" t="s">
        <v>100</v>
      </c>
      <c r="I118" s="107" t="s">
        <v>101</v>
      </c>
      <c r="J118" s="108" t="s">
        <v>86</v>
      </c>
      <c r="K118" s="109" t="s">
        <v>102</v>
      </c>
      <c r="L118" s="105"/>
      <c r="M118" s="52" t="s">
        <v>1</v>
      </c>
      <c r="N118" s="53" t="s">
        <v>32</v>
      </c>
      <c r="O118" s="53" t="s">
        <v>103</v>
      </c>
      <c r="P118" s="53" t="s">
        <v>104</v>
      </c>
      <c r="Q118" s="53" t="s">
        <v>105</v>
      </c>
      <c r="R118" s="53" t="s">
        <v>106</v>
      </c>
      <c r="S118" s="53" t="s">
        <v>107</v>
      </c>
      <c r="T118" s="54" t="s">
        <v>108</v>
      </c>
    </row>
    <row r="119" spans="2:65" s="1" customFormat="1" ht="22.9" customHeight="1">
      <c r="B119" s="25"/>
      <c r="C119" s="57" t="s">
        <v>109</v>
      </c>
      <c r="J119" s="110">
        <f>BK119</f>
        <v>0</v>
      </c>
      <c r="L119" s="25"/>
      <c r="M119" s="55"/>
      <c r="N119" s="46"/>
      <c r="O119" s="46"/>
      <c r="P119" s="111">
        <f>P120</f>
        <v>0</v>
      </c>
      <c r="Q119" s="46"/>
      <c r="R119" s="111">
        <f>R120</f>
        <v>0</v>
      </c>
      <c r="S119" s="46"/>
      <c r="T119" s="112">
        <f>T120</f>
        <v>0</v>
      </c>
      <c r="AT119" s="13" t="s">
        <v>67</v>
      </c>
      <c r="AU119" s="13" t="s">
        <v>88</v>
      </c>
      <c r="BK119" s="113">
        <f>BK120</f>
        <v>0</v>
      </c>
    </row>
    <row r="120" spans="2:65" s="11" customFormat="1" ht="25.9" customHeight="1">
      <c r="B120" s="114"/>
      <c r="D120" s="115" t="s">
        <v>67</v>
      </c>
      <c r="E120" s="116" t="s">
        <v>79</v>
      </c>
      <c r="F120" s="116" t="s">
        <v>251</v>
      </c>
      <c r="J120" s="117">
        <f>BK120</f>
        <v>0</v>
      </c>
      <c r="L120" s="114"/>
      <c r="M120" s="118"/>
      <c r="P120" s="119">
        <f>P121+P123</f>
        <v>0</v>
      </c>
      <c r="R120" s="119">
        <f>R121+R123</f>
        <v>0</v>
      </c>
      <c r="T120" s="120">
        <f>T121+T123</f>
        <v>0</v>
      </c>
      <c r="AR120" s="115" t="s">
        <v>132</v>
      </c>
      <c r="AT120" s="121" t="s">
        <v>67</v>
      </c>
      <c r="AU120" s="121" t="s">
        <v>68</v>
      </c>
      <c r="AY120" s="115" t="s">
        <v>112</v>
      </c>
      <c r="BK120" s="122">
        <f>BK121+BK123</f>
        <v>0</v>
      </c>
    </row>
    <row r="121" spans="2:65" s="11" customFormat="1" ht="22.9" customHeight="1">
      <c r="B121" s="114"/>
      <c r="D121" s="115" t="s">
        <v>67</v>
      </c>
      <c r="E121" s="123" t="s">
        <v>252</v>
      </c>
      <c r="F121" s="123" t="s">
        <v>253</v>
      </c>
      <c r="J121" s="124">
        <f>BK121</f>
        <v>0</v>
      </c>
      <c r="L121" s="114"/>
      <c r="M121" s="118"/>
      <c r="P121" s="119">
        <f>P122</f>
        <v>0</v>
      </c>
      <c r="R121" s="119">
        <f>R122</f>
        <v>0</v>
      </c>
      <c r="T121" s="120">
        <f>T122</f>
        <v>0</v>
      </c>
      <c r="AR121" s="115" t="s">
        <v>132</v>
      </c>
      <c r="AT121" s="121" t="s">
        <v>67</v>
      </c>
      <c r="AU121" s="121" t="s">
        <v>76</v>
      </c>
      <c r="AY121" s="115" t="s">
        <v>112</v>
      </c>
      <c r="BK121" s="122">
        <f>BK122</f>
        <v>0</v>
      </c>
    </row>
    <row r="122" spans="2:65" s="1" customFormat="1" ht="16.5" customHeight="1">
      <c r="B122" s="125"/>
      <c r="C122" s="126" t="s">
        <v>76</v>
      </c>
      <c r="D122" s="126" t="s">
        <v>115</v>
      </c>
      <c r="E122" s="127" t="s">
        <v>254</v>
      </c>
      <c r="F122" s="128" t="s">
        <v>253</v>
      </c>
      <c r="G122" s="129" t="s">
        <v>255</v>
      </c>
      <c r="H122" s="130">
        <v>1</v>
      </c>
      <c r="I122" s="131"/>
      <c r="J122" s="131">
        <f>ROUND(I122*H122,2)</f>
        <v>0</v>
      </c>
      <c r="K122" s="132"/>
      <c r="L122" s="25"/>
      <c r="M122" s="133" t="s">
        <v>1</v>
      </c>
      <c r="N122" s="134" t="s">
        <v>33</v>
      </c>
      <c r="O122" s="135">
        <v>0</v>
      </c>
      <c r="P122" s="135">
        <f>O122*H122</f>
        <v>0</v>
      </c>
      <c r="Q122" s="135">
        <v>0</v>
      </c>
      <c r="R122" s="135">
        <f>Q122*H122</f>
        <v>0</v>
      </c>
      <c r="S122" s="135">
        <v>0</v>
      </c>
      <c r="T122" s="136">
        <f>S122*H122</f>
        <v>0</v>
      </c>
      <c r="AR122" s="137" t="s">
        <v>256</v>
      </c>
      <c r="AT122" s="137" t="s">
        <v>115</v>
      </c>
      <c r="AU122" s="137" t="s">
        <v>78</v>
      </c>
      <c r="AY122" s="13" t="s">
        <v>112</v>
      </c>
      <c r="BE122" s="138">
        <f>IF(N122="základní",J122,0)</f>
        <v>0</v>
      </c>
      <c r="BF122" s="138">
        <f>IF(N122="snížená",J122,0)</f>
        <v>0</v>
      </c>
      <c r="BG122" s="138">
        <f>IF(N122="zákl. přenesená",J122,0)</f>
        <v>0</v>
      </c>
      <c r="BH122" s="138">
        <f>IF(N122="sníž. přenesená",J122,0)</f>
        <v>0</v>
      </c>
      <c r="BI122" s="138">
        <f>IF(N122="nulová",J122,0)</f>
        <v>0</v>
      </c>
      <c r="BJ122" s="13" t="s">
        <v>76</v>
      </c>
      <c r="BK122" s="138">
        <f>ROUND(I122*H122,2)</f>
        <v>0</v>
      </c>
      <c r="BL122" s="13" t="s">
        <v>256</v>
      </c>
      <c r="BM122" s="137" t="s">
        <v>257</v>
      </c>
    </row>
    <row r="123" spans="2:65" s="11" customFormat="1" ht="22.9" customHeight="1">
      <c r="B123" s="114"/>
      <c r="D123" s="115" t="s">
        <v>67</v>
      </c>
      <c r="E123" s="123" t="s">
        <v>258</v>
      </c>
      <c r="F123" s="123" t="s">
        <v>259</v>
      </c>
      <c r="J123" s="124">
        <f>BK123</f>
        <v>0</v>
      </c>
      <c r="L123" s="114"/>
      <c r="M123" s="118"/>
      <c r="P123" s="119">
        <f>P124</f>
        <v>0</v>
      </c>
      <c r="R123" s="119">
        <f>R124</f>
        <v>0</v>
      </c>
      <c r="T123" s="120">
        <f>T124</f>
        <v>0</v>
      </c>
      <c r="AR123" s="115" t="s">
        <v>132</v>
      </c>
      <c r="AT123" s="121" t="s">
        <v>67</v>
      </c>
      <c r="AU123" s="121" t="s">
        <v>76</v>
      </c>
      <c r="AY123" s="115" t="s">
        <v>112</v>
      </c>
      <c r="BK123" s="122">
        <f>BK124</f>
        <v>0</v>
      </c>
    </row>
    <row r="124" spans="2:65" s="1" customFormat="1" ht="16.5" customHeight="1">
      <c r="B124" s="125"/>
      <c r="C124" s="126" t="s">
        <v>78</v>
      </c>
      <c r="D124" s="126" t="s">
        <v>115</v>
      </c>
      <c r="E124" s="127" t="s">
        <v>260</v>
      </c>
      <c r="F124" s="128" t="s">
        <v>261</v>
      </c>
      <c r="G124" s="129" t="s">
        <v>255</v>
      </c>
      <c r="H124" s="130">
        <v>1</v>
      </c>
      <c r="I124" s="131"/>
      <c r="J124" s="131">
        <f>ROUND(I124*H124,2)</f>
        <v>0</v>
      </c>
      <c r="K124" s="132"/>
      <c r="L124" s="25"/>
      <c r="M124" s="139" t="s">
        <v>1</v>
      </c>
      <c r="N124" s="140" t="s">
        <v>33</v>
      </c>
      <c r="O124" s="141">
        <v>0</v>
      </c>
      <c r="P124" s="141">
        <f>O124*H124</f>
        <v>0</v>
      </c>
      <c r="Q124" s="141">
        <v>0</v>
      </c>
      <c r="R124" s="141">
        <f>Q124*H124</f>
        <v>0</v>
      </c>
      <c r="S124" s="141">
        <v>0</v>
      </c>
      <c r="T124" s="142">
        <f>S124*H124</f>
        <v>0</v>
      </c>
      <c r="AR124" s="137" t="s">
        <v>256</v>
      </c>
      <c r="AT124" s="137" t="s">
        <v>115</v>
      </c>
      <c r="AU124" s="137" t="s">
        <v>78</v>
      </c>
      <c r="AY124" s="13" t="s">
        <v>112</v>
      </c>
      <c r="BE124" s="138">
        <f>IF(N124="základní",J124,0)</f>
        <v>0</v>
      </c>
      <c r="BF124" s="138">
        <f>IF(N124="snížená",J124,0)</f>
        <v>0</v>
      </c>
      <c r="BG124" s="138">
        <f>IF(N124="zákl. přenesená",J124,0)</f>
        <v>0</v>
      </c>
      <c r="BH124" s="138">
        <f>IF(N124="sníž. přenesená",J124,0)</f>
        <v>0</v>
      </c>
      <c r="BI124" s="138">
        <f>IF(N124="nulová",J124,0)</f>
        <v>0</v>
      </c>
      <c r="BJ124" s="13" t="s">
        <v>76</v>
      </c>
      <c r="BK124" s="138">
        <f>ROUND(I124*H124,2)</f>
        <v>0</v>
      </c>
      <c r="BL124" s="13" t="s">
        <v>256</v>
      </c>
      <c r="BM124" s="137" t="s">
        <v>262</v>
      </c>
    </row>
    <row r="125" spans="2:65" s="1" customFormat="1" ht="7" customHeight="1">
      <c r="B125" s="37"/>
      <c r="C125" s="38"/>
      <c r="D125" s="38"/>
      <c r="E125" s="38"/>
      <c r="F125" s="38"/>
      <c r="G125" s="38"/>
      <c r="H125" s="38"/>
      <c r="I125" s="38"/>
      <c r="J125" s="38"/>
      <c r="K125" s="38"/>
      <c r="L125" s="25"/>
    </row>
  </sheetData>
  <autoFilter ref="C118:K124" xr:uid="{00000000-0009-0000-0000-000002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655794C560CE4CA3C5E14C96BF2F9C" ma:contentTypeVersion="11" ma:contentTypeDescription="Create a new document." ma:contentTypeScope="" ma:versionID="ce02446ed0a1ec00ff4ac4490cc741ea">
  <xsd:schema xmlns:xsd="http://www.w3.org/2001/XMLSchema" xmlns:xs="http://www.w3.org/2001/XMLSchema" xmlns:p="http://schemas.microsoft.com/office/2006/metadata/properties" xmlns:ns3="84ff0180-2643-47d8-a6eb-ccddf059531b" targetNamespace="http://schemas.microsoft.com/office/2006/metadata/properties" ma:root="true" ma:fieldsID="268c6e1b30863847a340c6c6a2612369" ns3:_="">
    <xsd:import namespace="84ff0180-2643-47d8-a6eb-ccddf059531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ff0180-2643-47d8-a6eb-ccddf05953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4ff0180-2643-47d8-a6eb-ccddf059531b" xsi:nil="true"/>
  </documentManagement>
</p:properties>
</file>

<file path=customXml/itemProps1.xml><?xml version="1.0" encoding="utf-8"?>
<ds:datastoreItem xmlns:ds="http://schemas.openxmlformats.org/officeDocument/2006/customXml" ds:itemID="{B29A9B83-C059-40FD-B003-8F05DBE527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ff0180-2643-47d8-a6eb-ccddf05953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36592F8-EF99-4370-8E7E-FF452236DF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5E14C2C-B8D3-4057-8D05-58FBACF856D8}">
  <ds:schemaRefs>
    <ds:schemaRef ds:uri="http://purl.org/dc/elements/1.1/"/>
    <ds:schemaRef ds:uri="http://schemas.microsoft.com/office/2006/metadata/properties"/>
    <ds:schemaRef ds:uri="http://purl.org/dc/terms/"/>
    <ds:schemaRef ds:uri="84ff0180-2643-47d8-a6eb-ccddf05953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A - Dřevěné fasády</vt:lpstr>
      <vt:lpstr>VRN - VRN</vt:lpstr>
      <vt:lpstr>'A - Dřevěné fasády'!Názvy_tisku</vt:lpstr>
      <vt:lpstr>'Rekapitulace stavby'!Názvy_tisku</vt:lpstr>
      <vt:lpstr>'VRN - VRN'!Názvy_tisku</vt:lpstr>
      <vt:lpstr>'A - Dřevěné fasády'!Oblast_tisku</vt:lpstr>
      <vt:lpstr>'Rekapitulace stavby'!Oblast_tisku</vt:lpstr>
      <vt:lpstr>'VRN - VRN'!Oblast_tisku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Mejtský</dc:creator>
  <cp:lastModifiedBy>Dolezalova Monika</cp:lastModifiedBy>
  <dcterms:created xsi:type="dcterms:W3CDTF">2024-11-12T19:20:10Z</dcterms:created>
  <dcterms:modified xsi:type="dcterms:W3CDTF">2026-02-18T07:54:12Z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0x0101006B655794C560CE4CA3C5E14C96BF2F9C</vt:lpwstr>
  </property>
</Properties>
</file>