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ttps://knihovnapardubice-my.sharepoint.com/personal/mdolezalova_knihovna-pardubice_cz/Documents/Dokumenty/_MDoležalová/VZMR 2026/VZMR 01-2026 - střechy, šachta/Verze Monika/"/>
    </mc:Choice>
  </mc:AlternateContent>
  <xr:revisionPtr revIDLastSave="3" documentId="8_{5E494E8E-2FCE-4350-BC20-9D04B418B9A2}" xr6:coauthVersionLast="36" xr6:coauthVersionMax="47" xr10:uidLastSave="{580475AD-9E3E-4927-9CB6-23EF005CDD4B}"/>
  <bookViews>
    <workbookView xWindow="-120" yWindow="-120" windowWidth="29040" windowHeight="15720" activeTab="2" xr2:uid="{00000000-000D-0000-FFFF-FFFF00000000}"/>
  </bookViews>
  <sheets>
    <sheet name="Rekapitulace stavby" sheetId="1" r:id="rId1"/>
    <sheet name="B - Prosklené střechy" sheetId="2" r:id="rId2"/>
    <sheet name="VRN - VRN" sheetId="3" r:id="rId3"/>
  </sheets>
  <definedNames>
    <definedName name="_xlnm._FilterDatabase" localSheetId="1" hidden="1">'B - Prosklené střechy'!$C$123:$K$155</definedName>
    <definedName name="_xlnm._FilterDatabase" localSheetId="2" hidden="1">'VRN - VRN'!$C$118:$K$124</definedName>
    <definedName name="_xlnm.Print_Titles" localSheetId="1">'B - Prosklené střechy'!$123:$123</definedName>
    <definedName name="_xlnm.Print_Titles" localSheetId="0">'Rekapitulace stavby'!$92:$92</definedName>
    <definedName name="_xlnm.Print_Titles" localSheetId="2">'VRN - VRN'!$118:$118</definedName>
    <definedName name="_xlnm.Print_Area" localSheetId="1">'B - Prosklené střechy'!$C$4:$J$76,'B - Prosklené střechy'!$C$82:$J$105,'B - Prosklené střechy'!$C$111:$J$155</definedName>
    <definedName name="_xlnm.Print_Area" localSheetId="0">'Rekapitulace stavby'!$D$4:$AO$76,'Rekapitulace stavby'!$C$82:$AQ$97</definedName>
    <definedName name="_xlnm.Print_Area" localSheetId="2">'VRN - VRN'!$C$4:$J$76,'VRN - VRN'!$C$82:$J$100,'VRN - VRN'!$C$106:$J$124</definedName>
  </definedNames>
  <calcPr calcId="191029"/>
</workbook>
</file>

<file path=xl/calcChain.xml><?xml version="1.0" encoding="utf-8"?>
<calcChain xmlns="http://schemas.openxmlformats.org/spreadsheetml/2006/main">
  <c r="J37" i="3" l="1"/>
  <c r="J36" i="3"/>
  <c r="AY96" i="1"/>
  <c r="J35" i="3"/>
  <c r="AX96" i="1" s="1"/>
  <c r="BI124" i="3"/>
  <c r="BH124" i="3"/>
  <c r="BG124" i="3"/>
  <c r="BF124" i="3"/>
  <c r="T124" i="3"/>
  <c r="T123" i="3"/>
  <c r="R124" i="3"/>
  <c r="R123" i="3" s="1"/>
  <c r="P124" i="3"/>
  <c r="P123" i="3"/>
  <c r="BI122" i="3"/>
  <c r="BH122" i="3"/>
  <c r="BG122" i="3"/>
  <c r="BF122" i="3"/>
  <c r="T122" i="3"/>
  <c r="T121" i="3" s="1"/>
  <c r="T120" i="3" s="1"/>
  <c r="T119" i="3" s="1"/>
  <c r="R122" i="3"/>
  <c r="R121" i="3" s="1"/>
  <c r="R120" i="3" s="1"/>
  <c r="R119" i="3" s="1"/>
  <c r="P122" i="3"/>
  <c r="P121" i="3" s="1"/>
  <c r="P120" i="3" s="1"/>
  <c r="P119" i="3" s="1"/>
  <c r="AU96" i="1" s="1"/>
  <c r="J116" i="3"/>
  <c r="J115" i="3"/>
  <c r="F115" i="3"/>
  <c r="F113" i="3"/>
  <c r="E111" i="3"/>
  <c r="J92" i="3"/>
  <c r="J91" i="3"/>
  <c r="F91" i="3"/>
  <c r="F89" i="3"/>
  <c r="E87" i="3"/>
  <c r="J18" i="3"/>
  <c r="E18" i="3"/>
  <c r="F92" i="3" s="1"/>
  <c r="J17" i="3"/>
  <c r="J89" i="3"/>
  <c r="E7" i="3"/>
  <c r="E109" i="3"/>
  <c r="J37" i="2"/>
  <c r="J36" i="2"/>
  <c r="AY95" i="1" s="1"/>
  <c r="J35" i="2"/>
  <c r="AX95" i="1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3" i="2"/>
  <c r="BH133" i="2"/>
  <c r="BG133" i="2"/>
  <c r="BF133" i="2"/>
  <c r="T133" i="2"/>
  <c r="T132" i="2"/>
  <c r="R133" i="2"/>
  <c r="R132" i="2" s="1"/>
  <c r="P133" i="2"/>
  <c r="P132" i="2" s="1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J121" i="2"/>
  <c r="J120" i="2"/>
  <c r="F120" i="2"/>
  <c r="F118" i="2"/>
  <c r="E116" i="2"/>
  <c r="J92" i="2"/>
  <c r="J91" i="2"/>
  <c r="F91" i="2"/>
  <c r="F89" i="2"/>
  <c r="E87" i="2"/>
  <c r="J18" i="2"/>
  <c r="E18" i="2"/>
  <c r="F92" i="2" s="1"/>
  <c r="J17" i="2"/>
  <c r="J118" i="2"/>
  <c r="E7" i="2"/>
  <c r="E85" i="2"/>
  <c r="L90" i="1"/>
  <c r="AM90" i="1"/>
  <c r="AM89" i="1"/>
  <c r="L89" i="1"/>
  <c r="AM87" i="1"/>
  <c r="L87" i="1"/>
  <c r="L85" i="1"/>
  <c r="L84" i="1"/>
  <c r="J150" i="2"/>
  <c r="BK144" i="2"/>
  <c r="J131" i="2"/>
  <c r="BK142" i="2"/>
  <c r="BK154" i="2"/>
  <c r="BK143" i="2"/>
  <c r="J148" i="2"/>
  <c r="J133" i="2"/>
  <c r="J136" i="2"/>
  <c r="J137" i="2"/>
  <c r="J144" i="2"/>
  <c r="F37" i="3"/>
  <c r="BK152" i="2"/>
  <c r="J146" i="2"/>
  <c r="BK128" i="2"/>
  <c r="BK133" i="2"/>
  <c r="J152" i="2"/>
  <c r="J128" i="2"/>
  <c r="J149" i="2"/>
  <c r="J154" i="2"/>
  <c r="J140" i="2"/>
  <c r="J127" i="2"/>
  <c r="J130" i="2"/>
  <c r="BK146" i="2"/>
  <c r="BK131" i="2"/>
  <c r="BK145" i="2"/>
  <c r="J145" i="2"/>
  <c r="J143" i="2"/>
  <c r="J129" i="2"/>
  <c r="BK124" i="3"/>
  <c r="J124" i="3"/>
  <c r="BK149" i="2"/>
  <c r="J139" i="2"/>
  <c r="BK148" i="2"/>
  <c r="BK155" i="2"/>
  <c r="BK150" i="2"/>
  <c r="BK139" i="2"/>
  <c r="J147" i="2"/>
  <c r="J142" i="2"/>
  <c r="BK140" i="2"/>
  <c r="AS94" i="1"/>
  <c r="J155" i="2"/>
  <c r="BK147" i="2"/>
  <c r="BK137" i="2"/>
  <c r="BK136" i="2"/>
  <c r="J151" i="2"/>
  <c r="BK151" i="2"/>
  <c r="BK129" i="2"/>
  <c r="BK127" i="2"/>
  <c r="BK130" i="2"/>
  <c r="BK122" i="3"/>
  <c r="J122" i="3"/>
  <c r="F35" i="2" l="1"/>
  <c r="P126" i="2"/>
  <c r="P125" i="2" s="1"/>
  <c r="BK138" i="2"/>
  <c r="J138" i="2" s="1"/>
  <c r="J102" i="2" s="1"/>
  <c r="T141" i="2"/>
  <c r="R126" i="2"/>
  <c r="R125" i="2"/>
  <c r="BK135" i="2"/>
  <c r="J135" i="2"/>
  <c r="J101" i="2" s="1"/>
  <c r="P141" i="2"/>
  <c r="BK153" i="2"/>
  <c r="J153" i="2"/>
  <c r="J104" i="2" s="1"/>
  <c r="BK126" i="2"/>
  <c r="J126" i="2" s="1"/>
  <c r="J98" i="2" s="1"/>
  <c r="BK141" i="2"/>
  <c r="J141" i="2" s="1"/>
  <c r="J103" i="2" s="1"/>
  <c r="P153" i="2"/>
  <c r="R138" i="2"/>
  <c r="P135" i="2"/>
  <c r="P134" i="2" s="1"/>
  <c r="T153" i="2"/>
  <c r="R141" i="2"/>
  <c r="T126" i="2"/>
  <c r="T125" i="2" s="1"/>
  <c r="T124" i="2" s="1"/>
  <c r="R135" i="2"/>
  <c r="P138" i="2"/>
  <c r="T138" i="2"/>
  <c r="R153" i="2"/>
  <c r="T135" i="2"/>
  <c r="T134" i="2"/>
  <c r="BK132" i="2"/>
  <c r="J132" i="2"/>
  <c r="J99" i="2" s="1"/>
  <c r="BK121" i="3"/>
  <c r="J121" i="3" s="1"/>
  <c r="J98" i="3" s="1"/>
  <c r="BK123" i="3"/>
  <c r="J123" i="3"/>
  <c r="J99" i="3" s="1"/>
  <c r="BE122" i="3"/>
  <c r="E85" i="3"/>
  <c r="J113" i="3"/>
  <c r="F116" i="3"/>
  <c r="BE124" i="3"/>
  <c r="BD96" i="1"/>
  <c r="J89" i="2"/>
  <c r="E114" i="2"/>
  <c r="BE154" i="2"/>
  <c r="F121" i="2"/>
  <c r="BE128" i="2"/>
  <c r="BE139" i="2"/>
  <c r="BE146" i="2"/>
  <c r="BE147" i="2"/>
  <c r="BE130" i="2"/>
  <c r="BE137" i="2"/>
  <c r="BE140" i="2"/>
  <c r="BE144" i="2"/>
  <c r="BE149" i="2"/>
  <c r="BE152" i="2"/>
  <c r="BE155" i="2"/>
  <c r="BE127" i="2"/>
  <c r="BE133" i="2"/>
  <c r="BE136" i="2"/>
  <c r="BE148" i="2"/>
  <c r="BE150" i="2"/>
  <c r="BE129" i="2"/>
  <c r="BE131" i="2"/>
  <c r="BE145" i="2"/>
  <c r="BE142" i="2"/>
  <c r="BE143" i="2"/>
  <c r="BE151" i="2"/>
  <c r="BB95" i="1"/>
  <c r="F34" i="2"/>
  <c r="BA95" i="1" s="1"/>
  <c r="J34" i="2"/>
  <c r="AW95" i="1" s="1"/>
  <c r="F34" i="3"/>
  <c r="BA96" i="1" s="1"/>
  <c r="F36" i="3"/>
  <c r="BC96" i="1" s="1"/>
  <c r="F37" i="2"/>
  <c r="BD95" i="1" s="1"/>
  <c r="F35" i="3"/>
  <c r="BB96" i="1" s="1"/>
  <c r="F36" i="2"/>
  <c r="BC95" i="1" s="1"/>
  <c r="J34" i="3"/>
  <c r="AW96" i="1" s="1"/>
  <c r="BB94" i="1" l="1"/>
  <c r="W31" i="1" s="1"/>
  <c r="P124" i="2"/>
  <c r="AU95" i="1" s="1"/>
  <c r="AU94" i="1" s="1"/>
  <c r="R134" i="2"/>
  <c r="R124" i="2" s="1"/>
  <c r="BK125" i="2"/>
  <c r="J125" i="2" s="1"/>
  <c r="J97" i="2" s="1"/>
  <c r="BK134" i="2"/>
  <c r="J134" i="2" s="1"/>
  <c r="J100" i="2" s="1"/>
  <c r="BK120" i="3"/>
  <c r="J120" i="3" s="1"/>
  <c r="J97" i="3" s="1"/>
  <c r="J33" i="2"/>
  <c r="AV95" i="1" s="1"/>
  <c r="AT95" i="1" s="1"/>
  <c r="F33" i="2"/>
  <c r="AZ95" i="1" s="1"/>
  <c r="J33" i="3"/>
  <c r="AV96" i="1"/>
  <c r="AT96" i="1" s="1"/>
  <c r="BC94" i="1"/>
  <c r="W32" i="1" s="1"/>
  <c r="BA94" i="1"/>
  <c r="W30" i="1" s="1"/>
  <c r="BD94" i="1"/>
  <c r="W33" i="1" s="1"/>
  <c r="F33" i="3"/>
  <c r="AZ96" i="1" s="1"/>
  <c r="AX94" i="1" l="1"/>
  <c r="BK124" i="2"/>
  <c r="J124" i="2"/>
  <c r="J96" i="2"/>
  <c r="BK119" i="3"/>
  <c r="J119" i="3" s="1"/>
  <c r="J96" i="3" s="1"/>
  <c r="AY94" i="1"/>
  <c r="AW94" i="1"/>
  <c r="AK30" i="1" s="1"/>
  <c r="AZ94" i="1"/>
  <c r="W29" i="1" s="1"/>
  <c r="J30" i="2" l="1"/>
  <c r="AG95" i="1" s="1"/>
  <c r="J30" i="3"/>
  <c r="AG96" i="1" s="1"/>
  <c r="AV94" i="1"/>
  <c r="AK29" i="1" s="1"/>
  <c r="J39" i="2" l="1"/>
  <c r="J39" i="3"/>
  <c r="AN95" i="1"/>
  <c r="AN96" i="1"/>
  <c r="AG94" i="1"/>
  <c r="AK26" i="1" s="1"/>
  <c r="AT94" i="1"/>
  <c r="AN94" i="1" l="1"/>
  <c r="AK35" i="1"/>
</calcChain>
</file>

<file path=xl/sharedStrings.xml><?xml version="1.0" encoding="utf-8"?>
<sst xmlns="http://schemas.openxmlformats.org/spreadsheetml/2006/main" count="792" uniqueCount="238">
  <si>
    <t>Export Komplet</t>
  </si>
  <si>
    <t/>
  </si>
  <si>
    <t>2.0</t>
  </si>
  <si>
    <t>False</t>
  </si>
  <si>
    <t>{4a4013dc-e9b7-4276-b74d-2c1ecc87b87d}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</si>
  <si>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</si>
  <si>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</si>
  <si>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</si>
  <si>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</si>
  <si>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</si>
  <si>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</si>
  <si>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</si>
  <si>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</si>
  <si>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Stavba:</t>
  </si>
  <si>
    <t>KRAJSKÁ KNIHOVNA PARDUBICE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</si>
  <si>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</si>
  <si>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</si>
  <si>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</si>
  <si>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</si>
  <si>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</si>
  <si>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</si>
  <si>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</si>
  <si>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</si>
  <si>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</si>
  <si>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</si>
  <si>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</si>
  <si>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</si>
  <si>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</si>
  <si>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</si>
  <si>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</si>
  <si>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</si>
  <si>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</si>
  <si>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</si>
  <si>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</si>
  <si>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</si>
  <si>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</si>
  <si>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</si>
  <si>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</si>
  <si>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</si>
  <si>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</si>
  <si>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</si>
  <si>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</si>
  <si>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</si>
  <si>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</si>
  <si>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</si>
  <si>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</si>
  <si>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</si>
  <si>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</si>
  <si>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</si>
  <si>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</si>
  <si>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</si>
  <si>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</si>
  <si>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</si>
  <si>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</si>
  <si>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</si>
  <si>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</si>
  <si>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</si>
  <si>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</si>
  <si>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</si>
  <si>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</si>
  <si>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</si>
  <si>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</si>
  <si>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</si>
  <si>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</si>
  <si>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</si>
  <si>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</si>
  <si>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</si>
  <si>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</si>
  <si>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</si>
  <si>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</si>
  <si>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</si>
  <si>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</si>
  <si>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</si>
  <si>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B</t>
  </si>
  <si>
    <t>Prosklené střechy</t>
  </si>
  <si>
    <t>STA</t>
  </si>
  <si>
    <t>1</t>
  </si>
  <si>
    <t>{d69d6abd-2850-4225-9f51-64642816f7f2}</t>
  </si>
  <si>
    <t>2</t>
  </si>
  <si>
    <t>VRN</t>
  </si>
  <si>
    <t>{319fc411-b1f4-45de-9903-a69eca294c38}</t>
  </si>
  <si>
    <t>KRYCÍ LIST SOUPISU PRACÍ</t>
  </si>
  <si>
    <t>Objekt:</t>
  </si>
  <si>
    <t>B - Prosklené střechy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</si>
  <si>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</si>
  <si>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</si>
  <si>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</si>
  <si>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</si>
  <si>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</si>
  <si>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</si>
  <si>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9 - Ostatní konstrukce a práce, bourání</t>
  </si>
  <si>
    <t xml:space="preserve">    998 - Přesun hmot</t>
  </si>
  <si>
    <t>PSV - Práce a dodávky PSV</t>
  </si>
  <si>
    <t xml:space="preserve">    761 - Konstrukce prosvětlovací</t>
  </si>
  <si>
    <t xml:space="preserve">    763 - Konstrukce suché výstavby</t>
  </si>
  <si>
    <t xml:space="preserve">    764 - Konstrukce klempířské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</si>
  <si>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</si>
  <si>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</si>
  <si>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</si>
  <si>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</si>
  <si>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</si>
  <si>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</si>
  <si>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</si>
  <si>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</si>
  <si>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</si>
  <si>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</si>
  <si>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</si>
  <si>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</si>
  <si>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</si>
  <si>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</si>
  <si>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</si>
  <si>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</si>
  <si>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</si>
  <si>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</si>
  <si>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</si>
  <si>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</si>
  <si>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949101112</t>
  </si>
  <si>
    <t>Lešení pomocné pro objekty pozemních staveb s lešeňovou podlahou v přes 1,9 do 3,5 m zatížení do 150 kg/m2</t>
  </si>
  <si>
    <t>m2</t>
  </si>
  <si>
    <t>4</t>
  </si>
  <si>
    <t>-520674949</t>
  </si>
  <si>
    <t>B/03</t>
  </si>
  <si>
    <t>B/03 - demontáž skleněných výplní zastřešení včetně klempířských prvků - ponechána pouze nosná ocelová konstrukce zastřešení - vč. odvozu a uložení suti</t>
  </si>
  <si>
    <t>-485854281</t>
  </si>
  <si>
    <t>3</t>
  </si>
  <si>
    <t>B/04</t>
  </si>
  <si>
    <t>B/04 - ubourání stávajícího zdiva - vč. odvozu a uložení suti</t>
  </si>
  <si>
    <t>-1852533954</t>
  </si>
  <si>
    <t>B/05</t>
  </si>
  <si>
    <t>B/05 - vybourání prostupů do stávajícího zdiva - vč. odvozu a uložení suti</t>
  </si>
  <si>
    <t>kus</t>
  </si>
  <si>
    <t>-29515200</t>
  </si>
  <si>
    <t>5</t>
  </si>
  <si>
    <t>B/06</t>
  </si>
  <si>
    <t>B/06 - demontáž stávajícího dešťového svodu - vč. odvozu a uložení suti</t>
  </si>
  <si>
    <t>kpl</t>
  </si>
  <si>
    <t>807867611</t>
  </si>
  <si>
    <t>998</t>
  </si>
  <si>
    <t>Přesun hmot</t>
  </si>
  <si>
    <t>6</t>
  </si>
  <si>
    <t>998018003</t>
  </si>
  <si>
    <t>Přesun hmot ruční pro budovy v přes 12 do 24 m</t>
  </si>
  <si>
    <t>490586281</t>
  </si>
  <si>
    <t>PSV</t>
  </si>
  <si>
    <t>Práce a dodávky PSV</t>
  </si>
  <si>
    <t>761</t>
  </si>
  <si>
    <t>Konstrukce prosvětlovací</t>
  </si>
  <si>
    <t>7</t>
  </si>
  <si>
    <t>76101</t>
  </si>
  <si>
    <t>D+M prosklené střechy - kompletní provedení dle popisu v tabulce</t>
  </si>
  <si>
    <t>16</t>
  </si>
  <si>
    <t>-807308098</t>
  </si>
  <si>
    <t>8</t>
  </si>
  <si>
    <t>998761203</t>
  </si>
  <si>
    <t>Přesun hmot procentní pro konstrukce sklobetonové v objektech v přes 12 do 24 m</t>
  </si>
  <si>
    <t>%</t>
  </si>
  <si>
    <t>744360518</t>
  </si>
  <si>
    <t>763</t>
  </si>
  <si>
    <t>Konstrukce suché výstavby</t>
  </si>
  <si>
    <t>76301</t>
  </si>
  <si>
    <t>D+M sendvičový výplňový panel s izolačním jádrem tl. 40mm</t>
  </si>
  <si>
    <t>451552735</t>
  </si>
  <si>
    <t>10</t>
  </si>
  <si>
    <t>998763202</t>
  </si>
  <si>
    <t>Přesun hmot procentní pro dřevostavby v objektech v přes 12 do 24 m</t>
  </si>
  <si>
    <t>-973218780</t>
  </si>
  <si>
    <t>764</t>
  </si>
  <si>
    <t>Konstrukce klempířské</t>
  </si>
  <si>
    <t>11</t>
  </si>
  <si>
    <t>KV/01</t>
  </si>
  <si>
    <t>KV/01 - lemování ke zdi, rš 240mm - kompletní provedení dle popisu v tabulce</t>
  </si>
  <si>
    <t>m</t>
  </si>
  <si>
    <t>778962857</t>
  </si>
  <si>
    <t>KV/02</t>
  </si>
  <si>
    <t>KV/02 - lemování ke zdi, rš 165mm - kompletní provedení dle popisu v tabulce</t>
  </si>
  <si>
    <t>593469380</t>
  </si>
  <si>
    <t>13</t>
  </si>
  <si>
    <t>KV/03</t>
  </si>
  <si>
    <t>KV/03 - okapnička ke zdi, rš 150mm - kompletní provedení dle popisu v tabulce</t>
  </si>
  <si>
    <t>-585485836</t>
  </si>
  <si>
    <t>14</t>
  </si>
  <si>
    <t>KV/04</t>
  </si>
  <si>
    <t>KV/04 - zaatikový žlab, rš 410mm - kompletní provedení dle popisu v tabulce</t>
  </si>
  <si>
    <t>-978759916</t>
  </si>
  <si>
    <t>15</t>
  </si>
  <si>
    <t>KV/05</t>
  </si>
  <si>
    <t>KV/05 - lemování ke zdi, rš 350mm - kompletní provedení dle popisu v tabulce</t>
  </si>
  <si>
    <t>-255347153</t>
  </si>
  <si>
    <t>KV/06</t>
  </si>
  <si>
    <t>KV/06 - lemování ke zdi s dřevěnou fasádou, rš 260mm - kompletní provedení dle popisu v tabulce</t>
  </si>
  <si>
    <t>790292513</t>
  </si>
  <si>
    <t>17</t>
  </si>
  <si>
    <t>KV/07</t>
  </si>
  <si>
    <t>KV/07 - bezpečnostní přepad DN50, nerez.trubka dl.900mm + klempířsky provedený el. vyhřívaný chrlič napojený na zaatikový žlab - kompletní provedení dle popisu v tabulce</t>
  </si>
  <si>
    <t>ks</t>
  </si>
  <si>
    <t>1346406943</t>
  </si>
  <si>
    <t>18</t>
  </si>
  <si>
    <t>KV/08</t>
  </si>
  <si>
    <t>KV/08 - lemování k prosklené fasádě, rš 460mm - kompletní provedení dle popisu v tabulce</t>
  </si>
  <si>
    <t>1726974511</t>
  </si>
  <si>
    <t>19</t>
  </si>
  <si>
    <t>KV/09</t>
  </si>
  <si>
    <t>KV/09 - podokapní žlab, rš 330mm - kompletní provedení dle popisu v tabulce</t>
  </si>
  <si>
    <t>660940959</t>
  </si>
  <si>
    <t>20</t>
  </si>
  <si>
    <t>KV/10</t>
  </si>
  <si>
    <t>KV/10 - okapnička, rš 190mm - kompletní provedení dle popisu v tabulce</t>
  </si>
  <si>
    <t>963936989</t>
  </si>
  <si>
    <t>998764203</t>
  </si>
  <si>
    <t>Přesun hmot procentní pro konstrukce klempířské v objektech v přes 12 do 24 m</t>
  </si>
  <si>
    <t>-1764460596</t>
  </si>
  <si>
    <t>767</t>
  </si>
  <si>
    <t>Konstrukce zámečnické</t>
  </si>
  <si>
    <t>22</t>
  </si>
  <si>
    <t>ZV/01</t>
  </si>
  <si>
    <t>ZV/01 - svařovaná nosná podpěrná konstrukce - kompletní provedení dle popisu v tabulce</t>
  </si>
  <si>
    <t>-1534668557</t>
  </si>
  <si>
    <t>23</t>
  </si>
  <si>
    <t>998767203</t>
  </si>
  <si>
    <t>Přesun hmot procentní pro zámečnické konstrukce v objektech v přes 12 do 24 m</t>
  </si>
  <si>
    <t>-1359635477</t>
  </si>
  <si>
    <t>VRN - VRN</t>
  </si>
  <si>
    <t>VRN - Vedlejší rozpočtové náklady</t>
  </si>
  <si>
    <t xml:space="preserve">    VRN3 - Zařízení staveniště</t>
  </si>
  <si>
    <t xml:space="preserve">    VRN6 - Územní vlivy</t>
  </si>
  <si>
    <t>Vedlejší rozpočtové náklady</t>
  </si>
  <si>
    <t>VRN3</t>
  </si>
  <si>
    <t>Zařízení staveniště</t>
  </si>
  <si>
    <t>030001000</t>
  </si>
  <si>
    <t>…</t>
  </si>
  <si>
    <t>1024</t>
  </si>
  <si>
    <t>-919194904</t>
  </si>
  <si>
    <t>VRN6</t>
  </si>
  <si>
    <t>Územní vlivy</t>
  </si>
  <si>
    <t>065002000</t>
  </si>
  <si>
    <t>Mimostaveništní doprava materiálů</t>
  </si>
  <si>
    <t>-289655700</t>
  </si>
  <si>
    <t xml:space="preserve">IČ: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</si>
</sst>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18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Alignment="1">
      <alignment vertical="center"/>
    </xf>
    <xf numFmtId="166" fontId="24" fillId="0" borderId="0" xfId="0" applyNumberFormat="1" applyFont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4" fontId="19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4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opLeftCell="A13" workbookViewId="0">
      <selection activeCell="E17" sqref="E17"/>
    </sheetView>
  </sheetViews>
  <sheetFormatPr defaultRowHeight="10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hidden="1" customWidth="1"/>
    <col min="44" max="44" width="13.6640625" customWidth="1"/>
    <col min="45" max="47" width="25.777343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66.4414062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7" customHeight="1">
      <c r="AR2" s="144" t="s">
        <v>5</v>
      </c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S2" s="13" t="s">
        <v>6</v>
      </c>
      <c r="BT2" s="13" t="s">
        <v>7</v>
      </c>
    </row>
    <row r="3" spans="1:74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5" customHeight="1">
      <c r="B4" s="16"/>
      <c r="D4" s="17" t="s">
        <v>9</v>
      </c>
      <c r="AR4" s="16"/>
      <c r="AS4" s="18" t="s">
        <v>10</v>
      </c>
      <c r="BS4" s="13" t="s">
        <v>11</v>
      </c>
    </row>
    <row r="5" spans="1:74" ht="12" customHeight="1">
      <c r="B5" s="16"/>
      <c r="D5" s="19" t="s">
        <v>12</v>
      </c>
      <c r="K5" s="172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R5" s="16"/>
      <c r="BS5" s="13" t="s">
        <v>6</v>
      </c>
    </row>
    <row r="6" spans="1:74" ht="37" customHeight="1">
      <c r="B6" s="16"/>
      <c r="D6" s="21" t="s">
        <v>13</v>
      </c>
      <c r="K6" s="173" t="s">
        <v>14</v>
      </c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R6" s="16"/>
      <c r="BS6" s="13" t="s">
        <v>6</v>
      </c>
    </row>
    <row r="7" spans="1:74" ht="12" customHeight="1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17</v>
      </c>
      <c r="K8" s="20" t="s">
        <v>18</v>
      </c>
      <c r="AK8" s="22" t="s">
        <v>19</v>
      </c>
      <c r="AN8" s="143"/>
      <c r="AR8" s="16"/>
      <c r="BS8" s="13" t="s">
        <v>6</v>
      </c>
    </row>
    <row r="9" spans="1:74" ht="14.5" customHeight="1">
      <c r="B9" s="16"/>
      <c r="AR9" s="16"/>
      <c r="BS9" s="13" t="s">
        <v>6</v>
      </c>
    </row>
    <row r="10" spans="1:74" ht="12" customHeight="1">
      <c r="B10" s="16"/>
      <c r="D10" s="22" t="s">
        <v>20</v>
      </c>
      <c r="AK10" s="22" t="s">
        <v>21</v>
      </c>
      <c r="AN10" s="20" t="s">
        <v>1</v>
      </c>
      <c r="AR10" s="16"/>
      <c r="BS10" s="13" t="s">
        <v>6</v>
      </c>
    </row>
    <row r="11" spans="1:74" ht="18.399999999999999" customHeight="1">
      <c r="B11" s="16"/>
      <c r="E11" s="20" t="s">
        <v>14</v>
      </c>
      <c r="AK11" s="22" t="s">
        <v>22</v>
      </c>
      <c r="AN11" s="20" t="s">
        <v>1</v>
      </c>
      <c r="AR11" s="16"/>
      <c r="BS11" s="13" t="s">
        <v>6</v>
      </c>
    </row>
    <row r="12" spans="1:74" ht="7" customHeight="1">
      <c r="B12" s="16"/>
      <c r="AR12" s="16"/>
      <c r="BS12" s="13" t="s">
        <v>6</v>
      </c>
    </row>
    <row r="13" spans="1:74" ht="12" customHeight="1">
      <c r="B13" s="16"/>
      <c r="D13" s="22" t="s">
        <v>23</v>
      </c>
      <c r="AK13" s="22" t="s">
        <v>21</v>
      </c>
      <c r="AN13" s="20" t="s">
        <v>1</v>
      </c>
      <c r="AR13" s="16"/>
      <c r="BS13" s="13" t="s">
        <v>6</v>
      </c>
    </row>
    <row r="14" spans="1:74" ht="12.5">
      <c r="B14" s="16"/>
      <c r="E14" s="20" t="s">
        <v>18</v>
      </c>
      <c r="AK14" s="22" t="s">
        <v>22</v>
      </c>
      <c r="AN14" s="20" t="s">
        <v>1</v>
      </c>
      <c r="AR14" s="16"/>
      <c r="BS14" s="13" t="s">
        <v>6</v>
      </c>
    </row>
    <row r="15" spans="1:74" ht="7" customHeight="1">
      <c r="B15" s="16"/>
      <c r="AR15" s="16"/>
      <c r="BS15" s="13" t="s">
        <v>3</v>
      </c>
    </row>
    <row r="16" spans="1:74" ht="12" customHeight="1">
      <c r="B16" s="16"/>
      <c r="D16" s="22" t="s">
        <v>24</v>
      </c>
      <c r="AK16" s="22" t="s">
        <v>21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/>
      <c r="AK17" s="22" t="s">
        <v>22</v>
      </c>
      <c r="AN17" s="20" t="s">
        <v>1</v>
      </c>
      <c r="AR17" s="16"/>
      <c r="BS17" s="13" t="s">
        <v>25</v>
      </c>
    </row>
    <row r="18" spans="2:71" ht="7" customHeight="1">
      <c r="B18" s="16"/>
      <c r="AR18" s="16"/>
      <c r="BS18" s="13" t="s">
        <v>6</v>
      </c>
    </row>
    <row r="19" spans="2:71" ht="12" customHeight="1">
      <c r="B19" s="16"/>
      <c r="D19" s="22" t="s">
        <v>26</v>
      </c>
      <c r="AK19" s="22" t="s">
        <v>21</v>
      </c>
      <c r="AN19" s="20" t="s">
        <v>1</v>
      </c>
      <c r="AR19" s="16"/>
      <c r="BS19" s="13" t="s">
        <v>6</v>
      </c>
    </row>
    <row r="20" spans="2:71" ht="18.399999999999999" customHeight="1">
      <c r="B20" s="16"/>
      <c r="E20" s="20"/>
      <c r="AK20" s="22" t="s">
        <v>22</v>
      </c>
      <c r="AN20" s="20" t="s">
        <v>1</v>
      </c>
      <c r="AR20" s="16"/>
      <c r="BS20" s="13" t="s">
        <v>25</v>
      </c>
    </row>
    <row r="21" spans="2:71" ht="7" customHeight="1">
      <c r="B21" s="16"/>
      <c r="AR21" s="16"/>
    </row>
    <row r="22" spans="2:71" ht="12" customHeight="1">
      <c r="B22" s="16"/>
      <c r="D22" s="22" t="s">
        <v>27</v>
      </c>
      <c r="AR22" s="16"/>
    </row>
    <row r="23" spans="2:71" ht="16.5" customHeight="1">
      <c r="B23" s="16"/>
      <c r="E23" s="174" t="s">
        <v>1</v>
      </c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R23" s="16"/>
    </row>
    <row r="24" spans="2:71" ht="7" customHeight="1">
      <c r="B24" s="16"/>
      <c r="AR24" s="16"/>
    </row>
    <row r="25" spans="2:71" ht="7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28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75">
        <f>ROUND(AG94,2)</f>
        <v>0</v>
      </c>
      <c r="AL26" s="176"/>
      <c r="AM26" s="176"/>
      <c r="AN26" s="176"/>
      <c r="AO26" s="176"/>
      <c r="AR26" s="25"/>
    </row>
    <row r="27" spans="2:71" s="1" customFormat="1" ht="7" customHeight="1">
      <c r="B27" s="25"/>
      <c r="AR27" s="25"/>
    </row>
    <row r="28" spans="2:71" s="1" customFormat="1" ht="12.5">
      <c r="B28" s="25"/>
      <c r="L28" s="177" t="s">
        <v>29</v>
      </c>
      <c r="M28" s="177"/>
      <c r="N28" s="177"/>
      <c r="O28" s="177"/>
      <c r="P28" s="177"/>
      <c r="W28" s="177" t="s">
        <v>30</v>
      </c>
      <c r="X28" s="177"/>
      <c r="Y28" s="177"/>
      <c r="Z28" s="177"/>
      <c r="AA28" s="177"/>
      <c r="AB28" s="177"/>
      <c r="AC28" s="177"/>
      <c r="AD28" s="177"/>
      <c r="AE28" s="177"/>
      <c r="AK28" s="177" t="s">
        <v>31</v>
      </c>
      <c r="AL28" s="177"/>
      <c r="AM28" s="177"/>
      <c r="AN28" s="177"/>
      <c r="AO28" s="177"/>
      <c r="AR28" s="25"/>
    </row>
    <row r="29" spans="2:71" s="2" customFormat="1" ht="14.5" customHeight="1">
      <c r="B29" s="29"/>
      <c r="D29" s="22" t="s">
        <v>32</v>
      </c>
      <c r="F29" s="22" t="s">
        <v>33</v>
      </c>
      <c r="L29" s="167">
        <v>0.21</v>
      </c>
      <c r="M29" s="166"/>
      <c r="N29" s="166"/>
      <c r="O29" s="166"/>
      <c r="P29" s="166"/>
      <c r="W29" s="165">
        <f>ROUND(AZ94, 2)</f>
        <v>0</v>
      </c>
      <c r="X29" s="166"/>
      <c r="Y29" s="166"/>
      <c r="Z29" s="166"/>
      <c r="AA29" s="166"/>
      <c r="AB29" s="166"/>
      <c r="AC29" s="166"/>
      <c r="AD29" s="166"/>
      <c r="AE29" s="166"/>
      <c r="AK29" s="165">
        <f>ROUND(AV94, 2)</f>
        <v>0</v>
      </c>
      <c r="AL29" s="166"/>
      <c r="AM29" s="166"/>
      <c r="AN29" s="166"/>
      <c r="AO29" s="166"/>
      <c r="AR29" s="29"/>
    </row>
    <row r="30" spans="2:71" s="2" customFormat="1" ht="14.5" customHeight="1">
      <c r="B30" s="29"/>
      <c r="F30" s="22" t="s">
        <v>34</v>
      </c>
      <c r="L30" s="167">
        <v>0.12</v>
      </c>
      <c r="M30" s="166"/>
      <c r="N30" s="166"/>
      <c r="O30" s="166"/>
      <c r="P30" s="166"/>
      <c r="W30" s="165">
        <f>ROUND(BA94, 2)</f>
        <v>0</v>
      </c>
      <c r="X30" s="166"/>
      <c r="Y30" s="166"/>
      <c r="Z30" s="166"/>
      <c r="AA30" s="166"/>
      <c r="AB30" s="166"/>
      <c r="AC30" s="166"/>
      <c r="AD30" s="166"/>
      <c r="AE30" s="166"/>
      <c r="AK30" s="165">
        <f>ROUND(AW94, 2)</f>
        <v>0</v>
      </c>
      <c r="AL30" s="166"/>
      <c r="AM30" s="166"/>
      <c r="AN30" s="166"/>
      <c r="AO30" s="166"/>
      <c r="AR30" s="29"/>
    </row>
    <row r="31" spans="2:71" s="2" customFormat="1" ht="14.5" hidden="1" customHeight="1">
      <c r="B31" s="29"/>
      <c r="F31" s="22" t="s">
        <v>35</v>
      </c>
      <c r="L31" s="167">
        <v>0.21</v>
      </c>
      <c r="M31" s="166"/>
      <c r="N31" s="166"/>
      <c r="O31" s="166"/>
      <c r="P31" s="166"/>
      <c r="W31" s="165">
        <f>ROUND(BB94, 2)</f>
        <v>0</v>
      </c>
      <c r="X31" s="166"/>
      <c r="Y31" s="166"/>
      <c r="Z31" s="166"/>
      <c r="AA31" s="166"/>
      <c r="AB31" s="166"/>
      <c r="AC31" s="166"/>
      <c r="AD31" s="166"/>
      <c r="AE31" s="166"/>
      <c r="AK31" s="165">
        <v>0</v>
      </c>
      <c r="AL31" s="166"/>
      <c r="AM31" s="166"/>
      <c r="AN31" s="166"/>
      <c r="AO31" s="166"/>
      <c r="AR31" s="29"/>
    </row>
    <row r="32" spans="2:71" s="2" customFormat="1" ht="14.5" hidden="1" customHeight="1">
      <c r="B32" s="29"/>
      <c r="F32" s="22" t="s">
        <v>36</v>
      </c>
      <c r="L32" s="167">
        <v>0.12</v>
      </c>
      <c r="M32" s="166"/>
      <c r="N32" s="166"/>
      <c r="O32" s="166"/>
      <c r="P32" s="166"/>
      <c r="W32" s="165">
        <f>ROUND(BC94, 2)</f>
        <v>0</v>
      </c>
      <c r="X32" s="166"/>
      <c r="Y32" s="166"/>
      <c r="Z32" s="166"/>
      <c r="AA32" s="166"/>
      <c r="AB32" s="166"/>
      <c r="AC32" s="166"/>
      <c r="AD32" s="166"/>
      <c r="AE32" s="166"/>
      <c r="AK32" s="165">
        <v>0</v>
      </c>
      <c r="AL32" s="166"/>
      <c r="AM32" s="166"/>
      <c r="AN32" s="166"/>
      <c r="AO32" s="166"/>
      <c r="AR32" s="29"/>
    </row>
    <row r="33" spans="2:44" s="2" customFormat="1" ht="14.5" hidden="1" customHeight="1">
      <c r="B33" s="29"/>
      <c r="F33" s="22" t="s">
        <v>37</v>
      </c>
      <c r="L33" s="167">
        <v>0</v>
      </c>
      <c r="M33" s="166"/>
      <c r="N33" s="166"/>
      <c r="O33" s="166"/>
      <c r="P33" s="166"/>
      <c r="W33" s="165">
        <f>ROUND(BD94, 2)</f>
        <v>0</v>
      </c>
      <c r="X33" s="166"/>
      <c r="Y33" s="166"/>
      <c r="Z33" s="166"/>
      <c r="AA33" s="166"/>
      <c r="AB33" s="166"/>
      <c r="AC33" s="166"/>
      <c r="AD33" s="166"/>
      <c r="AE33" s="166"/>
      <c r="AK33" s="165">
        <v>0</v>
      </c>
      <c r="AL33" s="166"/>
      <c r="AM33" s="166"/>
      <c r="AN33" s="166"/>
      <c r="AO33" s="166"/>
      <c r="AR33" s="29"/>
    </row>
    <row r="34" spans="2:44" s="1" customFormat="1" ht="7" customHeight="1">
      <c r="B34" s="25"/>
      <c r="AR34" s="25"/>
    </row>
    <row r="35" spans="2:44" s="1" customFormat="1" ht="25.9" customHeight="1">
      <c r="B35" s="25"/>
      <c r="C35" s="30"/>
      <c r="D35" s="31" t="s">
        <v>38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39</v>
      </c>
      <c r="U35" s="32"/>
      <c r="V35" s="32"/>
      <c r="W35" s="32"/>
      <c r="X35" s="168" t="s">
        <v>40</v>
      </c>
      <c r="Y35" s="169"/>
      <c r="Z35" s="169"/>
      <c r="AA35" s="169"/>
      <c r="AB35" s="169"/>
      <c r="AC35" s="32"/>
      <c r="AD35" s="32"/>
      <c r="AE35" s="32"/>
      <c r="AF35" s="32"/>
      <c r="AG35" s="32"/>
      <c r="AH35" s="32"/>
      <c r="AI35" s="32"/>
      <c r="AJ35" s="32"/>
      <c r="AK35" s="170">
        <f>SUM(AK26:AK33)</f>
        <v>0</v>
      </c>
      <c r="AL35" s="169"/>
      <c r="AM35" s="169"/>
      <c r="AN35" s="169"/>
      <c r="AO35" s="171"/>
      <c r="AP35" s="30"/>
      <c r="AQ35" s="30"/>
      <c r="AR35" s="25"/>
    </row>
    <row r="36" spans="2:44" s="1" customFormat="1" ht="7" customHeight="1">
      <c r="B36" s="25"/>
      <c r="AR36" s="25"/>
    </row>
    <row r="37" spans="2:44" s="1" customFormat="1" ht="14.5" customHeight="1">
      <c r="B37" s="25"/>
      <c r="AR37" s="25"/>
    </row>
    <row r="38" spans="2:44" ht="14.5" customHeight="1">
      <c r="B38" s="16"/>
      <c r="AR38" s="16"/>
    </row>
    <row r="39" spans="2:44" ht="14.5" customHeight="1">
      <c r="B39" s="16"/>
      <c r="AR39" s="16"/>
    </row>
    <row r="40" spans="2:44" ht="14.5" customHeight="1">
      <c r="B40" s="16"/>
      <c r="AR40" s="16"/>
    </row>
    <row r="41" spans="2:44" ht="14.5" customHeight="1">
      <c r="B41" s="16"/>
      <c r="AR41" s="16"/>
    </row>
    <row r="42" spans="2:44" ht="14.5" customHeight="1">
      <c r="B42" s="16"/>
      <c r="AR42" s="16"/>
    </row>
    <row r="43" spans="2:44" ht="14.5" customHeight="1">
      <c r="B43" s="16"/>
      <c r="AR43" s="16"/>
    </row>
    <row r="44" spans="2:44" ht="14.5" customHeight="1">
      <c r="B44" s="16"/>
      <c r="AR44" s="16"/>
    </row>
    <row r="45" spans="2:44" ht="14.5" customHeight="1">
      <c r="B45" s="16"/>
      <c r="AR45" s="16"/>
    </row>
    <row r="46" spans="2:44" ht="14.5" customHeight="1">
      <c r="B46" s="16"/>
      <c r="AR46" s="16"/>
    </row>
    <row r="47" spans="2:44" ht="14.5" customHeight="1">
      <c r="B47" s="16"/>
      <c r="AR47" s="16"/>
    </row>
    <row r="48" spans="2:44" ht="14.5" customHeight="1">
      <c r="B48" s="16"/>
      <c r="AR48" s="16"/>
    </row>
    <row r="49" spans="2:44" s="1" customFormat="1" ht="14.5" customHeight="1">
      <c r="B49" s="25"/>
      <c r="D49" s="34" t="s">
        <v>41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42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5">
      <c r="B60" s="25"/>
      <c r="D60" s="36" t="s">
        <v>43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44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43</v>
      </c>
      <c r="AI60" s="27"/>
      <c r="AJ60" s="27"/>
      <c r="AK60" s="27"/>
      <c r="AL60" s="27"/>
      <c r="AM60" s="36" t="s">
        <v>44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3">
      <c r="B64" s="25"/>
      <c r="D64" s="34" t="s">
        <v>45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46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5">
      <c r="B75" s="25"/>
      <c r="D75" s="36" t="s">
        <v>43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44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43</v>
      </c>
      <c r="AI75" s="27"/>
      <c r="AJ75" s="27"/>
      <c r="AK75" s="27"/>
      <c r="AL75" s="27"/>
      <c r="AM75" s="36" t="s">
        <v>44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7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1" s="1" customFormat="1" ht="7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1" s="1" customFormat="1" ht="25" customHeight="1">
      <c r="B82" s="25"/>
      <c r="C82" s="17" t="s">
        <v>47</v>
      </c>
      <c r="AR82" s="25"/>
    </row>
    <row r="83" spans="1:91" s="1" customFormat="1" ht="7" customHeight="1">
      <c r="B83" s="25"/>
      <c r="AR83" s="25"/>
    </row>
    <row r="84" spans="1:91" s="3" customFormat="1" ht="12" customHeight="1">
      <c r="B84" s="41"/>
      <c r="C84" s="22" t="s">
        <v>12</v>
      </c>
      <c r="L84" s="3">
        <f>K5</f>
        <v>0</v>
      </c>
      <c r="AR84" s="41"/>
    </row>
    <row r="85" spans="1:91" s="4" customFormat="1" ht="37" customHeight="1">
      <c r="B85" s="42"/>
      <c r="C85" s="43" t="s">
        <v>13</v>
      </c>
      <c r="L85" s="156" t="str">
        <f>K6</f>
        <v>KRAJSKÁ KNIHOVNA PARDUBICE</v>
      </c>
      <c r="M85" s="157"/>
      <c r="N85" s="157"/>
      <c r="O85" s="157"/>
      <c r="P85" s="157"/>
      <c r="Q85" s="157"/>
      <c r="R85" s="157"/>
      <c r="S85" s="157"/>
      <c r="T85" s="157"/>
      <c r="U85" s="157"/>
      <c r="V85" s="157"/>
      <c r="W85" s="157"/>
      <c r="X85" s="157"/>
      <c r="Y85" s="157"/>
      <c r="Z85" s="157"/>
      <c r="AA85" s="157"/>
      <c r="AB85" s="157"/>
      <c r="AC85" s="157"/>
      <c r="AD85" s="157"/>
      <c r="AE85" s="157"/>
      <c r="AF85" s="157"/>
      <c r="AG85" s="157"/>
      <c r="AH85" s="157"/>
      <c r="AI85" s="157"/>
      <c r="AJ85" s="157"/>
      <c r="AK85" s="157"/>
      <c r="AL85" s="157"/>
      <c r="AM85" s="157"/>
      <c r="AN85" s="157"/>
      <c r="AO85" s="157"/>
      <c r="AR85" s="42"/>
    </row>
    <row r="86" spans="1:91" s="1" customFormat="1" ht="7" customHeight="1">
      <c r="B86" s="25"/>
      <c r="AR86" s="25"/>
    </row>
    <row r="87" spans="1:91" s="1" customFormat="1" ht="12" customHeight="1">
      <c r="B87" s="25"/>
      <c r="C87" s="22" t="s">
        <v>17</v>
      </c>
      <c r="L87" s="44" t="str">
        <f>IF(K8="","",K8)</f>
        <v xml:space="preserve"> </v>
      </c>
      <c r="AI87" s="22" t="s">
        <v>19</v>
      </c>
      <c r="AM87" s="158" t="str">
        <f>IF(AN8= "","",AN8)</f>
        <v/>
      </c>
      <c r="AN87" s="158"/>
      <c r="AR87" s="25"/>
    </row>
    <row r="88" spans="1:91" s="1" customFormat="1" ht="7" customHeight="1">
      <c r="B88" s="25"/>
      <c r="AR88" s="25"/>
    </row>
    <row r="89" spans="1:91" s="1" customFormat="1" ht="15.25" customHeight="1">
      <c r="B89" s="25"/>
      <c r="C89" s="22" t="s">
        <v>20</v>
      </c>
      <c r="L89" s="3" t="str">
        <f>IF(E11= "","",E11)</f>
        <v>KRAJSKÁ KNIHOVNA PARDUBICE</v>
      </c>
      <c r="AI89" s="22" t="s">
        <v>24</v>
      </c>
      <c r="AM89" s="159" t="str">
        <f>IF(E17="","",E17)</f>
        <v/>
      </c>
      <c r="AN89" s="160"/>
      <c r="AO89" s="160"/>
      <c r="AP89" s="160"/>
      <c r="AR89" s="25"/>
      <c r="AS89" s="161" t="s">
        <v>48</v>
      </c>
      <c r="AT89" s="162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1" s="1" customFormat="1" ht="15.25" customHeight="1">
      <c r="B90" s="25"/>
      <c r="C90" s="22" t="s">
        <v>23</v>
      </c>
      <c r="L90" s="3" t="str">
        <f>IF(E14="","",E14)</f>
        <v xml:space="preserve"> </v>
      </c>
      <c r="AI90" s="22" t="s">
        <v>26</v>
      </c>
      <c r="AM90" s="159" t="str">
        <f>IF(E20="","",E20)</f>
        <v/>
      </c>
      <c r="AN90" s="160"/>
      <c r="AO90" s="160"/>
      <c r="AP90" s="160"/>
      <c r="AR90" s="25"/>
      <c r="AS90" s="163"/>
      <c r="AT90" s="164"/>
      <c r="BD90" s="49"/>
    </row>
    <row r="91" spans="1:91" s="1" customFormat="1" ht="10.9" customHeight="1">
      <c r="B91" s="25"/>
      <c r="AR91" s="25"/>
      <c r="AS91" s="163"/>
      <c r="AT91" s="164"/>
      <c r="BD91" s="49"/>
    </row>
    <row r="92" spans="1:91" s="1" customFormat="1" ht="29.25" customHeight="1">
      <c r="B92" s="25"/>
      <c r="C92" s="151" t="s">
        <v>49</v>
      </c>
      <c r="D92" s="152"/>
      <c r="E92" s="152"/>
      <c r="F92" s="152"/>
      <c r="G92" s="152"/>
      <c r="H92" s="50"/>
      <c r="I92" s="153" t="s">
        <v>50</v>
      </c>
      <c r="J92" s="152"/>
      <c r="K92" s="152"/>
      <c r="L92" s="152"/>
      <c r="M92" s="152"/>
      <c r="N92" s="152"/>
      <c r="O92" s="152"/>
      <c r="P92" s="152"/>
      <c r="Q92" s="152"/>
      <c r="R92" s="152"/>
      <c r="S92" s="152"/>
      <c r="T92" s="152"/>
      <c r="U92" s="152"/>
      <c r="V92" s="152"/>
      <c r="W92" s="152"/>
      <c r="X92" s="152"/>
      <c r="Y92" s="152"/>
      <c r="Z92" s="152"/>
      <c r="AA92" s="152"/>
      <c r="AB92" s="152"/>
      <c r="AC92" s="152"/>
      <c r="AD92" s="152"/>
      <c r="AE92" s="152"/>
      <c r="AF92" s="152"/>
      <c r="AG92" s="154" t="s">
        <v>51</v>
      </c>
      <c r="AH92" s="152"/>
      <c r="AI92" s="152"/>
      <c r="AJ92" s="152"/>
      <c r="AK92" s="152"/>
      <c r="AL92" s="152"/>
      <c r="AM92" s="152"/>
      <c r="AN92" s="153" t="s">
        <v>52</v>
      </c>
      <c r="AO92" s="152"/>
      <c r="AP92" s="155"/>
      <c r="AQ92" s="51" t="s">
        <v>53</v>
      </c>
      <c r="AR92" s="25"/>
      <c r="AS92" s="52" t="s">
        <v>54</v>
      </c>
      <c r="AT92" s="53" t="s">
        <v>55</v>
      </c>
      <c r="AU92" s="53" t="s">
        <v>56</v>
      </c>
      <c r="AV92" s="53" t="s">
        <v>57</v>
      </c>
      <c r="AW92" s="53" t="s">
        <v>58</v>
      </c>
      <c r="AX92" s="53" t="s">
        <v>59</v>
      </c>
      <c r="AY92" s="53" t="s">
        <v>60</v>
      </c>
      <c r="AZ92" s="53" t="s">
        <v>61</v>
      </c>
      <c r="BA92" s="53" t="s">
        <v>62</v>
      </c>
      <c r="BB92" s="53" t="s">
        <v>63</v>
      </c>
      <c r="BC92" s="53" t="s">
        <v>64</v>
      </c>
      <c r="BD92" s="54" t="s">
        <v>65</v>
      </c>
    </row>
    <row r="93" spans="1:91" s="1" customFormat="1" ht="10.9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1" s="5" customFormat="1" ht="32.5" customHeight="1">
      <c r="B94" s="56"/>
      <c r="C94" s="57" t="s">
        <v>66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49">
        <f>ROUND(SUM(AG95:AG96),2)</f>
        <v>0</v>
      </c>
      <c r="AH94" s="149"/>
      <c r="AI94" s="149"/>
      <c r="AJ94" s="149"/>
      <c r="AK94" s="149"/>
      <c r="AL94" s="149"/>
      <c r="AM94" s="149"/>
      <c r="AN94" s="150">
        <f>SUM(AG94,AT94)</f>
        <v>0</v>
      </c>
      <c r="AO94" s="150"/>
      <c r="AP94" s="150"/>
      <c r="AQ94" s="60" t="s">
        <v>1</v>
      </c>
      <c r="AR94" s="56"/>
      <c r="AS94" s="61">
        <f>ROUND(SUM(AS95:AS96),2)</f>
        <v>0</v>
      </c>
      <c r="AT94" s="62">
        <f>ROUND(SUM(AV94:AW94),2)</f>
        <v>0</v>
      </c>
      <c r="AU94" s="63">
        <f>ROUND(SUM(AU95:AU96),5)</f>
        <v>8.4580000000000002</v>
      </c>
      <c r="AV94" s="62">
        <f>ROUND(AZ94*L29,2)</f>
        <v>0</v>
      </c>
      <c r="AW94" s="62">
        <f>ROUND(BA94*L30,2)</f>
        <v>0</v>
      </c>
      <c r="AX94" s="62">
        <f>ROUND(BB94*L29,2)</f>
        <v>0</v>
      </c>
      <c r="AY94" s="62">
        <f>ROUND(BC94*L30,2)</f>
        <v>0</v>
      </c>
      <c r="AZ94" s="62">
        <f>ROUND(SUM(AZ95:AZ96),2)</f>
        <v>0</v>
      </c>
      <c r="BA94" s="62">
        <f>ROUND(SUM(BA95:BA96),2)</f>
        <v>0</v>
      </c>
      <c r="BB94" s="62">
        <f>ROUND(SUM(BB95:BB96),2)</f>
        <v>0</v>
      </c>
      <c r="BC94" s="62">
        <f>ROUND(SUM(BC95:BC96),2)</f>
        <v>0</v>
      </c>
      <c r="BD94" s="64">
        <f>ROUND(SUM(BD95:BD96),2)</f>
        <v>0</v>
      </c>
      <c r="BS94" s="65" t="s">
        <v>67</v>
      </c>
      <c r="BT94" s="65" t="s">
        <v>68</v>
      </c>
      <c r="BU94" s="66" t="s">
        <v>69</v>
      </c>
      <c r="BV94" s="65" t="s">
        <v>70</v>
      </c>
      <c r="BW94" s="65" t="s">
        <v>4</v>
      </c>
      <c r="BX94" s="65" t="s">
        <v>71</v>
      </c>
      <c r="CL94" s="65" t="s">
        <v>1</v>
      </c>
    </row>
    <row r="95" spans="1:91" s="6" customFormat="1" ht="16.5" customHeight="1">
      <c r="A95" s="67" t="s">
        <v>72</v>
      </c>
      <c r="B95" s="68"/>
      <c r="C95" s="69"/>
      <c r="D95" s="148" t="s">
        <v>73</v>
      </c>
      <c r="E95" s="148"/>
      <c r="F95" s="148"/>
      <c r="G95" s="148"/>
      <c r="H95" s="148"/>
      <c r="I95" s="70"/>
      <c r="J95" s="148" t="s">
        <v>74</v>
      </c>
      <c r="K95" s="148"/>
      <c r="L95" s="148"/>
      <c r="M95" s="148"/>
      <c r="N95" s="148"/>
      <c r="O95" s="148"/>
      <c r="P95" s="148"/>
      <c r="Q95" s="148"/>
      <c r="R95" s="148"/>
      <c r="S95" s="148"/>
      <c r="T95" s="148"/>
      <c r="U95" s="148"/>
      <c r="V95" s="148"/>
      <c r="W95" s="148"/>
      <c r="X95" s="148"/>
      <c r="Y95" s="148"/>
      <c r="Z95" s="148"/>
      <c r="AA95" s="148"/>
      <c r="AB95" s="148"/>
      <c r="AC95" s="148"/>
      <c r="AD95" s="148"/>
      <c r="AE95" s="148"/>
      <c r="AF95" s="148"/>
      <c r="AG95" s="146">
        <f>'B - Prosklené střechy'!J30</f>
        <v>0</v>
      </c>
      <c r="AH95" s="147"/>
      <c r="AI95" s="147"/>
      <c r="AJ95" s="147"/>
      <c r="AK95" s="147"/>
      <c r="AL95" s="147"/>
      <c r="AM95" s="147"/>
      <c r="AN95" s="146">
        <f>SUM(AG95,AT95)</f>
        <v>0</v>
      </c>
      <c r="AO95" s="147"/>
      <c r="AP95" s="147"/>
      <c r="AQ95" s="71" t="s">
        <v>75</v>
      </c>
      <c r="AR95" s="68"/>
      <c r="AS95" s="72">
        <v>0</v>
      </c>
      <c r="AT95" s="73">
        <f>ROUND(SUM(AV95:AW95),2)</f>
        <v>0</v>
      </c>
      <c r="AU95" s="74">
        <f>'B - Prosklené střechy'!P124</f>
        <v>8.4580000000000002</v>
      </c>
      <c r="AV95" s="73">
        <f>'B - Prosklené střechy'!J33</f>
        <v>0</v>
      </c>
      <c r="AW95" s="73">
        <f>'B - Prosklené střechy'!J34</f>
        <v>0</v>
      </c>
      <c r="AX95" s="73">
        <f>'B - Prosklené střechy'!J35</f>
        <v>0</v>
      </c>
      <c r="AY95" s="73">
        <f>'B - Prosklené střechy'!J36</f>
        <v>0</v>
      </c>
      <c r="AZ95" s="73">
        <f>'B - Prosklené střechy'!F33</f>
        <v>0</v>
      </c>
      <c r="BA95" s="73">
        <f>'B - Prosklené střechy'!F34</f>
        <v>0</v>
      </c>
      <c r="BB95" s="73">
        <f>'B - Prosklené střechy'!F35</f>
        <v>0</v>
      </c>
      <c r="BC95" s="73">
        <f>'B - Prosklené střechy'!F36</f>
        <v>0</v>
      </c>
      <c r="BD95" s="75">
        <f>'B - Prosklené střechy'!F37</f>
        <v>0</v>
      </c>
      <c r="BT95" s="76" t="s">
        <v>76</v>
      </c>
      <c r="BV95" s="76" t="s">
        <v>70</v>
      </c>
      <c r="BW95" s="76" t="s">
        <v>77</v>
      </c>
      <c r="BX95" s="76" t="s">
        <v>4</v>
      </c>
      <c r="CL95" s="76" t="s">
        <v>1</v>
      </c>
      <c r="CM95" s="76" t="s">
        <v>78</v>
      </c>
    </row>
    <row r="96" spans="1:91" s="6" customFormat="1" ht="16.5" customHeight="1">
      <c r="A96" s="67" t="s">
        <v>72</v>
      </c>
      <c r="B96" s="68"/>
      <c r="C96" s="69"/>
      <c r="D96" s="148" t="s">
        <v>79</v>
      </c>
      <c r="E96" s="148"/>
      <c r="F96" s="148"/>
      <c r="G96" s="148"/>
      <c r="H96" s="148"/>
      <c r="I96" s="70"/>
      <c r="J96" s="148" t="s">
        <v>79</v>
      </c>
      <c r="K96" s="148"/>
      <c r="L96" s="148"/>
      <c r="M96" s="148"/>
      <c r="N96" s="148"/>
      <c r="O96" s="148"/>
      <c r="P96" s="148"/>
      <c r="Q96" s="148"/>
      <c r="R96" s="148"/>
      <c r="S96" s="148"/>
      <c r="T96" s="148"/>
      <c r="U96" s="148"/>
      <c r="V96" s="148"/>
      <c r="W96" s="148"/>
      <c r="X96" s="148"/>
      <c r="Y96" s="148"/>
      <c r="Z96" s="148"/>
      <c r="AA96" s="148"/>
      <c r="AB96" s="148"/>
      <c r="AC96" s="148"/>
      <c r="AD96" s="148"/>
      <c r="AE96" s="148"/>
      <c r="AF96" s="148"/>
      <c r="AG96" s="146">
        <f>'VRN - VRN'!J30</f>
        <v>0</v>
      </c>
      <c r="AH96" s="147"/>
      <c r="AI96" s="147"/>
      <c r="AJ96" s="147"/>
      <c r="AK96" s="147"/>
      <c r="AL96" s="147"/>
      <c r="AM96" s="147"/>
      <c r="AN96" s="146">
        <f>SUM(AG96,AT96)</f>
        <v>0</v>
      </c>
      <c r="AO96" s="147"/>
      <c r="AP96" s="147"/>
      <c r="AQ96" s="71" t="s">
        <v>75</v>
      </c>
      <c r="AR96" s="68"/>
      <c r="AS96" s="77">
        <v>0</v>
      </c>
      <c r="AT96" s="78">
        <f>ROUND(SUM(AV96:AW96),2)</f>
        <v>0</v>
      </c>
      <c r="AU96" s="79">
        <f>'VRN - VRN'!P119</f>
        <v>0</v>
      </c>
      <c r="AV96" s="78">
        <f>'VRN - VRN'!J33</f>
        <v>0</v>
      </c>
      <c r="AW96" s="78">
        <f>'VRN - VRN'!J34</f>
        <v>0</v>
      </c>
      <c r="AX96" s="78">
        <f>'VRN - VRN'!J35</f>
        <v>0</v>
      </c>
      <c r="AY96" s="78">
        <f>'VRN - VRN'!J36</f>
        <v>0</v>
      </c>
      <c r="AZ96" s="78">
        <f>'VRN - VRN'!F33</f>
        <v>0</v>
      </c>
      <c r="BA96" s="78">
        <f>'VRN - VRN'!F34</f>
        <v>0</v>
      </c>
      <c r="BB96" s="78">
        <f>'VRN - VRN'!F35</f>
        <v>0</v>
      </c>
      <c r="BC96" s="78">
        <f>'VRN - VRN'!F36</f>
        <v>0</v>
      </c>
      <c r="BD96" s="80">
        <f>'VRN - VRN'!F37</f>
        <v>0</v>
      </c>
      <c r="BT96" s="76" t="s">
        <v>76</v>
      </c>
      <c r="BV96" s="76" t="s">
        <v>70</v>
      </c>
      <c r="BW96" s="76" t="s">
        <v>80</v>
      </c>
      <c r="BX96" s="76" t="s">
        <v>4</v>
      </c>
      <c r="CL96" s="76" t="s">
        <v>1</v>
      </c>
      <c r="CM96" s="76" t="s">
        <v>78</v>
      </c>
    </row>
    <row r="97" spans="2:44" s="1" customFormat="1" ht="30" customHeight="1">
      <c r="B97" s="25"/>
      <c r="AR97" s="25"/>
    </row>
    <row r="98" spans="2:44" s="1" customFormat="1" ht="7" customHeight="1">
      <c r="B98" s="37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25"/>
    </row>
  </sheetData>
  <mergeCells count="44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AM87:AN87"/>
    <mergeCell ref="AM89:AP89"/>
    <mergeCell ref="AS89:AT91"/>
    <mergeCell ref="AM90:AP90"/>
    <mergeCell ref="W33:AE33"/>
    <mergeCell ref="AK33:AO33"/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</mergeCells>
  <hyperlinks>
    <hyperlink ref="A95" location="'B - Prosklené střechy'!C2" display="/" xr:uid="{00000000-0004-0000-0000-000000000000}"/>
    <hyperlink ref="A96" location="'VRN - VRN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56"/>
  <sheetViews>
    <sheetView showGridLines="0" topLeftCell="A74" workbookViewId="0">
      <selection activeCell="I180" sqref="I180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144" t="s">
        <v>5</v>
      </c>
      <c r="M2" s="145"/>
      <c r="N2" s="145"/>
      <c r="O2" s="145"/>
      <c r="P2" s="145"/>
      <c r="Q2" s="145"/>
      <c r="R2" s="145"/>
      <c r="S2" s="145"/>
      <c r="T2" s="145"/>
      <c r="U2" s="145"/>
      <c r="V2" s="145"/>
      <c r="AT2" s="13" t="s">
        <v>77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78</v>
      </c>
    </row>
    <row r="4" spans="2:46" ht="25" customHeight="1">
      <c r="B4" s="16"/>
      <c r="D4" s="17" t="s">
        <v>81</v>
      </c>
      <c r="L4" s="16"/>
      <c r="M4" s="81" t="s">
        <v>10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16.5" customHeight="1">
      <c r="B7" s="16"/>
      <c r="E7" s="179" t="str">
        <f>'Rekapitulace stavby'!K6</f>
        <v>KRAJSKÁ KNIHOVNA PARDUBICE</v>
      </c>
      <c r="F7" s="180"/>
      <c r="G7" s="180"/>
      <c r="H7" s="180"/>
      <c r="L7" s="16"/>
    </row>
    <row r="8" spans="2:46" s="1" customFormat="1" ht="12" customHeight="1">
      <c r="B8" s="25"/>
      <c r="D8" s="22" t="s">
        <v>82</v>
      </c>
      <c r="L8" s="25"/>
    </row>
    <row r="9" spans="2:46" s="1" customFormat="1" ht="16.5" customHeight="1">
      <c r="B9" s="25"/>
      <c r="E9" s="156" t="s">
        <v>83</v>
      </c>
      <c r="F9" s="178"/>
      <c r="G9" s="178"/>
      <c r="H9" s="178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>
      <c r="B12" s="25"/>
      <c r="D12" s="22" t="s">
        <v>17</v>
      </c>
      <c r="F12" s="20" t="s">
        <v>18</v>
      </c>
      <c r="I12" s="22" t="s">
        <v>19</v>
      </c>
      <c r="J12" s="45"/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 t="s">
        <v>1</v>
      </c>
      <c r="L14" s="25"/>
    </row>
    <row r="15" spans="2:46" s="1" customFormat="1" ht="18" customHeight="1">
      <c r="B15" s="25"/>
      <c r="E15" s="20" t="s">
        <v>14</v>
      </c>
      <c r="I15" s="22" t="s">
        <v>22</v>
      </c>
      <c r="J15" s="20" t="s">
        <v>1</v>
      </c>
      <c r="L15" s="25"/>
    </row>
    <row r="16" spans="2:46" s="1" customFormat="1" ht="7" customHeight="1">
      <c r="B16" s="25"/>
      <c r="L16" s="25"/>
    </row>
    <row r="17" spans="2:12" s="1" customFormat="1" ht="12" customHeight="1">
      <c r="B17" s="25"/>
      <c r="D17" s="22" t="s">
        <v>23</v>
      </c>
      <c r="I17" s="22" t="s">
        <v>21</v>
      </c>
      <c r="J17" s="20" t="str">
        <f>'Rekapitulace stavby'!AN13</f>
        <v/>
      </c>
      <c r="L17" s="25"/>
    </row>
    <row r="18" spans="2:12" s="1" customFormat="1" ht="18" customHeight="1">
      <c r="B18" s="25"/>
      <c r="E18" s="172" t="str">
        <f>'Rekapitulace stavby'!E14</f>
        <v xml:space="preserve"> </v>
      </c>
      <c r="F18" s="172"/>
      <c r="G18" s="172"/>
      <c r="H18" s="172"/>
      <c r="I18" s="22" t="s">
        <v>22</v>
      </c>
      <c r="J18" s="20" t="str">
        <f>'Rekapitulace stavby'!AN14</f>
        <v/>
      </c>
      <c r="L18" s="25"/>
    </row>
    <row r="19" spans="2:12" s="1" customFormat="1" ht="7" customHeight="1">
      <c r="B19" s="25"/>
      <c r="L19" s="25"/>
    </row>
    <row r="20" spans="2:12" s="1" customFormat="1" ht="12" customHeight="1">
      <c r="B20" s="25"/>
      <c r="D20" s="22" t="s">
        <v>24</v>
      </c>
      <c r="I20" s="22" t="s">
        <v>21</v>
      </c>
      <c r="J20" s="20" t="s">
        <v>1</v>
      </c>
      <c r="L20" s="25"/>
    </row>
    <row r="21" spans="2:12" s="1" customFormat="1" ht="18" customHeight="1">
      <c r="B21" s="25"/>
      <c r="E21" s="20"/>
      <c r="I21" s="22" t="s">
        <v>22</v>
      </c>
      <c r="J21" s="20" t="s">
        <v>1</v>
      </c>
      <c r="L21" s="25"/>
    </row>
    <row r="22" spans="2:12" s="1" customFormat="1" ht="7" customHeight="1">
      <c r="B22" s="25"/>
      <c r="L22" s="25"/>
    </row>
    <row r="23" spans="2:12" s="1" customFormat="1" ht="12" customHeight="1">
      <c r="B23" s="25"/>
      <c r="D23" s="22" t="s">
        <v>26</v>
      </c>
      <c r="I23" s="22" t="s">
        <v>21</v>
      </c>
      <c r="J23" s="20" t="s">
        <v>1</v>
      </c>
      <c r="L23" s="25"/>
    </row>
    <row r="24" spans="2:12" s="1" customFormat="1" ht="18" customHeight="1">
      <c r="B24" s="25"/>
      <c r="E24" s="20"/>
      <c r="I24" s="22" t="s">
        <v>22</v>
      </c>
      <c r="J24" s="20" t="s">
        <v>1</v>
      </c>
      <c r="L24" s="25"/>
    </row>
    <row r="25" spans="2:12" s="1" customFormat="1" ht="7" customHeight="1">
      <c r="B25" s="25"/>
      <c r="L25" s="25"/>
    </row>
    <row r="26" spans="2:12" s="1" customFormat="1" ht="12" customHeight="1">
      <c r="B26" s="25"/>
      <c r="D26" s="22" t="s">
        <v>27</v>
      </c>
      <c r="L26" s="25"/>
    </row>
    <row r="27" spans="2:12" s="7" customFormat="1" ht="16.5" customHeight="1">
      <c r="B27" s="82"/>
      <c r="E27" s="174" t="s">
        <v>1</v>
      </c>
      <c r="F27" s="174"/>
      <c r="G27" s="174"/>
      <c r="H27" s="174"/>
      <c r="L27" s="82"/>
    </row>
    <row r="28" spans="2:12" s="1" customFormat="1" ht="7" customHeight="1">
      <c r="B28" s="25"/>
      <c r="L28" s="25"/>
    </row>
    <row r="29" spans="2:12" s="1" customFormat="1" ht="7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4" customHeight="1">
      <c r="B30" s="25"/>
      <c r="D30" s="83" t="s">
        <v>28</v>
      </c>
      <c r="J30" s="59">
        <f>ROUND(J124, 2)</f>
        <v>0</v>
      </c>
      <c r="L30" s="25"/>
    </row>
    <row r="31" spans="2:12" s="1" customFormat="1" ht="7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5" customHeight="1">
      <c r="B32" s="25"/>
      <c r="F32" s="28" t="s">
        <v>30</v>
      </c>
      <c r="I32" s="28" t="s">
        <v>29</v>
      </c>
      <c r="J32" s="28" t="s">
        <v>31</v>
      </c>
      <c r="L32" s="25"/>
    </row>
    <row r="33" spans="2:12" s="1" customFormat="1" ht="14.5" customHeight="1">
      <c r="B33" s="25"/>
      <c r="D33" s="48" t="s">
        <v>32</v>
      </c>
      <c r="E33" s="22" t="s">
        <v>33</v>
      </c>
      <c r="F33" s="84">
        <f>ROUND((SUM(BE124:BE155)),  2)</f>
        <v>0</v>
      </c>
      <c r="I33" s="85">
        <v>0.21</v>
      </c>
      <c r="J33" s="84">
        <f>ROUND(((SUM(BE124:BE155))*I33),  2)</f>
        <v>0</v>
      </c>
      <c r="L33" s="25"/>
    </row>
    <row r="34" spans="2:12" s="1" customFormat="1" ht="14.5" customHeight="1">
      <c r="B34" s="25"/>
      <c r="E34" s="22" t="s">
        <v>34</v>
      </c>
      <c r="F34" s="84">
        <f>ROUND((SUM(BF124:BF155)),  2)</f>
        <v>0</v>
      </c>
      <c r="I34" s="85">
        <v>0.12</v>
      </c>
      <c r="J34" s="84">
        <f>ROUND(((SUM(BF124:BF155))*I34),  2)</f>
        <v>0</v>
      </c>
      <c r="L34" s="25"/>
    </row>
    <row r="35" spans="2:12" s="1" customFormat="1" ht="14.5" hidden="1" customHeight="1">
      <c r="B35" s="25"/>
      <c r="E35" s="22" t="s">
        <v>35</v>
      </c>
      <c r="F35" s="84">
        <f>ROUND((SUM(BG124:BG155)),  2)</f>
        <v>0</v>
      </c>
      <c r="I35" s="85">
        <v>0.21</v>
      </c>
      <c r="J35" s="84">
        <f>0</f>
        <v>0</v>
      </c>
      <c r="L35" s="25"/>
    </row>
    <row r="36" spans="2:12" s="1" customFormat="1" ht="14.5" hidden="1" customHeight="1">
      <c r="B36" s="25"/>
      <c r="E36" s="22" t="s">
        <v>36</v>
      </c>
      <c r="F36" s="84">
        <f>ROUND((SUM(BH124:BH155)),  2)</f>
        <v>0</v>
      </c>
      <c r="I36" s="85">
        <v>0.12</v>
      </c>
      <c r="J36" s="84">
        <f>0</f>
        <v>0</v>
      </c>
      <c r="L36" s="25"/>
    </row>
    <row r="37" spans="2:12" s="1" customFormat="1" ht="14.5" hidden="1" customHeight="1">
      <c r="B37" s="25"/>
      <c r="E37" s="22" t="s">
        <v>37</v>
      </c>
      <c r="F37" s="84">
        <f>ROUND((SUM(BI124:BI155)),  2)</f>
        <v>0</v>
      </c>
      <c r="I37" s="85">
        <v>0</v>
      </c>
      <c r="J37" s="84">
        <f>0</f>
        <v>0</v>
      </c>
      <c r="L37" s="25"/>
    </row>
    <row r="38" spans="2:12" s="1" customFormat="1" ht="7" customHeight="1">
      <c r="B38" s="25"/>
      <c r="L38" s="25"/>
    </row>
    <row r="39" spans="2:12" s="1" customFormat="1" ht="25.4" customHeight="1">
      <c r="B39" s="25"/>
      <c r="C39" s="86"/>
      <c r="D39" s="87" t="s">
        <v>38</v>
      </c>
      <c r="E39" s="50"/>
      <c r="F39" s="50"/>
      <c r="G39" s="88" t="s">
        <v>39</v>
      </c>
      <c r="H39" s="89" t="s">
        <v>40</v>
      </c>
      <c r="I39" s="50"/>
      <c r="J39" s="90">
        <f>SUM(J30:J37)</f>
        <v>0</v>
      </c>
      <c r="K39" s="91"/>
      <c r="L39" s="25"/>
    </row>
    <row r="40" spans="2:12" s="1" customFormat="1" ht="14.5" customHeight="1">
      <c r="B40" s="25"/>
      <c r="L40" s="25"/>
    </row>
    <row r="41" spans="2:12" ht="14.5" customHeight="1">
      <c r="B41" s="16"/>
      <c r="L41" s="16"/>
    </row>
    <row r="42" spans="2:12" ht="14.5" customHeight="1">
      <c r="B42" s="16"/>
      <c r="L42" s="16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5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5"/>
      <c r="D61" s="36" t="s">
        <v>43</v>
      </c>
      <c r="E61" s="27"/>
      <c r="F61" s="92" t="s">
        <v>44</v>
      </c>
      <c r="G61" s="36" t="s">
        <v>43</v>
      </c>
      <c r="H61" s="27"/>
      <c r="I61" s="27"/>
      <c r="J61" s="93" t="s">
        <v>44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5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5"/>
      <c r="D76" s="36" t="s">
        <v>43</v>
      </c>
      <c r="E76" s="27"/>
      <c r="F76" s="92" t="s">
        <v>44</v>
      </c>
      <c r="G76" s="36" t="s">
        <v>43</v>
      </c>
      <c r="H76" s="27"/>
      <c r="I76" s="27"/>
      <c r="J76" s="93" t="s">
        <v>44</v>
      </c>
      <c r="K76" s="27"/>
      <c r="L76" s="25"/>
    </row>
    <row r="77" spans="2:12" s="1" customFormat="1" ht="14.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7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5" customHeight="1">
      <c r="B82" s="25"/>
      <c r="C82" s="17" t="s">
        <v>84</v>
      </c>
      <c r="L82" s="25"/>
    </row>
    <row r="83" spans="2:47" s="1" customFormat="1" ht="7" customHeight="1">
      <c r="B83" s="25"/>
      <c r="L83" s="25"/>
    </row>
    <row r="84" spans="2:47" s="1" customFormat="1" ht="12" customHeight="1">
      <c r="B84" s="25"/>
      <c r="C84" s="22" t="s">
        <v>13</v>
      </c>
      <c r="L84" s="25"/>
    </row>
    <row r="85" spans="2:47" s="1" customFormat="1" ht="16.5" customHeight="1">
      <c r="B85" s="25"/>
      <c r="E85" s="179" t="str">
        <f>E7</f>
        <v>KRAJSKÁ KNIHOVNA PARDUBICE</v>
      </c>
      <c r="F85" s="180"/>
      <c r="G85" s="180"/>
      <c r="H85" s="180"/>
      <c r="L85" s="25"/>
    </row>
    <row r="86" spans="2:47" s="1" customFormat="1" ht="12" customHeight="1">
      <c r="B86" s="25"/>
      <c r="C86" s="22" t="s">
        <v>82</v>
      </c>
      <c r="L86" s="25"/>
    </row>
    <row r="87" spans="2:47" s="1" customFormat="1" ht="16.5" customHeight="1">
      <c r="B87" s="25"/>
      <c r="E87" s="156" t="str">
        <f>E9</f>
        <v>B - Prosklené střechy</v>
      </c>
      <c r="F87" s="178"/>
      <c r="G87" s="178"/>
      <c r="H87" s="178"/>
      <c r="L87" s="25"/>
    </row>
    <row r="88" spans="2:47" s="1" customFormat="1" ht="7" customHeight="1">
      <c r="B88" s="25"/>
      <c r="L88" s="25"/>
    </row>
    <row r="89" spans="2:47" s="1" customFormat="1" ht="12" customHeight="1">
      <c r="B89" s="25"/>
      <c r="C89" s="22" t="s">
        <v>17</v>
      </c>
      <c r="F89" s="20" t="str">
        <f>F12</f>
        <v xml:space="preserve"> </v>
      </c>
      <c r="I89" s="22" t="s">
        <v>19</v>
      </c>
      <c r="J89" s="45" t="str">
        <f>IF(J12="","",J12)</f>
        <v/>
      </c>
      <c r="L89" s="25"/>
    </row>
    <row r="90" spans="2:47" s="1" customFormat="1" ht="7" customHeight="1">
      <c r="B90" s="25"/>
      <c r="L90" s="25"/>
    </row>
    <row r="91" spans="2:47" s="1" customFormat="1" ht="15.25" customHeight="1">
      <c r="B91" s="25"/>
      <c r="C91" s="22" t="s">
        <v>20</v>
      </c>
      <c r="F91" s="20" t="str">
        <f>E15</f>
        <v>KRAJSKÁ KNIHOVNA PARDUBICE</v>
      </c>
      <c r="I91" s="22" t="s">
        <v>24</v>
      </c>
      <c r="J91" s="23">
        <f>E21</f>
        <v>0</v>
      </c>
      <c r="L91" s="25"/>
    </row>
    <row r="92" spans="2:47" s="1" customFormat="1" ht="15.25" customHeight="1">
      <c r="B92" s="25"/>
      <c r="C92" s="22" t="s">
        <v>23</v>
      </c>
      <c r="F92" s="20" t="str">
        <f>IF(E18="","",E18)</f>
        <v xml:space="preserve"> </v>
      </c>
      <c r="I92" s="22" t="s">
        <v>26</v>
      </c>
      <c r="J92" s="23">
        <f>E24</f>
        <v>0</v>
      </c>
      <c r="L92" s="25"/>
    </row>
    <row r="93" spans="2:47" s="1" customFormat="1" ht="10.4" customHeight="1">
      <c r="B93" s="25"/>
      <c r="L93" s="25"/>
    </row>
    <row r="94" spans="2:47" s="1" customFormat="1" ht="29.25" customHeight="1">
      <c r="B94" s="25"/>
      <c r="C94" s="94" t="s">
        <v>85</v>
      </c>
      <c r="D94" s="86"/>
      <c r="E94" s="86"/>
      <c r="F94" s="86"/>
      <c r="G94" s="86"/>
      <c r="H94" s="86"/>
      <c r="I94" s="86"/>
      <c r="J94" s="95" t="s">
        <v>86</v>
      </c>
      <c r="K94" s="86"/>
      <c r="L94" s="25"/>
    </row>
    <row r="95" spans="2:47" s="1" customFormat="1" ht="10.4" customHeight="1">
      <c r="B95" s="25"/>
      <c r="L95" s="25"/>
    </row>
    <row r="96" spans="2:47" s="1" customFormat="1" ht="22.9" customHeight="1">
      <c r="B96" s="25"/>
      <c r="C96" s="96" t="s">
        <v>87</v>
      </c>
      <c r="J96" s="59">
        <f>J124</f>
        <v>0</v>
      </c>
      <c r="L96" s="25"/>
      <c r="AU96" s="13" t="s">
        <v>88</v>
      </c>
    </row>
    <row r="97" spans="2:12" s="8" customFormat="1" ht="25" customHeight="1">
      <c r="B97" s="97"/>
      <c r="D97" s="98" t="s">
        <v>89</v>
      </c>
      <c r="E97" s="99"/>
      <c r="F97" s="99"/>
      <c r="G97" s="99"/>
      <c r="H97" s="99"/>
      <c r="I97" s="99"/>
      <c r="J97" s="100">
        <f>J125</f>
        <v>0</v>
      </c>
      <c r="L97" s="97"/>
    </row>
    <row r="98" spans="2:12" s="9" customFormat="1" ht="19.899999999999999" customHeight="1">
      <c r="B98" s="101"/>
      <c r="D98" s="102" t="s">
        <v>90</v>
      </c>
      <c r="E98" s="103"/>
      <c r="F98" s="103"/>
      <c r="G98" s="103"/>
      <c r="H98" s="103"/>
      <c r="I98" s="103"/>
      <c r="J98" s="104">
        <f>J126</f>
        <v>0</v>
      </c>
      <c r="L98" s="101"/>
    </row>
    <row r="99" spans="2:12" s="9" customFormat="1" ht="19.899999999999999" customHeight="1">
      <c r="B99" s="101"/>
      <c r="D99" s="102" t="s">
        <v>91</v>
      </c>
      <c r="E99" s="103"/>
      <c r="F99" s="103"/>
      <c r="G99" s="103"/>
      <c r="H99" s="103"/>
      <c r="I99" s="103"/>
      <c r="J99" s="104">
        <f>J132</f>
        <v>0</v>
      </c>
      <c r="L99" s="101"/>
    </row>
    <row r="100" spans="2:12" s="8" customFormat="1" ht="25" customHeight="1">
      <c r="B100" s="97"/>
      <c r="D100" s="98" t="s">
        <v>92</v>
      </c>
      <c r="E100" s="99"/>
      <c r="F100" s="99"/>
      <c r="G100" s="99"/>
      <c r="H100" s="99"/>
      <c r="I100" s="99"/>
      <c r="J100" s="100">
        <f>J134</f>
        <v>0</v>
      </c>
      <c r="L100" s="97"/>
    </row>
    <row r="101" spans="2:12" s="9" customFormat="1" ht="19.899999999999999" customHeight="1">
      <c r="B101" s="101"/>
      <c r="D101" s="102" t="s">
        <v>93</v>
      </c>
      <c r="E101" s="103"/>
      <c r="F101" s="103"/>
      <c r="G101" s="103"/>
      <c r="H101" s="103"/>
      <c r="I101" s="103"/>
      <c r="J101" s="104">
        <f>J135</f>
        <v>0</v>
      </c>
      <c r="L101" s="101"/>
    </row>
    <row r="102" spans="2:12" s="9" customFormat="1" ht="19.899999999999999" customHeight="1">
      <c r="B102" s="101"/>
      <c r="D102" s="102" t="s">
        <v>94</v>
      </c>
      <c r="E102" s="103"/>
      <c r="F102" s="103"/>
      <c r="G102" s="103"/>
      <c r="H102" s="103"/>
      <c r="I102" s="103"/>
      <c r="J102" s="104">
        <f>J138</f>
        <v>0</v>
      </c>
      <c r="L102" s="101"/>
    </row>
    <row r="103" spans="2:12" s="9" customFormat="1" ht="19.899999999999999" customHeight="1">
      <c r="B103" s="101"/>
      <c r="D103" s="102" t="s">
        <v>95</v>
      </c>
      <c r="E103" s="103"/>
      <c r="F103" s="103"/>
      <c r="G103" s="103"/>
      <c r="H103" s="103"/>
      <c r="I103" s="103"/>
      <c r="J103" s="104">
        <f>J141</f>
        <v>0</v>
      </c>
      <c r="L103" s="101"/>
    </row>
    <row r="104" spans="2:12" s="9" customFormat="1" ht="19.899999999999999" customHeight="1">
      <c r="B104" s="101"/>
      <c r="D104" s="102" t="s">
        <v>96</v>
      </c>
      <c r="E104" s="103"/>
      <c r="F104" s="103"/>
      <c r="G104" s="103"/>
      <c r="H104" s="103"/>
      <c r="I104" s="103"/>
      <c r="J104" s="104">
        <f>J153</f>
        <v>0</v>
      </c>
      <c r="L104" s="101"/>
    </row>
    <row r="105" spans="2:12" s="1" customFormat="1" ht="21.75" customHeight="1">
      <c r="B105" s="25"/>
      <c r="L105" s="25"/>
    </row>
    <row r="106" spans="2:12" s="1" customFormat="1" ht="7" customHeight="1"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25"/>
    </row>
    <row r="110" spans="2:12" s="1" customFormat="1" ht="7" customHeight="1"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25"/>
    </row>
    <row r="111" spans="2:12" s="1" customFormat="1" ht="25" customHeight="1">
      <c r="B111" s="25"/>
      <c r="C111" s="17" t="s">
        <v>97</v>
      </c>
      <c r="L111" s="25"/>
    </row>
    <row r="112" spans="2:12" s="1" customFormat="1" ht="7" customHeight="1">
      <c r="B112" s="25"/>
      <c r="L112" s="25"/>
    </row>
    <row r="113" spans="2:65" s="1" customFormat="1" ht="12" customHeight="1">
      <c r="B113" s="25"/>
      <c r="C113" s="22" t="s">
        <v>13</v>
      </c>
      <c r="L113" s="25"/>
    </row>
    <row r="114" spans="2:65" s="1" customFormat="1" ht="16.5" customHeight="1">
      <c r="B114" s="25"/>
      <c r="E114" s="179" t="str">
        <f>E7</f>
        <v>KRAJSKÁ KNIHOVNA PARDUBICE</v>
      </c>
      <c r="F114" s="180"/>
      <c r="G114" s="180"/>
      <c r="H114" s="180"/>
      <c r="L114" s="25"/>
    </row>
    <row r="115" spans="2:65" s="1" customFormat="1" ht="12" customHeight="1">
      <c r="B115" s="25"/>
      <c r="C115" s="22" t="s">
        <v>82</v>
      </c>
      <c r="L115" s="25"/>
    </row>
    <row r="116" spans="2:65" s="1" customFormat="1" ht="16.5" customHeight="1">
      <c r="B116" s="25"/>
      <c r="E116" s="156" t="str">
        <f>E9</f>
        <v>B - Prosklené střechy</v>
      </c>
      <c r="F116" s="178"/>
      <c r="G116" s="178"/>
      <c r="H116" s="178"/>
      <c r="L116" s="25"/>
    </row>
    <row r="117" spans="2:65" s="1" customFormat="1" ht="7" customHeight="1">
      <c r="B117" s="25"/>
      <c r="L117" s="25"/>
    </row>
    <row r="118" spans="2:65" s="1" customFormat="1" ht="12" customHeight="1">
      <c r="B118" s="25"/>
      <c r="C118" s="22" t="s">
        <v>17</v>
      </c>
      <c r="F118" s="20" t="str">
        <f>F12</f>
        <v xml:space="preserve"> </v>
      </c>
      <c r="I118" s="22" t="s">
        <v>19</v>
      </c>
      <c r="J118" s="45" t="str">
        <f>IF(J12="","",J12)</f>
        <v/>
      </c>
      <c r="L118" s="25"/>
    </row>
    <row r="119" spans="2:65" s="1" customFormat="1" ht="7" customHeight="1">
      <c r="B119" s="25"/>
      <c r="L119" s="25"/>
    </row>
    <row r="120" spans="2:65" s="1" customFormat="1" ht="15.25" customHeight="1">
      <c r="B120" s="25"/>
      <c r="C120" s="22" t="s">
        <v>20</v>
      </c>
      <c r="F120" s="20" t="str">
        <f>E15</f>
        <v>KRAJSKÁ KNIHOVNA PARDUBICE</v>
      </c>
      <c r="I120" s="22" t="s">
        <v>24</v>
      </c>
      <c r="J120" s="23">
        <f>E21</f>
        <v>0</v>
      </c>
      <c r="L120" s="25"/>
    </row>
    <row r="121" spans="2:65" s="1" customFormat="1" ht="15.25" customHeight="1">
      <c r="B121" s="25"/>
      <c r="C121" s="22" t="s">
        <v>23</v>
      </c>
      <c r="F121" s="20" t="str">
        <f>IF(E18="","",E18)</f>
        <v xml:space="preserve"> </v>
      </c>
      <c r="I121" s="22" t="s">
        <v>26</v>
      </c>
      <c r="J121" s="23">
        <f>E24</f>
        <v>0</v>
      </c>
      <c r="L121" s="25"/>
    </row>
    <row r="122" spans="2:65" s="1" customFormat="1" ht="10.4" customHeight="1">
      <c r="B122" s="25"/>
      <c r="L122" s="25"/>
    </row>
    <row r="123" spans="2:65" s="10" customFormat="1" ht="29.25" customHeight="1">
      <c r="B123" s="105"/>
      <c r="C123" s="106" t="s">
        <v>98</v>
      </c>
      <c r="D123" s="107" t="s">
        <v>53</v>
      </c>
      <c r="E123" s="107" t="s">
        <v>49</v>
      </c>
      <c r="F123" s="107" t="s">
        <v>50</v>
      </c>
      <c r="G123" s="107" t="s">
        <v>99</v>
      </c>
      <c r="H123" s="107" t="s">
        <v>100</v>
      </c>
      <c r="I123" s="107" t="s">
        <v>101</v>
      </c>
      <c r="J123" s="108" t="s">
        <v>86</v>
      </c>
      <c r="K123" s="109" t="s">
        <v>102</v>
      </c>
      <c r="L123" s="105"/>
      <c r="M123" s="52" t="s">
        <v>1</v>
      </c>
      <c r="N123" s="53" t="s">
        <v>32</v>
      </c>
      <c r="O123" s="53" t="s">
        <v>103</v>
      </c>
      <c r="P123" s="53" t="s">
        <v>104</v>
      </c>
      <c r="Q123" s="53" t="s">
        <v>105</v>
      </c>
      <c r="R123" s="53" t="s">
        <v>106</v>
      </c>
      <c r="S123" s="53" t="s">
        <v>107</v>
      </c>
      <c r="T123" s="54" t="s">
        <v>108</v>
      </c>
    </row>
    <row r="124" spans="2:65" s="1" customFormat="1" ht="22.9" customHeight="1">
      <c r="B124" s="25"/>
      <c r="C124" s="57" t="s">
        <v>109</v>
      </c>
      <c r="J124" s="110">
        <f>BK124</f>
        <v>0</v>
      </c>
      <c r="L124" s="25"/>
      <c r="M124" s="55"/>
      <c r="N124" s="46"/>
      <c r="O124" s="46"/>
      <c r="P124" s="111">
        <f>P125+P134</f>
        <v>8.4580000000000002</v>
      </c>
      <c r="Q124" s="46"/>
      <c r="R124" s="111">
        <f>R125+R134</f>
        <v>5.8799999999999998E-3</v>
      </c>
      <c r="S124" s="46"/>
      <c r="T124" s="112">
        <f>T125+T134</f>
        <v>0</v>
      </c>
      <c r="AT124" s="13" t="s">
        <v>67</v>
      </c>
      <c r="AU124" s="13" t="s">
        <v>88</v>
      </c>
      <c r="BK124" s="113">
        <f>BK125+BK134</f>
        <v>0</v>
      </c>
    </row>
    <row r="125" spans="2:65" s="11" customFormat="1" ht="25.9" customHeight="1">
      <c r="B125" s="114"/>
      <c r="D125" s="115" t="s">
        <v>67</v>
      </c>
      <c r="E125" s="116" t="s">
        <v>110</v>
      </c>
      <c r="F125" s="116" t="s">
        <v>111</v>
      </c>
      <c r="J125" s="117">
        <f>BK125</f>
        <v>0</v>
      </c>
      <c r="L125" s="114"/>
      <c r="M125" s="118"/>
      <c r="P125" s="119">
        <f>P126+P132</f>
        <v>8.4580000000000002</v>
      </c>
      <c r="R125" s="119">
        <f>R126+R132</f>
        <v>5.8799999999999998E-3</v>
      </c>
      <c r="T125" s="120">
        <f>T126+T132</f>
        <v>0</v>
      </c>
      <c r="AR125" s="115" t="s">
        <v>76</v>
      </c>
      <c r="AT125" s="121" t="s">
        <v>67</v>
      </c>
      <c r="AU125" s="121" t="s">
        <v>68</v>
      </c>
      <c r="AY125" s="115" t="s">
        <v>112</v>
      </c>
      <c r="BK125" s="122">
        <f>BK126+BK132</f>
        <v>0</v>
      </c>
    </row>
    <row r="126" spans="2:65" s="11" customFormat="1" ht="22.9" customHeight="1">
      <c r="B126" s="114"/>
      <c r="D126" s="115" t="s">
        <v>67</v>
      </c>
      <c r="E126" s="123" t="s">
        <v>113</v>
      </c>
      <c r="F126" s="123" t="s">
        <v>114</v>
      </c>
      <c r="J126" s="124">
        <f>BK126</f>
        <v>0</v>
      </c>
      <c r="L126" s="114"/>
      <c r="M126" s="118"/>
      <c r="P126" s="119">
        <f>SUM(P127:P131)</f>
        <v>3.528</v>
      </c>
      <c r="R126" s="119">
        <f>SUM(R127:R131)</f>
        <v>5.8799999999999998E-3</v>
      </c>
      <c r="T126" s="120">
        <f>SUM(T127:T131)</f>
        <v>0</v>
      </c>
      <c r="AR126" s="115" t="s">
        <v>76</v>
      </c>
      <c r="AT126" s="121" t="s">
        <v>67</v>
      </c>
      <c r="AU126" s="121" t="s">
        <v>76</v>
      </c>
      <c r="AY126" s="115" t="s">
        <v>112</v>
      </c>
      <c r="BK126" s="122">
        <f>SUM(BK127:BK131)</f>
        <v>0</v>
      </c>
    </row>
    <row r="127" spans="2:65" s="1" customFormat="1" ht="37.9" customHeight="1">
      <c r="B127" s="125"/>
      <c r="C127" s="126" t="s">
        <v>76</v>
      </c>
      <c r="D127" s="126" t="s">
        <v>115</v>
      </c>
      <c r="E127" s="127" t="s">
        <v>116</v>
      </c>
      <c r="F127" s="128" t="s">
        <v>117</v>
      </c>
      <c r="G127" s="129" t="s">
        <v>118</v>
      </c>
      <c r="H127" s="130">
        <v>28</v>
      </c>
      <c r="I127" s="131"/>
      <c r="J127" s="131">
        <f>ROUND(I127*H127,2)</f>
        <v>0</v>
      </c>
      <c r="K127" s="132"/>
      <c r="L127" s="25"/>
      <c r="M127" s="133" t="s">
        <v>1</v>
      </c>
      <c r="N127" s="134" t="s">
        <v>33</v>
      </c>
      <c r="O127" s="135">
        <v>0.126</v>
      </c>
      <c r="P127" s="135">
        <f>O127*H127</f>
        <v>3.528</v>
      </c>
      <c r="Q127" s="135">
        <v>2.1000000000000001E-4</v>
      </c>
      <c r="R127" s="135">
        <f>Q127*H127</f>
        <v>5.8799999999999998E-3</v>
      </c>
      <c r="S127" s="135">
        <v>0</v>
      </c>
      <c r="T127" s="136">
        <f>S127*H127</f>
        <v>0</v>
      </c>
      <c r="AR127" s="137" t="s">
        <v>119</v>
      </c>
      <c r="AT127" s="137" t="s">
        <v>115</v>
      </c>
      <c r="AU127" s="137" t="s">
        <v>78</v>
      </c>
      <c r="AY127" s="13" t="s">
        <v>112</v>
      </c>
      <c r="BE127" s="138">
        <f>IF(N127="základní",J127,0)</f>
        <v>0</v>
      </c>
      <c r="BF127" s="138">
        <f>IF(N127="snížená",J127,0)</f>
        <v>0</v>
      </c>
      <c r="BG127" s="138">
        <f>IF(N127="zákl. přenesená",J127,0)</f>
        <v>0</v>
      </c>
      <c r="BH127" s="138">
        <f>IF(N127="sníž. přenesená",J127,0)</f>
        <v>0</v>
      </c>
      <c r="BI127" s="138">
        <f>IF(N127="nulová",J127,0)</f>
        <v>0</v>
      </c>
      <c r="BJ127" s="13" t="s">
        <v>76</v>
      </c>
      <c r="BK127" s="138">
        <f>ROUND(I127*H127,2)</f>
        <v>0</v>
      </c>
      <c r="BL127" s="13" t="s">
        <v>119</v>
      </c>
      <c r="BM127" s="137" t="s">
        <v>120</v>
      </c>
    </row>
    <row r="128" spans="2:65" s="1" customFormat="1" ht="44.25" customHeight="1">
      <c r="B128" s="125"/>
      <c r="C128" s="126" t="s">
        <v>78</v>
      </c>
      <c r="D128" s="126" t="s">
        <v>115</v>
      </c>
      <c r="E128" s="127" t="s">
        <v>121</v>
      </c>
      <c r="F128" s="128" t="s">
        <v>122</v>
      </c>
      <c r="G128" s="129" t="s">
        <v>118</v>
      </c>
      <c r="H128" s="130">
        <v>28</v>
      </c>
      <c r="I128" s="131"/>
      <c r="J128" s="131">
        <f>ROUND(I128*H128,2)</f>
        <v>0</v>
      </c>
      <c r="K128" s="132"/>
      <c r="L128" s="25"/>
      <c r="M128" s="133" t="s">
        <v>1</v>
      </c>
      <c r="N128" s="134" t="s">
        <v>33</v>
      </c>
      <c r="O128" s="135">
        <v>0</v>
      </c>
      <c r="P128" s="135">
        <f>O128*H128</f>
        <v>0</v>
      </c>
      <c r="Q128" s="135">
        <v>0</v>
      </c>
      <c r="R128" s="135">
        <f>Q128*H128</f>
        <v>0</v>
      </c>
      <c r="S128" s="135">
        <v>0</v>
      </c>
      <c r="T128" s="136">
        <f>S128*H128</f>
        <v>0</v>
      </c>
      <c r="AR128" s="137" t="s">
        <v>119</v>
      </c>
      <c r="AT128" s="137" t="s">
        <v>115</v>
      </c>
      <c r="AU128" s="137" t="s">
        <v>78</v>
      </c>
      <c r="AY128" s="13" t="s">
        <v>112</v>
      </c>
      <c r="BE128" s="138">
        <f>IF(N128="základní",J128,0)</f>
        <v>0</v>
      </c>
      <c r="BF128" s="138">
        <f>IF(N128="snížená",J128,0)</f>
        <v>0</v>
      </c>
      <c r="BG128" s="138">
        <f>IF(N128="zákl. přenesená",J128,0)</f>
        <v>0</v>
      </c>
      <c r="BH128" s="138">
        <f>IF(N128="sníž. přenesená",J128,0)</f>
        <v>0</v>
      </c>
      <c r="BI128" s="138">
        <f>IF(N128="nulová",J128,0)</f>
        <v>0</v>
      </c>
      <c r="BJ128" s="13" t="s">
        <v>76</v>
      </c>
      <c r="BK128" s="138">
        <f>ROUND(I128*H128,2)</f>
        <v>0</v>
      </c>
      <c r="BL128" s="13" t="s">
        <v>119</v>
      </c>
      <c r="BM128" s="137" t="s">
        <v>123</v>
      </c>
    </row>
    <row r="129" spans="2:65" s="1" customFormat="1" ht="24.25" customHeight="1">
      <c r="B129" s="125"/>
      <c r="C129" s="126" t="s">
        <v>124</v>
      </c>
      <c r="D129" s="126" t="s">
        <v>115</v>
      </c>
      <c r="E129" s="127" t="s">
        <v>125</v>
      </c>
      <c r="F129" s="128" t="s">
        <v>126</v>
      </c>
      <c r="G129" s="129" t="s">
        <v>118</v>
      </c>
      <c r="H129" s="130">
        <v>2.15</v>
      </c>
      <c r="I129" s="131"/>
      <c r="J129" s="131">
        <f>ROUND(I129*H129,2)</f>
        <v>0</v>
      </c>
      <c r="K129" s="132"/>
      <c r="L129" s="25"/>
      <c r="M129" s="133" t="s">
        <v>1</v>
      </c>
      <c r="N129" s="134" t="s">
        <v>33</v>
      </c>
      <c r="O129" s="135">
        <v>0</v>
      </c>
      <c r="P129" s="135">
        <f>O129*H129</f>
        <v>0</v>
      </c>
      <c r="Q129" s="135">
        <v>0</v>
      </c>
      <c r="R129" s="135">
        <f>Q129*H129</f>
        <v>0</v>
      </c>
      <c r="S129" s="135">
        <v>0</v>
      </c>
      <c r="T129" s="136">
        <f>S129*H129</f>
        <v>0</v>
      </c>
      <c r="AR129" s="137" t="s">
        <v>119</v>
      </c>
      <c r="AT129" s="137" t="s">
        <v>115</v>
      </c>
      <c r="AU129" s="137" t="s">
        <v>78</v>
      </c>
      <c r="AY129" s="13" t="s">
        <v>112</v>
      </c>
      <c r="BE129" s="138">
        <f>IF(N129="základní",J129,0)</f>
        <v>0</v>
      </c>
      <c r="BF129" s="138">
        <f>IF(N129="snížená",J129,0)</f>
        <v>0</v>
      </c>
      <c r="BG129" s="138">
        <f>IF(N129="zákl. přenesená",J129,0)</f>
        <v>0</v>
      </c>
      <c r="BH129" s="138">
        <f>IF(N129="sníž. přenesená",J129,0)</f>
        <v>0</v>
      </c>
      <c r="BI129" s="138">
        <f>IF(N129="nulová",J129,0)</f>
        <v>0</v>
      </c>
      <c r="BJ129" s="13" t="s">
        <v>76</v>
      </c>
      <c r="BK129" s="138">
        <f>ROUND(I129*H129,2)</f>
        <v>0</v>
      </c>
      <c r="BL129" s="13" t="s">
        <v>119</v>
      </c>
      <c r="BM129" s="137" t="s">
        <v>127</v>
      </c>
    </row>
    <row r="130" spans="2:65" s="1" customFormat="1" ht="24.25" customHeight="1">
      <c r="B130" s="125"/>
      <c r="C130" s="126" t="s">
        <v>119</v>
      </c>
      <c r="D130" s="126" t="s">
        <v>115</v>
      </c>
      <c r="E130" s="127" t="s">
        <v>128</v>
      </c>
      <c r="F130" s="128" t="s">
        <v>129</v>
      </c>
      <c r="G130" s="129" t="s">
        <v>130</v>
      </c>
      <c r="H130" s="130">
        <v>2</v>
      </c>
      <c r="I130" s="131"/>
      <c r="J130" s="131">
        <f>ROUND(I130*H130,2)</f>
        <v>0</v>
      </c>
      <c r="K130" s="132"/>
      <c r="L130" s="25"/>
      <c r="M130" s="133" t="s">
        <v>1</v>
      </c>
      <c r="N130" s="134" t="s">
        <v>33</v>
      </c>
      <c r="O130" s="135">
        <v>0</v>
      </c>
      <c r="P130" s="135">
        <f>O130*H130</f>
        <v>0</v>
      </c>
      <c r="Q130" s="135">
        <v>0</v>
      </c>
      <c r="R130" s="135">
        <f>Q130*H130</f>
        <v>0</v>
      </c>
      <c r="S130" s="135">
        <v>0</v>
      </c>
      <c r="T130" s="136">
        <f>S130*H130</f>
        <v>0</v>
      </c>
      <c r="AR130" s="137" t="s">
        <v>119</v>
      </c>
      <c r="AT130" s="137" t="s">
        <v>115</v>
      </c>
      <c r="AU130" s="137" t="s">
        <v>78</v>
      </c>
      <c r="AY130" s="13" t="s">
        <v>112</v>
      </c>
      <c r="BE130" s="138">
        <f>IF(N130="základní",J130,0)</f>
        <v>0</v>
      </c>
      <c r="BF130" s="138">
        <f>IF(N130="snížená",J130,0)</f>
        <v>0</v>
      </c>
      <c r="BG130" s="138">
        <f>IF(N130="zákl. přenesená",J130,0)</f>
        <v>0</v>
      </c>
      <c r="BH130" s="138">
        <f>IF(N130="sníž. přenesená",J130,0)</f>
        <v>0</v>
      </c>
      <c r="BI130" s="138">
        <f>IF(N130="nulová",J130,0)</f>
        <v>0</v>
      </c>
      <c r="BJ130" s="13" t="s">
        <v>76</v>
      </c>
      <c r="BK130" s="138">
        <f>ROUND(I130*H130,2)</f>
        <v>0</v>
      </c>
      <c r="BL130" s="13" t="s">
        <v>119</v>
      </c>
      <c r="BM130" s="137" t="s">
        <v>131</v>
      </c>
    </row>
    <row r="131" spans="2:65" s="1" customFormat="1" ht="24.25" customHeight="1">
      <c r="B131" s="125"/>
      <c r="C131" s="126" t="s">
        <v>132</v>
      </c>
      <c r="D131" s="126" t="s">
        <v>115</v>
      </c>
      <c r="E131" s="127" t="s">
        <v>133</v>
      </c>
      <c r="F131" s="128" t="s">
        <v>134</v>
      </c>
      <c r="G131" s="129" t="s">
        <v>135</v>
      </c>
      <c r="H131" s="130">
        <v>1</v>
      </c>
      <c r="I131" s="131"/>
      <c r="J131" s="131">
        <f>ROUND(I131*H131,2)</f>
        <v>0</v>
      </c>
      <c r="K131" s="132"/>
      <c r="L131" s="25"/>
      <c r="M131" s="133" t="s">
        <v>1</v>
      </c>
      <c r="N131" s="134" t="s">
        <v>33</v>
      </c>
      <c r="O131" s="135">
        <v>0</v>
      </c>
      <c r="P131" s="135">
        <f>O131*H131</f>
        <v>0</v>
      </c>
      <c r="Q131" s="135">
        <v>0</v>
      </c>
      <c r="R131" s="135">
        <f>Q131*H131</f>
        <v>0</v>
      </c>
      <c r="S131" s="135">
        <v>0</v>
      </c>
      <c r="T131" s="136">
        <f>S131*H131</f>
        <v>0</v>
      </c>
      <c r="AR131" s="137" t="s">
        <v>119</v>
      </c>
      <c r="AT131" s="137" t="s">
        <v>115</v>
      </c>
      <c r="AU131" s="137" t="s">
        <v>78</v>
      </c>
      <c r="AY131" s="13" t="s">
        <v>112</v>
      </c>
      <c r="BE131" s="138">
        <f>IF(N131="základní",J131,0)</f>
        <v>0</v>
      </c>
      <c r="BF131" s="138">
        <f>IF(N131="snížená",J131,0)</f>
        <v>0</v>
      </c>
      <c r="BG131" s="138">
        <f>IF(N131="zákl. přenesená",J131,0)</f>
        <v>0</v>
      </c>
      <c r="BH131" s="138">
        <f>IF(N131="sníž. přenesená",J131,0)</f>
        <v>0</v>
      </c>
      <c r="BI131" s="138">
        <f>IF(N131="nulová",J131,0)</f>
        <v>0</v>
      </c>
      <c r="BJ131" s="13" t="s">
        <v>76</v>
      </c>
      <c r="BK131" s="138">
        <f>ROUND(I131*H131,2)</f>
        <v>0</v>
      </c>
      <c r="BL131" s="13" t="s">
        <v>119</v>
      </c>
      <c r="BM131" s="137" t="s">
        <v>136</v>
      </c>
    </row>
    <row r="132" spans="2:65" s="11" customFormat="1" ht="22.9" customHeight="1">
      <c r="B132" s="114"/>
      <c r="D132" s="115" t="s">
        <v>67</v>
      </c>
      <c r="E132" s="123" t="s">
        <v>137</v>
      </c>
      <c r="F132" s="123" t="s">
        <v>138</v>
      </c>
      <c r="J132" s="124">
        <f>BK132</f>
        <v>0</v>
      </c>
      <c r="L132" s="114"/>
      <c r="M132" s="118"/>
      <c r="P132" s="119">
        <f>P133</f>
        <v>4.93</v>
      </c>
      <c r="R132" s="119">
        <f>R133</f>
        <v>0</v>
      </c>
      <c r="T132" s="120">
        <f>T133</f>
        <v>0</v>
      </c>
      <c r="AR132" s="115" t="s">
        <v>76</v>
      </c>
      <c r="AT132" s="121" t="s">
        <v>67</v>
      </c>
      <c r="AU132" s="121" t="s">
        <v>76</v>
      </c>
      <c r="AY132" s="115" t="s">
        <v>112</v>
      </c>
      <c r="BK132" s="122">
        <f>BK133</f>
        <v>0</v>
      </c>
    </row>
    <row r="133" spans="2:65" s="1" customFormat="1" ht="21.75" customHeight="1">
      <c r="B133" s="125"/>
      <c r="C133" s="126" t="s">
        <v>139</v>
      </c>
      <c r="D133" s="126" t="s">
        <v>115</v>
      </c>
      <c r="E133" s="127" t="s">
        <v>140</v>
      </c>
      <c r="F133" s="128" t="s">
        <v>141</v>
      </c>
      <c r="G133" s="129" t="s">
        <v>135</v>
      </c>
      <c r="H133" s="130">
        <v>1</v>
      </c>
      <c r="I133" s="131"/>
      <c r="J133" s="131">
        <f>ROUND(I133*H133,2)</f>
        <v>0</v>
      </c>
      <c r="K133" s="132"/>
      <c r="L133" s="25"/>
      <c r="M133" s="133" t="s">
        <v>1</v>
      </c>
      <c r="N133" s="134" t="s">
        <v>33</v>
      </c>
      <c r="O133" s="135">
        <v>4.93</v>
      </c>
      <c r="P133" s="135">
        <f>O133*H133</f>
        <v>4.93</v>
      </c>
      <c r="Q133" s="135">
        <v>0</v>
      </c>
      <c r="R133" s="135">
        <f>Q133*H133</f>
        <v>0</v>
      </c>
      <c r="S133" s="135">
        <v>0</v>
      </c>
      <c r="T133" s="136">
        <f>S133*H133</f>
        <v>0</v>
      </c>
      <c r="AR133" s="137" t="s">
        <v>119</v>
      </c>
      <c r="AT133" s="137" t="s">
        <v>115</v>
      </c>
      <c r="AU133" s="137" t="s">
        <v>78</v>
      </c>
      <c r="AY133" s="13" t="s">
        <v>112</v>
      </c>
      <c r="BE133" s="138">
        <f>IF(N133="základní",J133,0)</f>
        <v>0</v>
      </c>
      <c r="BF133" s="138">
        <f>IF(N133="snížená",J133,0)</f>
        <v>0</v>
      </c>
      <c r="BG133" s="138">
        <f>IF(N133="zákl. přenesená",J133,0)</f>
        <v>0</v>
      </c>
      <c r="BH133" s="138">
        <f>IF(N133="sníž. přenesená",J133,0)</f>
        <v>0</v>
      </c>
      <c r="BI133" s="138">
        <f>IF(N133="nulová",J133,0)</f>
        <v>0</v>
      </c>
      <c r="BJ133" s="13" t="s">
        <v>76</v>
      </c>
      <c r="BK133" s="138">
        <f>ROUND(I133*H133,2)</f>
        <v>0</v>
      </c>
      <c r="BL133" s="13" t="s">
        <v>119</v>
      </c>
      <c r="BM133" s="137" t="s">
        <v>142</v>
      </c>
    </row>
    <row r="134" spans="2:65" s="11" customFormat="1" ht="25.9" customHeight="1">
      <c r="B134" s="114"/>
      <c r="D134" s="115" t="s">
        <v>67</v>
      </c>
      <c r="E134" s="116" t="s">
        <v>143</v>
      </c>
      <c r="F134" s="116" t="s">
        <v>144</v>
      </c>
      <c r="J134" s="117">
        <f>BK134</f>
        <v>0</v>
      </c>
      <c r="L134" s="114"/>
      <c r="M134" s="118"/>
      <c r="P134" s="119">
        <f>P135+P138+P141+P153</f>
        <v>0</v>
      </c>
      <c r="R134" s="119">
        <f>R135+R138+R141+R153</f>
        <v>0</v>
      </c>
      <c r="T134" s="120">
        <f>T135+T138+T141+T153</f>
        <v>0</v>
      </c>
      <c r="AR134" s="115" t="s">
        <v>78</v>
      </c>
      <c r="AT134" s="121" t="s">
        <v>67</v>
      </c>
      <c r="AU134" s="121" t="s">
        <v>68</v>
      </c>
      <c r="AY134" s="115" t="s">
        <v>112</v>
      </c>
      <c r="BK134" s="122">
        <f>BK135+BK138+BK141+BK153</f>
        <v>0</v>
      </c>
    </row>
    <row r="135" spans="2:65" s="11" customFormat="1" ht="22.9" customHeight="1">
      <c r="B135" s="114"/>
      <c r="D135" s="115" t="s">
        <v>67</v>
      </c>
      <c r="E135" s="123" t="s">
        <v>145</v>
      </c>
      <c r="F135" s="123" t="s">
        <v>146</v>
      </c>
      <c r="J135" s="124">
        <f>BK135</f>
        <v>0</v>
      </c>
      <c r="L135" s="114"/>
      <c r="M135" s="118"/>
      <c r="P135" s="119">
        <f>SUM(P136:P137)</f>
        <v>0</v>
      </c>
      <c r="R135" s="119">
        <f>SUM(R136:R137)</f>
        <v>0</v>
      </c>
      <c r="T135" s="120">
        <f>SUM(T136:T137)</f>
        <v>0</v>
      </c>
      <c r="AR135" s="115" t="s">
        <v>78</v>
      </c>
      <c r="AT135" s="121" t="s">
        <v>67</v>
      </c>
      <c r="AU135" s="121" t="s">
        <v>76</v>
      </c>
      <c r="AY135" s="115" t="s">
        <v>112</v>
      </c>
      <c r="BK135" s="122">
        <f>SUM(BK136:BK137)</f>
        <v>0</v>
      </c>
    </row>
    <row r="136" spans="2:65" s="1" customFormat="1" ht="24.25" customHeight="1">
      <c r="B136" s="125"/>
      <c r="C136" s="126" t="s">
        <v>147</v>
      </c>
      <c r="D136" s="126" t="s">
        <v>115</v>
      </c>
      <c r="E136" s="127" t="s">
        <v>148</v>
      </c>
      <c r="F136" s="128" t="s">
        <v>149</v>
      </c>
      <c r="G136" s="129" t="s">
        <v>118</v>
      </c>
      <c r="H136" s="130">
        <v>28</v>
      </c>
      <c r="I136" s="131"/>
      <c r="J136" s="131">
        <f>ROUND(I136*H136,2)</f>
        <v>0</v>
      </c>
      <c r="K136" s="132"/>
      <c r="L136" s="25"/>
      <c r="M136" s="133" t="s">
        <v>1</v>
      </c>
      <c r="N136" s="134" t="s">
        <v>33</v>
      </c>
      <c r="O136" s="135">
        <v>0</v>
      </c>
      <c r="P136" s="135">
        <f>O136*H136</f>
        <v>0</v>
      </c>
      <c r="Q136" s="135">
        <v>0</v>
      </c>
      <c r="R136" s="135">
        <f>Q136*H136</f>
        <v>0</v>
      </c>
      <c r="S136" s="135">
        <v>0</v>
      </c>
      <c r="T136" s="136">
        <f>S136*H136</f>
        <v>0</v>
      </c>
      <c r="AR136" s="137" t="s">
        <v>150</v>
      </c>
      <c r="AT136" s="137" t="s">
        <v>115</v>
      </c>
      <c r="AU136" s="137" t="s">
        <v>78</v>
      </c>
      <c r="AY136" s="13" t="s">
        <v>112</v>
      </c>
      <c r="BE136" s="138">
        <f>IF(N136="základní",J136,0)</f>
        <v>0</v>
      </c>
      <c r="BF136" s="138">
        <f>IF(N136="snížená",J136,0)</f>
        <v>0</v>
      </c>
      <c r="BG136" s="138">
        <f>IF(N136="zákl. přenesená",J136,0)</f>
        <v>0</v>
      </c>
      <c r="BH136" s="138">
        <f>IF(N136="sníž. přenesená",J136,0)</f>
        <v>0</v>
      </c>
      <c r="BI136" s="138">
        <f>IF(N136="nulová",J136,0)</f>
        <v>0</v>
      </c>
      <c r="BJ136" s="13" t="s">
        <v>76</v>
      </c>
      <c r="BK136" s="138">
        <f>ROUND(I136*H136,2)</f>
        <v>0</v>
      </c>
      <c r="BL136" s="13" t="s">
        <v>150</v>
      </c>
      <c r="BM136" s="137" t="s">
        <v>151</v>
      </c>
    </row>
    <row r="137" spans="2:65" s="1" customFormat="1" ht="24.25" customHeight="1">
      <c r="B137" s="125"/>
      <c r="C137" s="126" t="s">
        <v>152</v>
      </c>
      <c r="D137" s="126" t="s">
        <v>115</v>
      </c>
      <c r="E137" s="127" t="s">
        <v>153</v>
      </c>
      <c r="F137" s="128" t="s">
        <v>154</v>
      </c>
      <c r="G137" s="129" t="s">
        <v>155</v>
      </c>
      <c r="H137" s="130">
        <v>3418.8</v>
      </c>
      <c r="I137" s="131"/>
      <c r="J137" s="131">
        <f>ROUND(I137*H137,2)</f>
        <v>0</v>
      </c>
      <c r="K137" s="132"/>
      <c r="L137" s="25"/>
      <c r="M137" s="133" t="s">
        <v>1</v>
      </c>
      <c r="N137" s="134" t="s">
        <v>33</v>
      </c>
      <c r="O137" s="135">
        <v>0</v>
      </c>
      <c r="P137" s="135">
        <f>O137*H137</f>
        <v>0</v>
      </c>
      <c r="Q137" s="135">
        <v>0</v>
      </c>
      <c r="R137" s="135">
        <f>Q137*H137</f>
        <v>0</v>
      </c>
      <c r="S137" s="135">
        <v>0</v>
      </c>
      <c r="T137" s="136">
        <f>S137*H137</f>
        <v>0</v>
      </c>
      <c r="AR137" s="137" t="s">
        <v>150</v>
      </c>
      <c r="AT137" s="137" t="s">
        <v>115</v>
      </c>
      <c r="AU137" s="137" t="s">
        <v>78</v>
      </c>
      <c r="AY137" s="13" t="s">
        <v>112</v>
      </c>
      <c r="BE137" s="138">
        <f>IF(N137="základní",J137,0)</f>
        <v>0</v>
      </c>
      <c r="BF137" s="138">
        <f>IF(N137="snížená",J137,0)</f>
        <v>0</v>
      </c>
      <c r="BG137" s="138">
        <f>IF(N137="zákl. přenesená",J137,0)</f>
        <v>0</v>
      </c>
      <c r="BH137" s="138">
        <f>IF(N137="sníž. přenesená",J137,0)</f>
        <v>0</v>
      </c>
      <c r="BI137" s="138">
        <f>IF(N137="nulová",J137,0)</f>
        <v>0</v>
      </c>
      <c r="BJ137" s="13" t="s">
        <v>76</v>
      </c>
      <c r="BK137" s="138">
        <f>ROUND(I137*H137,2)</f>
        <v>0</v>
      </c>
      <c r="BL137" s="13" t="s">
        <v>150</v>
      </c>
      <c r="BM137" s="137" t="s">
        <v>156</v>
      </c>
    </row>
    <row r="138" spans="2:65" s="11" customFormat="1" ht="22.9" customHeight="1">
      <c r="B138" s="114"/>
      <c r="D138" s="115" t="s">
        <v>67</v>
      </c>
      <c r="E138" s="123" t="s">
        <v>157</v>
      </c>
      <c r="F138" s="123" t="s">
        <v>158</v>
      </c>
      <c r="J138" s="124">
        <f>BK138</f>
        <v>0</v>
      </c>
      <c r="L138" s="114"/>
      <c r="M138" s="118"/>
      <c r="P138" s="119">
        <f>SUM(P139:P140)</f>
        <v>0</v>
      </c>
      <c r="R138" s="119">
        <f>SUM(R139:R140)</f>
        <v>0</v>
      </c>
      <c r="T138" s="120">
        <f>SUM(T139:T140)</f>
        <v>0</v>
      </c>
      <c r="AR138" s="115" t="s">
        <v>78</v>
      </c>
      <c r="AT138" s="121" t="s">
        <v>67</v>
      </c>
      <c r="AU138" s="121" t="s">
        <v>76</v>
      </c>
      <c r="AY138" s="115" t="s">
        <v>112</v>
      </c>
      <c r="BK138" s="122">
        <f>SUM(BK139:BK140)</f>
        <v>0</v>
      </c>
    </row>
    <row r="139" spans="2:65" s="1" customFormat="1" ht="24.25" customHeight="1">
      <c r="B139" s="125"/>
      <c r="C139" s="126" t="s">
        <v>113</v>
      </c>
      <c r="D139" s="126" t="s">
        <v>115</v>
      </c>
      <c r="E139" s="127" t="s">
        <v>159</v>
      </c>
      <c r="F139" s="128" t="s">
        <v>160</v>
      </c>
      <c r="G139" s="129" t="s">
        <v>118</v>
      </c>
      <c r="H139" s="130">
        <v>1.9</v>
      </c>
      <c r="I139" s="131"/>
      <c r="J139" s="131">
        <f>ROUND(I139*H139,2)</f>
        <v>0</v>
      </c>
      <c r="K139" s="132"/>
      <c r="L139" s="25"/>
      <c r="M139" s="133" t="s">
        <v>1</v>
      </c>
      <c r="N139" s="134" t="s">
        <v>33</v>
      </c>
      <c r="O139" s="135">
        <v>0</v>
      </c>
      <c r="P139" s="135">
        <f>O139*H139</f>
        <v>0</v>
      </c>
      <c r="Q139" s="135">
        <v>0</v>
      </c>
      <c r="R139" s="135">
        <f>Q139*H139</f>
        <v>0</v>
      </c>
      <c r="S139" s="135">
        <v>0</v>
      </c>
      <c r="T139" s="136">
        <f>S139*H139</f>
        <v>0</v>
      </c>
      <c r="AR139" s="137" t="s">
        <v>150</v>
      </c>
      <c r="AT139" s="137" t="s">
        <v>115</v>
      </c>
      <c r="AU139" s="137" t="s">
        <v>78</v>
      </c>
      <c r="AY139" s="13" t="s">
        <v>112</v>
      </c>
      <c r="BE139" s="138">
        <f>IF(N139="základní",J139,0)</f>
        <v>0</v>
      </c>
      <c r="BF139" s="138">
        <f>IF(N139="snížená",J139,0)</f>
        <v>0</v>
      </c>
      <c r="BG139" s="138">
        <f>IF(N139="zákl. přenesená",J139,0)</f>
        <v>0</v>
      </c>
      <c r="BH139" s="138">
        <f>IF(N139="sníž. přenesená",J139,0)</f>
        <v>0</v>
      </c>
      <c r="BI139" s="138">
        <f>IF(N139="nulová",J139,0)</f>
        <v>0</v>
      </c>
      <c r="BJ139" s="13" t="s">
        <v>76</v>
      </c>
      <c r="BK139" s="138">
        <f>ROUND(I139*H139,2)</f>
        <v>0</v>
      </c>
      <c r="BL139" s="13" t="s">
        <v>150</v>
      </c>
      <c r="BM139" s="137" t="s">
        <v>161</v>
      </c>
    </row>
    <row r="140" spans="2:65" s="1" customFormat="1" ht="24.25" customHeight="1">
      <c r="B140" s="125"/>
      <c r="C140" s="126" t="s">
        <v>162</v>
      </c>
      <c r="D140" s="126" t="s">
        <v>115</v>
      </c>
      <c r="E140" s="127" t="s">
        <v>163</v>
      </c>
      <c r="F140" s="128" t="s">
        <v>164</v>
      </c>
      <c r="G140" s="129" t="s">
        <v>155</v>
      </c>
      <c r="H140" s="130">
        <v>37.962000000000003</v>
      </c>
      <c r="I140" s="131"/>
      <c r="J140" s="131">
        <f>ROUND(I140*H140,2)</f>
        <v>0</v>
      </c>
      <c r="K140" s="132"/>
      <c r="L140" s="25"/>
      <c r="M140" s="133" t="s">
        <v>1</v>
      </c>
      <c r="N140" s="134" t="s">
        <v>33</v>
      </c>
      <c r="O140" s="135">
        <v>0</v>
      </c>
      <c r="P140" s="135">
        <f>O140*H140</f>
        <v>0</v>
      </c>
      <c r="Q140" s="135">
        <v>0</v>
      </c>
      <c r="R140" s="135">
        <f>Q140*H140</f>
        <v>0</v>
      </c>
      <c r="S140" s="135">
        <v>0</v>
      </c>
      <c r="T140" s="136">
        <f>S140*H140</f>
        <v>0</v>
      </c>
      <c r="AR140" s="137" t="s">
        <v>150</v>
      </c>
      <c r="AT140" s="137" t="s">
        <v>115</v>
      </c>
      <c r="AU140" s="137" t="s">
        <v>78</v>
      </c>
      <c r="AY140" s="13" t="s">
        <v>112</v>
      </c>
      <c r="BE140" s="138">
        <f>IF(N140="základní",J140,0)</f>
        <v>0</v>
      </c>
      <c r="BF140" s="138">
        <f>IF(N140="snížená",J140,0)</f>
        <v>0</v>
      </c>
      <c r="BG140" s="138">
        <f>IF(N140="zákl. přenesená",J140,0)</f>
        <v>0</v>
      </c>
      <c r="BH140" s="138">
        <f>IF(N140="sníž. přenesená",J140,0)</f>
        <v>0</v>
      </c>
      <c r="BI140" s="138">
        <f>IF(N140="nulová",J140,0)</f>
        <v>0</v>
      </c>
      <c r="BJ140" s="13" t="s">
        <v>76</v>
      </c>
      <c r="BK140" s="138">
        <f>ROUND(I140*H140,2)</f>
        <v>0</v>
      </c>
      <c r="BL140" s="13" t="s">
        <v>150</v>
      </c>
      <c r="BM140" s="137" t="s">
        <v>165</v>
      </c>
    </row>
    <row r="141" spans="2:65" s="11" customFormat="1" ht="22.9" customHeight="1">
      <c r="B141" s="114"/>
      <c r="D141" s="115" t="s">
        <v>67</v>
      </c>
      <c r="E141" s="123" t="s">
        <v>166</v>
      </c>
      <c r="F141" s="123" t="s">
        <v>167</v>
      </c>
      <c r="J141" s="124">
        <f>BK141</f>
        <v>0</v>
      </c>
      <c r="L141" s="114"/>
      <c r="M141" s="118"/>
      <c r="P141" s="119">
        <f>SUM(P142:P152)</f>
        <v>0</v>
      </c>
      <c r="R141" s="119">
        <f>SUM(R142:R152)</f>
        <v>0</v>
      </c>
      <c r="T141" s="120">
        <f>SUM(T142:T152)</f>
        <v>0</v>
      </c>
      <c r="AR141" s="115" t="s">
        <v>78</v>
      </c>
      <c r="AT141" s="121" t="s">
        <v>67</v>
      </c>
      <c r="AU141" s="121" t="s">
        <v>76</v>
      </c>
      <c r="AY141" s="115" t="s">
        <v>112</v>
      </c>
      <c r="BK141" s="122">
        <f>SUM(BK142:BK152)</f>
        <v>0</v>
      </c>
    </row>
    <row r="142" spans="2:65" s="1" customFormat="1" ht="24.25" customHeight="1">
      <c r="B142" s="125"/>
      <c r="C142" s="126" t="s">
        <v>168</v>
      </c>
      <c r="D142" s="126" t="s">
        <v>115</v>
      </c>
      <c r="E142" s="127" t="s">
        <v>169</v>
      </c>
      <c r="F142" s="128" t="s">
        <v>170</v>
      </c>
      <c r="G142" s="129" t="s">
        <v>171</v>
      </c>
      <c r="H142" s="130">
        <v>7</v>
      </c>
      <c r="I142" s="131"/>
      <c r="J142" s="131">
        <f t="shared" ref="J142:J152" si="0">ROUND(I142*H142,2)</f>
        <v>0</v>
      </c>
      <c r="K142" s="132"/>
      <c r="L142" s="25"/>
      <c r="M142" s="133" t="s">
        <v>1</v>
      </c>
      <c r="N142" s="134" t="s">
        <v>33</v>
      </c>
      <c r="O142" s="135">
        <v>0</v>
      </c>
      <c r="P142" s="135">
        <f t="shared" ref="P142:P152" si="1">O142*H142</f>
        <v>0</v>
      </c>
      <c r="Q142" s="135">
        <v>0</v>
      </c>
      <c r="R142" s="135">
        <f t="shared" ref="R142:R152" si="2">Q142*H142</f>
        <v>0</v>
      </c>
      <c r="S142" s="135">
        <v>0</v>
      </c>
      <c r="T142" s="136">
        <f t="shared" ref="T142:T152" si="3">S142*H142</f>
        <v>0</v>
      </c>
      <c r="AR142" s="137" t="s">
        <v>150</v>
      </c>
      <c r="AT142" s="137" t="s">
        <v>115</v>
      </c>
      <c r="AU142" s="137" t="s">
        <v>78</v>
      </c>
      <c r="AY142" s="13" t="s">
        <v>112</v>
      </c>
      <c r="BE142" s="138">
        <f t="shared" ref="BE142:BE152" si="4">IF(N142="základní",J142,0)</f>
        <v>0</v>
      </c>
      <c r="BF142" s="138">
        <f t="shared" ref="BF142:BF152" si="5">IF(N142="snížená",J142,0)</f>
        <v>0</v>
      </c>
      <c r="BG142" s="138">
        <f t="shared" ref="BG142:BG152" si="6">IF(N142="zákl. přenesená",J142,0)</f>
        <v>0</v>
      </c>
      <c r="BH142" s="138">
        <f t="shared" ref="BH142:BH152" si="7">IF(N142="sníž. přenesená",J142,0)</f>
        <v>0</v>
      </c>
      <c r="BI142" s="138">
        <f t="shared" ref="BI142:BI152" si="8">IF(N142="nulová",J142,0)</f>
        <v>0</v>
      </c>
      <c r="BJ142" s="13" t="s">
        <v>76</v>
      </c>
      <c r="BK142" s="138">
        <f t="shared" ref="BK142:BK152" si="9">ROUND(I142*H142,2)</f>
        <v>0</v>
      </c>
      <c r="BL142" s="13" t="s">
        <v>150</v>
      </c>
      <c r="BM142" s="137" t="s">
        <v>172</v>
      </c>
    </row>
    <row r="143" spans="2:65" s="1" customFormat="1" ht="24.25" customHeight="1">
      <c r="B143" s="125"/>
      <c r="C143" s="126" t="s">
        <v>8</v>
      </c>
      <c r="D143" s="126" t="s">
        <v>115</v>
      </c>
      <c r="E143" s="127" t="s">
        <v>173</v>
      </c>
      <c r="F143" s="128" t="s">
        <v>174</v>
      </c>
      <c r="G143" s="129" t="s">
        <v>171</v>
      </c>
      <c r="H143" s="130">
        <v>9.3000000000000007</v>
      </c>
      <c r="I143" s="131"/>
      <c r="J143" s="131">
        <f t="shared" si="0"/>
        <v>0</v>
      </c>
      <c r="K143" s="132"/>
      <c r="L143" s="25"/>
      <c r="M143" s="133" t="s">
        <v>1</v>
      </c>
      <c r="N143" s="134" t="s">
        <v>33</v>
      </c>
      <c r="O143" s="135">
        <v>0</v>
      </c>
      <c r="P143" s="135">
        <f t="shared" si="1"/>
        <v>0</v>
      </c>
      <c r="Q143" s="135">
        <v>0</v>
      </c>
      <c r="R143" s="135">
        <f t="shared" si="2"/>
        <v>0</v>
      </c>
      <c r="S143" s="135">
        <v>0</v>
      </c>
      <c r="T143" s="136">
        <f t="shared" si="3"/>
        <v>0</v>
      </c>
      <c r="AR143" s="137" t="s">
        <v>150</v>
      </c>
      <c r="AT143" s="137" t="s">
        <v>115</v>
      </c>
      <c r="AU143" s="137" t="s">
        <v>78</v>
      </c>
      <c r="AY143" s="13" t="s">
        <v>112</v>
      </c>
      <c r="BE143" s="138">
        <f t="shared" si="4"/>
        <v>0</v>
      </c>
      <c r="BF143" s="138">
        <f t="shared" si="5"/>
        <v>0</v>
      </c>
      <c r="BG143" s="138">
        <f t="shared" si="6"/>
        <v>0</v>
      </c>
      <c r="BH143" s="138">
        <f t="shared" si="7"/>
        <v>0</v>
      </c>
      <c r="BI143" s="138">
        <f t="shared" si="8"/>
        <v>0</v>
      </c>
      <c r="BJ143" s="13" t="s">
        <v>76</v>
      </c>
      <c r="BK143" s="138">
        <f t="shared" si="9"/>
        <v>0</v>
      </c>
      <c r="BL143" s="13" t="s">
        <v>150</v>
      </c>
      <c r="BM143" s="137" t="s">
        <v>175</v>
      </c>
    </row>
    <row r="144" spans="2:65" s="1" customFormat="1" ht="24.25" customHeight="1">
      <c r="B144" s="125"/>
      <c r="C144" s="126" t="s">
        <v>176</v>
      </c>
      <c r="D144" s="126" t="s">
        <v>115</v>
      </c>
      <c r="E144" s="127" t="s">
        <v>177</v>
      </c>
      <c r="F144" s="128" t="s">
        <v>178</v>
      </c>
      <c r="G144" s="129" t="s">
        <v>171</v>
      </c>
      <c r="H144" s="130">
        <v>9.3000000000000007</v>
      </c>
      <c r="I144" s="131"/>
      <c r="J144" s="131">
        <f t="shared" si="0"/>
        <v>0</v>
      </c>
      <c r="K144" s="132"/>
      <c r="L144" s="25"/>
      <c r="M144" s="133" t="s">
        <v>1</v>
      </c>
      <c r="N144" s="134" t="s">
        <v>33</v>
      </c>
      <c r="O144" s="135">
        <v>0</v>
      </c>
      <c r="P144" s="135">
        <f t="shared" si="1"/>
        <v>0</v>
      </c>
      <c r="Q144" s="135">
        <v>0</v>
      </c>
      <c r="R144" s="135">
        <f t="shared" si="2"/>
        <v>0</v>
      </c>
      <c r="S144" s="135">
        <v>0</v>
      </c>
      <c r="T144" s="136">
        <f t="shared" si="3"/>
        <v>0</v>
      </c>
      <c r="AR144" s="137" t="s">
        <v>150</v>
      </c>
      <c r="AT144" s="137" t="s">
        <v>115</v>
      </c>
      <c r="AU144" s="137" t="s">
        <v>78</v>
      </c>
      <c r="AY144" s="13" t="s">
        <v>112</v>
      </c>
      <c r="BE144" s="138">
        <f t="shared" si="4"/>
        <v>0</v>
      </c>
      <c r="BF144" s="138">
        <f t="shared" si="5"/>
        <v>0</v>
      </c>
      <c r="BG144" s="138">
        <f t="shared" si="6"/>
        <v>0</v>
      </c>
      <c r="BH144" s="138">
        <f t="shared" si="7"/>
        <v>0</v>
      </c>
      <c r="BI144" s="138">
        <f t="shared" si="8"/>
        <v>0</v>
      </c>
      <c r="BJ144" s="13" t="s">
        <v>76</v>
      </c>
      <c r="BK144" s="138">
        <f t="shared" si="9"/>
        <v>0</v>
      </c>
      <c r="BL144" s="13" t="s">
        <v>150</v>
      </c>
      <c r="BM144" s="137" t="s">
        <v>179</v>
      </c>
    </row>
    <row r="145" spans="2:65" s="1" customFormat="1" ht="24.25" customHeight="1">
      <c r="B145" s="125"/>
      <c r="C145" s="126" t="s">
        <v>180</v>
      </c>
      <c r="D145" s="126" t="s">
        <v>115</v>
      </c>
      <c r="E145" s="127" t="s">
        <v>181</v>
      </c>
      <c r="F145" s="128" t="s">
        <v>182</v>
      </c>
      <c r="G145" s="129" t="s">
        <v>171</v>
      </c>
      <c r="H145" s="130">
        <v>4.8</v>
      </c>
      <c r="I145" s="131"/>
      <c r="J145" s="131">
        <f t="shared" si="0"/>
        <v>0</v>
      </c>
      <c r="K145" s="132"/>
      <c r="L145" s="25"/>
      <c r="M145" s="133" t="s">
        <v>1</v>
      </c>
      <c r="N145" s="134" t="s">
        <v>33</v>
      </c>
      <c r="O145" s="135">
        <v>0</v>
      </c>
      <c r="P145" s="135">
        <f t="shared" si="1"/>
        <v>0</v>
      </c>
      <c r="Q145" s="135">
        <v>0</v>
      </c>
      <c r="R145" s="135">
        <f t="shared" si="2"/>
        <v>0</v>
      </c>
      <c r="S145" s="135">
        <v>0</v>
      </c>
      <c r="T145" s="136">
        <f t="shared" si="3"/>
        <v>0</v>
      </c>
      <c r="AR145" s="137" t="s">
        <v>150</v>
      </c>
      <c r="AT145" s="137" t="s">
        <v>115</v>
      </c>
      <c r="AU145" s="137" t="s">
        <v>78</v>
      </c>
      <c r="AY145" s="13" t="s">
        <v>112</v>
      </c>
      <c r="BE145" s="138">
        <f t="shared" si="4"/>
        <v>0</v>
      </c>
      <c r="BF145" s="138">
        <f t="shared" si="5"/>
        <v>0</v>
      </c>
      <c r="BG145" s="138">
        <f t="shared" si="6"/>
        <v>0</v>
      </c>
      <c r="BH145" s="138">
        <f t="shared" si="7"/>
        <v>0</v>
      </c>
      <c r="BI145" s="138">
        <f t="shared" si="8"/>
        <v>0</v>
      </c>
      <c r="BJ145" s="13" t="s">
        <v>76</v>
      </c>
      <c r="BK145" s="138">
        <f t="shared" si="9"/>
        <v>0</v>
      </c>
      <c r="BL145" s="13" t="s">
        <v>150</v>
      </c>
      <c r="BM145" s="137" t="s">
        <v>183</v>
      </c>
    </row>
    <row r="146" spans="2:65" s="1" customFormat="1" ht="24.25" customHeight="1">
      <c r="B146" s="125"/>
      <c r="C146" s="126" t="s">
        <v>184</v>
      </c>
      <c r="D146" s="126" t="s">
        <v>115</v>
      </c>
      <c r="E146" s="127" t="s">
        <v>185</v>
      </c>
      <c r="F146" s="128" t="s">
        <v>186</v>
      </c>
      <c r="G146" s="129" t="s">
        <v>171</v>
      </c>
      <c r="H146" s="130">
        <v>4.8</v>
      </c>
      <c r="I146" s="131"/>
      <c r="J146" s="131">
        <f t="shared" si="0"/>
        <v>0</v>
      </c>
      <c r="K146" s="132"/>
      <c r="L146" s="25"/>
      <c r="M146" s="133" t="s">
        <v>1</v>
      </c>
      <c r="N146" s="134" t="s">
        <v>33</v>
      </c>
      <c r="O146" s="135">
        <v>0</v>
      </c>
      <c r="P146" s="135">
        <f t="shared" si="1"/>
        <v>0</v>
      </c>
      <c r="Q146" s="135">
        <v>0</v>
      </c>
      <c r="R146" s="135">
        <f t="shared" si="2"/>
        <v>0</v>
      </c>
      <c r="S146" s="135">
        <v>0</v>
      </c>
      <c r="T146" s="136">
        <f t="shared" si="3"/>
        <v>0</v>
      </c>
      <c r="AR146" s="137" t="s">
        <v>150</v>
      </c>
      <c r="AT146" s="137" t="s">
        <v>115</v>
      </c>
      <c r="AU146" s="137" t="s">
        <v>78</v>
      </c>
      <c r="AY146" s="13" t="s">
        <v>112</v>
      </c>
      <c r="BE146" s="138">
        <f t="shared" si="4"/>
        <v>0</v>
      </c>
      <c r="BF146" s="138">
        <f t="shared" si="5"/>
        <v>0</v>
      </c>
      <c r="BG146" s="138">
        <f t="shared" si="6"/>
        <v>0</v>
      </c>
      <c r="BH146" s="138">
        <f t="shared" si="7"/>
        <v>0</v>
      </c>
      <c r="BI146" s="138">
        <f t="shared" si="8"/>
        <v>0</v>
      </c>
      <c r="BJ146" s="13" t="s">
        <v>76</v>
      </c>
      <c r="BK146" s="138">
        <f t="shared" si="9"/>
        <v>0</v>
      </c>
      <c r="BL146" s="13" t="s">
        <v>150</v>
      </c>
      <c r="BM146" s="137" t="s">
        <v>187</v>
      </c>
    </row>
    <row r="147" spans="2:65" s="1" customFormat="1" ht="33" customHeight="1">
      <c r="B147" s="125"/>
      <c r="C147" s="126" t="s">
        <v>150</v>
      </c>
      <c r="D147" s="126" t="s">
        <v>115</v>
      </c>
      <c r="E147" s="127" t="s">
        <v>188</v>
      </c>
      <c r="F147" s="128" t="s">
        <v>189</v>
      </c>
      <c r="G147" s="129" t="s">
        <v>171</v>
      </c>
      <c r="H147" s="130">
        <v>4.4000000000000004</v>
      </c>
      <c r="I147" s="131"/>
      <c r="J147" s="131">
        <f t="shared" si="0"/>
        <v>0</v>
      </c>
      <c r="K147" s="132"/>
      <c r="L147" s="25"/>
      <c r="M147" s="133" t="s">
        <v>1</v>
      </c>
      <c r="N147" s="134" t="s">
        <v>33</v>
      </c>
      <c r="O147" s="135">
        <v>0</v>
      </c>
      <c r="P147" s="135">
        <f t="shared" si="1"/>
        <v>0</v>
      </c>
      <c r="Q147" s="135">
        <v>0</v>
      </c>
      <c r="R147" s="135">
        <f t="shared" si="2"/>
        <v>0</v>
      </c>
      <c r="S147" s="135">
        <v>0</v>
      </c>
      <c r="T147" s="136">
        <f t="shared" si="3"/>
        <v>0</v>
      </c>
      <c r="AR147" s="137" t="s">
        <v>150</v>
      </c>
      <c r="AT147" s="137" t="s">
        <v>115</v>
      </c>
      <c r="AU147" s="137" t="s">
        <v>78</v>
      </c>
      <c r="AY147" s="13" t="s">
        <v>112</v>
      </c>
      <c r="BE147" s="138">
        <f t="shared" si="4"/>
        <v>0</v>
      </c>
      <c r="BF147" s="138">
        <f t="shared" si="5"/>
        <v>0</v>
      </c>
      <c r="BG147" s="138">
        <f t="shared" si="6"/>
        <v>0</v>
      </c>
      <c r="BH147" s="138">
        <f t="shared" si="7"/>
        <v>0</v>
      </c>
      <c r="BI147" s="138">
        <f t="shared" si="8"/>
        <v>0</v>
      </c>
      <c r="BJ147" s="13" t="s">
        <v>76</v>
      </c>
      <c r="BK147" s="138">
        <f t="shared" si="9"/>
        <v>0</v>
      </c>
      <c r="BL147" s="13" t="s">
        <v>150</v>
      </c>
      <c r="BM147" s="137" t="s">
        <v>190</v>
      </c>
    </row>
    <row r="148" spans="2:65" s="1" customFormat="1" ht="49.15" customHeight="1">
      <c r="B148" s="125"/>
      <c r="C148" s="126" t="s">
        <v>191</v>
      </c>
      <c r="D148" s="126" t="s">
        <v>115</v>
      </c>
      <c r="E148" s="127" t="s">
        <v>192</v>
      </c>
      <c r="F148" s="128" t="s">
        <v>193</v>
      </c>
      <c r="G148" s="129" t="s">
        <v>194</v>
      </c>
      <c r="H148" s="130">
        <v>2</v>
      </c>
      <c r="I148" s="131"/>
      <c r="J148" s="131">
        <f t="shared" si="0"/>
        <v>0</v>
      </c>
      <c r="K148" s="132"/>
      <c r="L148" s="25"/>
      <c r="M148" s="133" t="s">
        <v>1</v>
      </c>
      <c r="N148" s="134" t="s">
        <v>33</v>
      </c>
      <c r="O148" s="135">
        <v>0</v>
      </c>
      <c r="P148" s="135">
        <f t="shared" si="1"/>
        <v>0</v>
      </c>
      <c r="Q148" s="135">
        <v>0</v>
      </c>
      <c r="R148" s="135">
        <f t="shared" si="2"/>
        <v>0</v>
      </c>
      <c r="S148" s="135">
        <v>0</v>
      </c>
      <c r="T148" s="136">
        <f t="shared" si="3"/>
        <v>0</v>
      </c>
      <c r="AR148" s="137" t="s">
        <v>150</v>
      </c>
      <c r="AT148" s="137" t="s">
        <v>115</v>
      </c>
      <c r="AU148" s="137" t="s">
        <v>78</v>
      </c>
      <c r="AY148" s="13" t="s">
        <v>112</v>
      </c>
      <c r="BE148" s="138">
        <f t="shared" si="4"/>
        <v>0</v>
      </c>
      <c r="BF148" s="138">
        <f t="shared" si="5"/>
        <v>0</v>
      </c>
      <c r="BG148" s="138">
        <f t="shared" si="6"/>
        <v>0</v>
      </c>
      <c r="BH148" s="138">
        <f t="shared" si="7"/>
        <v>0</v>
      </c>
      <c r="BI148" s="138">
        <f t="shared" si="8"/>
        <v>0</v>
      </c>
      <c r="BJ148" s="13" t="s">
        <v>76</v>
      </c>
      <c r="BK148" s="138">
        <f t="shared" si="9"/>
        <v>0</v>
      </c>
      <c r="BL148" s="13" t="s">
        <v>150</v>
      </c>
      <c r="BM148" s="137" t="s">
        <v>195</v>
      </c>
    </row>
    <row r="149" spans="2:65" s="1" customFormat="1" ht="33" customHeight="1">
      <c r="B149" s="125"/>
      <c r="C149" s="126" t="s">
        <v>196</v>
      </c>
      <c r="D149" s="126" t="s">
        <v>115</v>
      </c>
      <c r="E149" s="127" t="s">
        <v>197</v>
      </c>
      <c r="F149" s="128" t="s">
        <v>198</v>
      </c>
      <c r="G149" s="129" t="s">
        <v>171</v>
      </c>
      <c r="H149" s="130">
        <v>1.3</v>
      </c>
      <c r="I149" s="131"/>
      <c r="J149" s="131">
        <f t="shared" si="0"/>
        <v>0</v>
      </c>
      <c r="K149" s="132"/>
      <c r="L149" s="25"/>
      <c r="M149" s="133" t="s">
        <v>1</v>
      </c>
      <c r="N149" s="134" t="s">
        <v>33</v>
      </c>
      <c r="O149" s="135">
        <v>0</v>
      </c>
      <c r="P149" s="135">
        <f t="shared" si="1"/>
        <v>0</v>
      </c>
      <c r="Q149" s="135">
        <v>0</v>
      </c>
      <c r="R149" s="135">
        <f t="shared" si="2"/>
        <v>0</v>
      </c>
      <c r="S149" s="135">
        <v>0</v>
      </c>
      <c r="T149" s="136">
        <f t="shared" si="3"/>
        <v>0</v>
      </c>
      <c r="AR149" s="137" t="s">
        <v>150</v>
      </c>
      <c r="AT149" s="137" t="s">
        <v>115</v>
      </c>
      <c r="AU149" s="137" t="s">
        <v>78</v>
      </c>
      <c r="AY149" s="13" t="s">
        <v>112</v>
      </c>
      <c r="BE149" s="138">
        <f t="shared" si="4"/>
        <v>0</v>
      </c>
      <c r="BF149" s="138">
        <f t="shared" si="5"/>
        <v>0</v>
      </c>
      <c r="BG149" s="138">
        <f t="shared" si="6"/>
        <v>0</v>
      </c>
      <c r="BH149" s="138">
        <f t="shared" si="7"/>
        <v>0</v>
      </c>
      <c r="BI149" s="138">
        <f t="shared" si="8"/>
        <v>0</v>
      </c>
      <c r="BJ149" s="13" t="s">
        <v>76</v>
      </c>
      <c r="BK149" s="138">
        <f t="shared" si="9"/>
        <v>0</v>
      </c>
      <c r="BL149" s="13" t="s">
        <v>150</v>
      </c>
      <c r="BM149" s="137" t="s">
        <v>199</v>
      </c>
    </row>
    <row r="150" spans="2:65" s="1" customFormat="1" ht="24.25" customHeight="1">
      <c r="B150" s="125"/>
      <c r="C150" s="126" t="s">
        <v>200</v>
      </c>
      <c r="D150" s="126" t="s">
        <v>115</v>
      </c>
      <c r="E150" s="127" t="s">
        <v>201</v>
      </c>
      <c r="F150" s="128" t="s">
        <v>202</v>
      </c>
      <c r="G150" s="129" t="s">
        <v>171</v>
      </c>
      <c r="H150" s="130">
        <v>4.5</v>
      </c>
      <c r="I150" s="131"/>
      <c r="J150" s="131">
        <f t="shared" si="0"/>
        <v>0</v>
      </c>
      <c r="K150" s="132"/>
      <c r="L150" s="25"/>
      <c r="M150" s="133" t="s">
        <v>1</v>
      </c>
      <c r="N150" s="134" t="s">
        <v>33</v>
      </c>
      <c r="O150" s="135">
        <v>0</v>
      </c>
      <c r="P150" s="135">
        <f t="shared" si="1"/>
        <v>0</v>
      </c>
      <c r="Q150" s="135">
        <v>0</v>
      </c>
      <c r="R150" s="135">
        <f t="shared" si="2"/>
        <v>0</v>
      </c>
      <c r="S150" s="135">
        <v>0</v>
      </c>
      <c r="T150" s="136">
        <f t="shared" si="3"/>
        <v>0</v>
      </c>
      <c r="AR150" s="137" t="s">
        <v>150</v>
      </c>
      <c r="AT150" s="137" t="s">
        <v>115</v>
      </c>
      <c r="AU150" s="137" t="s">
        <v>78</v>
      </c>
      <c r="AY150" s="13" t="s">
        <v>112</v>
      </c>
      <c r="BE150" s="138">
        <f t="shared" si="4"/>
        <v>0</v>
      </c>
      <c r="BF150" s="138">
        <f t="shared" si="5"/>
        <v>0</v>
      </c>
      <c r="BG150" s="138">
        <f t="shared" si="6"/>
        <v>0</v>
      </c>
      <c r="BH150" s="138">
        <f t="shared" si="7"/>
        <v>0</v>
      </c>
      <c r="BI150" s="138">
        <f t="shared" si="8"/>
        <v>0</v>
      </c>
      <c r="BJ150" s="13" t="s">
        <v>76</v>
      </c>
      <c r="BK150" s="138">
        <f t="shared" si="9"/>
        <v>0</v>
      </c>
      <c r="BL150" s="13" t="s">
        <v>150</v>
      </c>
      <c r="BM150" s="137" t="s">
        <v>203</v>
      </c>
    </row>
    <row r="151" spans="2:65" s="1" customFormat="1" ht="24.25" customHeight="1">
      <c r="B151" s="125"/>
      <c r="C151" s="126" t="s">
        <v>204</v>
      </c>
      <c r="D151" s="126" t="s">
        <v>115</v>
      </c>
      <c r="E151" s="127" t="s">
        <v>205</v>
      </c>
      <c r="F151" s="128" t="s">
        <v>206</v>
      </c>
      <c r="G151" s="129" t="s">
        <v>171</v>
      </c>
      <c r="H151" s="130">
        <v>4.5</v>
      </c>
      <c r="I151" s="131"/>
      <c r="J151" s="131">
        <f t="shared" si="0"/>
        <v>0</v>
      </c>
      <c r="K151" s="132"/>
      <c r="L151" s="25"/>
      <c r="M151" s="133" t="s">
        <v>1</v>
      </c>
      <c r="N151" s="134" t="s">
        <v>33</v>
      </c>
      <c r="O151" s="135">
        <v>0</v>
      </c>
      <c r="P151" s="135">
        <f t="shared" si="1"/>
        <v>0</v>
      </c>
      <c r="Q151" s="135">
        <v>0</v>
      </c>
      <c r="R151" s="135">
        <f t="shared" si="2"/>
        <v>0</v>
      </c>
      <c r="S151" s="135">
        <v>0</v>
      </c>
      <c r="T151" s="136">
        <f t="shared" si="3"/>
        <v>0</v>
      </c>
      <c r="AR151" s="137" t="s">
        <v>150</v>
      </c>
      <c r="AT151" s="137" t="s">
        <v>115</v>
      </c>
      <c r="AU151" s="137" t="s">
        <v>78</v>
      </c>
      <c r="AY151" s="13" t="s">
        <v>112</v>
      </c>
      <c r="BE151" s="138">
        <f t="shared" si="4"/>
        <v>0</v>
      </c>
      <c r="BF151" s="138">
        <f t="shared" si="5"/>
        <v>0</v>
      </c>
      <c r="BG151" s="138">
        <f t="shared" si="6"/>
        <v>0</v>
      </c>
      <c r="BH151" s="138">
        <f t="shared" si="7"/>
        <v>0</v>
      </c>
      <c r="BI151" s="138">
        <f t="shared" si="8"/>
        <v>0</v>
      </c>
      <c r="BJ151" s="13" t="s">
        <v>76</v>
      </c>
      <c r="BK151" s="138">
        <f t="shared" si="9"/>
        <v>0</v>
      </c>
      <c r="BL151" s="13" t="s">
        <v>150</v>
      </c>
      <c r="BM151" s="137" t="s">
        <v>207</v>
      </c>
    </row>
    <row r="152" spans="2:65" s="1" customFormat="1" ht="24.25" customHeight="1">
      <c r="B152" s="125"/>
      <c r="C152" s="126" t="s">
        <v>7</v>
      </c>
      <c r="D152" s="126" t="s">
        <v>115</v>
      </c>
      <c r="E152" s="127" t="s">
        <v>208</v>
      </c>
      <c r="F152" s="128" t="s">
        <v>209</v>
      </c>
      <c r="G152" s="129" t="s">
        <v>155</v>
      </c>
      <c r="H152" s="130">
        <v>450.72699999999998</v>
      </c>
      <c r="I152" s="131"/>
      <c r="J152" s="131">
        <f t="shared" si="0"/>
        <v>0</v>
      </c>
      <c r="K152" s="132"/>
      <c r="L152" s="25"/>
      <c r="M152" s="133" t="s">
        <v>1</v>
      </c>
      <c r="N152" s="134" t="s">
        <v>33</v>
      </c>
      <c r="O152" s="135">
        <v>0</v>
      </c>
      <c r="P152" s="135">
        <f t="shared" si="1"/>
        <v>0</v>
      </c>
      <c r="Q152" s="135">
        <v>0</v>
      </c>
      <c r="R152" s="135">
        <f t="shared" si="2"/>
        <v>0</v>
      </c>
      <c r="S152" s="135">
        <v>0</v>
      </c>
      <c r="T152" s="136">
        <f t="shared" si="3"/>
        <v>0</v>
      </c>
      <c r="AR152" s="137" t="s">
        <v>150</v>
      </c>
      <c r="AT152" s="137" t="s">
        <v>115</v>
      </c>
      <c r="AU152" s="137" t="s">
        <v>78</v>
      </c>
      <c r="AY152" s="13" t="s">
        <v>112</v>
      </c>
      <c r="BE152" s="138">
        <f t="shared" si="4"/>
        <v>0</v>
      </c>
      <c r="BF152" s="138">
        <f t="shared" si="5"/>
        <v>0</v>
      </c>
      <c r="BG152" s="138">
        <f t="shared" si="6"/>
        <v>0</v>
      </c>
      <c r="BH152" s="138">
        <f t="shared" si="7"/>
        <v>0</v>
      </c>
      <c r="BI152" s="138">
        <f t="shared" si="8"/>
        <v>0</v>
      </c>
      <c r="BJ152" s="13" t="s">
        <v>76</v>
      </c>
      <c r="BK152" s="138">
        <f t="shared" si="9"/>
        <v>0</v>
      </c>
      <c r="BL152" s="13" t="s">
        <v>150</v>
      </c>
      <c r="BM152" s="137" t="s">
        <v>210</v>
      </c>
    </row>
    <row r="153" spans="2:65" s="11" customFormat="1" ht="22.9" customHeight="1">
      <c r="B153" s="114"/>
      <c r="D153" s="115" t="s">
        <v>67</v>
      </c>
      <c r="E153" s="123" t="s">
        <v>211</v>
      </c>
      <c r="F153" s="123" t="s">
        <v>212</v>
      </c>
      <c r="J153" s="124">
        <f>BK153</f>
        <v>0</v>
      </c>
      <c r="L153" s="114"/>
      <c r="M153" s="118"/>
      <c r="P153" s="119">
        <f>SUM(P154:P155)</f>
        <v>0</v>
      </c>
      <c r="R153" s="119">
        <f>SUM(R154:R155)</f>
        <v>0</v>
      </c>
      <c r="T153" s="120">
        <f>SUM(T154:T155)</f>
        <v>0</v>
      </c>
      <c r="AR153" s="115" t="s">
        <v>78</v>
      </c>
      <c r="AT153" s="121" t="s">
        <v>67</v>
      </c>
      <c r="AU153" s="121" t="s">
        <v>76</v>
      </c>
      <c r="AY153" s="115" t="s">
        <v>112</v>
      </c>
      <c r="BK153" s="122">
        <f>SUM(BK154:BK155)</f>
        <v>0</v>
      </c>
    </row>
    <row r="154" spans="2:65" s="1" customFormat="1" ht="24.25" customHeight="1">
      <c r="B154" s="125"/>
      <c r="C154" s="126" t="s">
        <v>213</v>
      </c>
      <c r="D154" s="126" t="s">
        <v>115</v>
      </c>
      <c r="E154" s="127" t="s">
        <v>214</v>
      </c>
      <c r="F154" s="128" t="s">
        <v>215</v>
      </c>
      <c r="G154" s="129" t="s">
        <v>135</v>
      </c>
      <c r="H154" s="130">
        <v>1</v>
      </c>
      <c r="I154" s="131"/>
      <c r="J154" s="131">
        <f>ROUND(I154*H154,2)</f>
        <v>0</v>
      </c>
      <c r="K154" s="132"/>
      <c r="L154" s="25"/>
      <c r="M154" s="133" t="s">
        <v>1</v>
      </c>
      <c r="N154" s="134" t="s">
        <v>33</v>
      </c>
      <c r="O154" s="135">
        <v>0</v>
      </c>
      <c r="P154" s="135">
        <f>O154*H154</f>
        <v>0</v>
      </c>
      <c r="Q154" s="135">
        <v>0</v>
      </c>
      <c r="R154" s="135">
        <f>Q154*H154</f>
        <v>0</v>
      </c>
      <c r="S154" s="135">
        <v>0</v>
      </c>
      <c r="T154" s="136">
        <f>S154*H154</f>
        <v>0</v>
      </c>
      <c r="AR154" s="137" t="s">
        <v>150</v>
      </c>
      <c r="AT154" s="137" t="s">
        <v>115</v>
      </c>
      <c r="AU154" s="137" t="s">
        <v>78</v>
      </c>
      <c r="AY154" s="13" t="s">
        <v>112</v>
      </c>
      <c r="BE154" s="138">
        <f>IF(N154="základní",J154,0)</f>
        <v>0</v>
      </c>
      <c r="BF154" s="138">
        <f>IF(N154="snížená",J154,0)</f>
        <v>0</v>
      </c>
      <c r="BG154" s="138">
        <f>IF(N154="zákl. přenesená",J154,0)</f>
        <v>0</v>
      </c>
      <c r="BH154" s="138">
        <f>IF(N154="sníž. přenesená",J154,0)</f>
        <v>0</v>
      </c>
      <c r="BI154" s="138">
        <f>IF(N154="nulová",J154,0)</f>
        <v>0</v>
      </c>
      <c r="BJ154" s="13" t="s">
        <v>76</v>
      </c>
      <c r="BK154" s="138">
        <f>ROUND(I154*H154,2)</f>
        <v>0</v>
      </c>
      <c r="BL154" s="13" t="s">
        <v>150</v>
      </c>
      <c r="BM154" s="137" t="s">
        <v>216</v>
      </c>
    </row>
    <row r="155" spans="2:65" s="1" customFormat="1" ht="24.25" customHeight="1">
      <c r="B155" s="125"/>
      <c r="C155" s="126" t="s">
        <v>217</v>
      </c>
      <c r="D155" s="126" t="s">
        <v>115</v>
      </c>
      <c r="E155" s="127" t="s">
        <v>218</v>
      </c>
      <c r="F155" s="128" t="s">
        <v>219</v>
      </c>
      <c r="G155" s="129" t="s">
        <v>155</v>
      </c>
      <c r="H155" s="130">
        <v>620</v>
      </c>
      <c r="I155" s="131"/>
      <c r="J155" s="131">
        <f>ROUND(I155*H155,2)</f>
        <v>0</v>
      </c>
      <c r="K155" s="132"/>
      <c r="L155" s="25"/>
      <c r="M155" s="139" t="s">
        <v>1</v>
      </c>
      <c r="N155" s="140" t="s">
        <v>33</v>
      </c>
      <c r="O155" s="141">
        <v>0</v>
      </c>
      <c r="P155" s="141">
        <f>O155*H155</f>
        <v>0</v>
      </c>
      <c r="Q155" s="141">
        <v>0</v>
      </c>
      <c r="R155" s="141">
        <f>Q155*H155</f>
        <v>0</v>
      </c>
      <c r="S155" s="141">
        <v>0</v>
      </c>
      <c r="T155" s="142">
        <f>S155*H155</f>
        <v>0</v>
      </c>
      <c r="AR155" s="137" t="s">
        <v>150</v>
      </c>
      <c r="AT155" s="137" t="s">
        <v>115</v>
      </c>
      <c r="AU155" s="137" t="s">
        <v>78</v>
      </c>
      <c r="AY155" s="13" t="s">
        <v>112</v>
      </c>
      <c r="BE155" s="138">
        <f>IF(N155="základní",J155,0)</f>
        <v>0</v>
      </c>
      <c r="BF155" s="138">
        <f>IF(N155="snížená",J155,0)</f>
        <v>0</v>
      </c>
      <c r="BG155" s="138">
        <f>IF(N155="zákl. přenesená",J155,0)</f>
        <v>0</v>
      </c>
      <c r="BH155" s="138">
        <f>IF(N155="sníž. přenesená",J155,0)</f>
        <v>0</v>
      </c>
      <c r="BI155" s="138">
        <f>IF(N155="nulová",J155,0)</f>
        <v>0</v>
      </c>
      <c r="BJ155" s="13" t="s">
        <v>76</v>
      </c>
      <c r="BK155" s="138">
        <f>ROUND(I155*H155,2)</f>
        <v>0</v>
      </c>
      <c r="BL155" s="13" t="s">
        <v>150</v>
      </c>
      <c r="BM155" s="137" t="s">
        <v>220</v>
      </c>
    </row>
    <row r="156" spans="2:65" s="1" customFormat="1" ht="7" customHeight="1">
      <c r="B156" s="37"/>
      <c r="C156" s="38"/>
      <c r="D156" s="38"/>
      <c r="E156" s="38"/>
      <c r="F156" s="38"/>
      <c r="G156" s="38"/>
      <c r="H156" s="38"/>
      <c r="I156" s="38"/>
      <c r="J156" s="38"/>
      <c r="K156" s="38"/>
      <c r="L156" s="25"/>
    </row>
  </sheetData>
  <autoFilter ref="C123:K155" xr:uid="{00000000-0009-0000-0000-000001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25"/>
  <sheetViews>
    <sheetView showGridLines="0" tabSelected="1" topLeftCell="A95" workbookViewId="0">
      <selection activeCell="F17" sqref="F17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144" t="s">
        <v>5</v>
      </c>
      <c r="M2" s="145"/>
      <c r="N2" s="145"/>
      <c r="O2" s="145"/>
      <c r="P2" s="145"/>
      <c r="Q2" s="145"/>
      <c r="R2" s="145"/>
      <c r="S2" s="145"/>
      <c r="T2" s="145"/>
      <c r="U2" s="145"/>
      <c r="V2" s="145"/>
      <c r="AT2" s="13" t="s">
        <v>80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78</v>
      </c>
    </row>
    <row r="4" spans="2:46" ht="25" customHeight="1">
      <c r="B4" s="16"/>
      <c r="D4" s="17" t="s">
        <v>81</v>
      </c>
      <c r="L4" s="16"/>
      <c r="M4" s="81" t="s">
        <v>10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16.5" customHeight="1">
      <c r="B7" s="16"/>
      <c r="E7" s="179" t="str">
        <f>'Rekapitulace stavby'!K6</f>
        <v>KRAJSKÁ KNIHOVNA PARDUBICE</v>
      </c>
      <c r="F7" s="180"/>
      <c r="G7" s="180"/>
      <c r="H7" s="180"/>
      <c r="L7" s="16"/>
    </row>
    <row r="8" spans="2:46" s="1" customFormat="1" ht="12" customHeight="1">
      <c r="B8" s="25"/>
      <c r="D8" s="22" t="s">
        <v>82</v>
      </c>
      <c r="L8" s="25"/>
    </row>
    <row r="9" spans="2:46" s="1" customFormat="1" ht="16.5" customHeight="1">
      <c r="B9" s="25"/>
      <c r="E9" s="156" t="s">
        <v>221</v>
      </c>
      <c r="F9" s="178"/>
      <c r="G9" s="178"/>
      <c r="H9" s="178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>
      <c r="B12" s="25"/>
      <c r="D12" s="22" t="s">
        <v>17</v>
      </c>
      <c r="F12" s="20" t="s">
        <v>18</v>
      </c>
      <c r="I12" s="22" t="s">
        <v>19</v>
      </c>
      <c r="J12" s="45"/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237</v>
      </c>
      <c r="J14" s="20" t="s">
        <v>1</v>
      </c>
      <c r="L14" s="25"/>
    </row>
    <row r="15" spans="2:46" s="1" customFormat="1" ht="18" customHeight="1">
      <c r="B15" s="25"/>
      <c r="E15" s="20" t="s">
        <v>14</v>
      </c>
      <c r="I15" s="22" t="s">
        <v>22</v>
      </c>
      <c r="J15" s="20" t="s">
        <v>1</v>
      </c>
      <c r="L15" s="25"/>
    </row>
    <row r="16" spans="2:46" s="1" customFormat="1" ht="7" customHeight="1">
      <c r="B16" s="25"/>
      <c r="L16" s="25"/>
    </row>
    <row r="17" spans="2:12" s="1" customFormat="1" ht="12" customHeight="1">
      <c r="B17" s="25"/>
      <c r="D17" s="22" t="s">
        <v>23</v>
      </c>
      <c r="I17" s="22" t="s">
        <v>21</v>
      </c>
      <c r="J17" s="20" t="str">
        <f>'Rekapitulace stavby'!AN13</f>
        <v/>
      </c>
      <c r="L17" s="25"/>
    </row>
    <row r="18" spans="2:12" s="1" customFormat="1" ht="18" customHeight="1">
      <c r="B18" s="25"/>
      <c r="E18" s="172" t="str">
        <f>'Rekapitulace stavby'!E14</f>
        <v xml:space="preserve"> </v>
      </c>
      <c r="F18" s="172"/>
      <c r="G18" s="172"/>
      <c r="H18" s="172"/>
      <c r="I18" s="22" t="s">
        <v>22</v>
      </c>
      <c r="J18" s="20" t="str">
        <f>'Rekapitulace stavby'!AN14</f>
        <v/>
      </c>
      <c r="L18" s="25"/>
    </row>
    <row r="19" spans="2:12" s="1" customFormat="1" ht="7" customHeight="1">
      <c r="B19" s="25"/>
      <c r="L19" s="25"/>
    </row>
    <row r="20" spans="2:12" s="1" customFormat="1" ht="12" customHeight="1">
      <c r="B20" s="25"/>
      <c r="D20" s="22" t="s">
        <v>24</v>
      </c>
      <c r="I20" s="22" t="s">
        <v>21</v>
      </c>
      <c r="J20" s="20" t="s">
        <v>1</v>
      </c>
      <c r="L20" s="25"/>
    </row>
    <row r="21" spans="2:12" s="1" customFormat="1" ht="18" customHeight="1">
      <c r="B21" s="25"/>
      <c r="E21" s="20"/>
      <c r="I21" s="22" t="s">
        <v>22</v>
      </c>
      <c r="J21" s="20" t="s">
        <v>1</v>
      </c>
      <c r="L21" s="25"/>
    </row>
    <row r="22" spans="2:12" s="1" customFormat="1" ht="7" customHeight="1">
      <c r="B22" s="25"/>
      <c r="L22" s="25"/>
    </row>
    <row r="23" spans="2:12" s="1" customFormat="1" ht="12" customHeight="1">
      <c r="B23" s="25"/>
      <c r="D23" s="22" t="s">
        <v>26</v>
      </c>
      <c r="I23" s="22" t="s">
        <v>21</v>
      </c>
      <c r="J23" s="20" t="s">
        <v>1</v>
      </c>
      <c r="L23" s="25"/>
    </row>
    <row r="24" spans="2:12" s="1" customFormat="1" ht="18" customHeight="1">
      <c r="B24" s="25"/>
      <c r="E24" s="20"/>
      <c r="I24" s="22" t="s">
        <v>22</v>
      </c>
      <c r="J24" s="20" t="s">
        <v>1</v>
      </c>
      <c r="L24" s="25"/>
    </row>
    <row r="25" spans="2:12" s="1" customFormat="1" ht="7" customHeight="1">
      <c r="B25" s="25"/>
      <c r="L25" s="25"/>
    </row>
    <row r="26" spans="2:12" s="1" customFormat="1" ht="12" customHeight="1">
      <c r="B26" s="25"/>
      <c r="D26" s="22" t="s">
        <v>27</v>
      </c>
      <c r="L26" s="25"/>
    </row>
    <row r="27" spans="2:12" s="7" customFormat="1" ht="16.5" customHeight="1">
      <c r="B27" s="82"/>
      <c r="E27" s="174" t="s">
        <v>1</v>
      </c>
      <c r="F27" s="174"/>
      <c r="G27" s="174"/>
      <c r="H27" s="174"/>
      <c r="L27" s="82"/>
    </row>
    <row r="28" spans="2:12" s="1" customFormat="1" ht="7" customHeight="1">
      <c r="B28" s="25"/>
      <c r="L28" s="25"/>
    </row>
    <row r="29" spans="2:12" s="1" customFormat="1" ht="7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4" customHeight="1">
      <c r="B30" s="25"/>
      <c r="D30" s="83" t="s">
        <v>28</v>
      </c>
      <c r="J30" s="59">
        <f>ROUND(J119, 2)</f>
        <v>0</v>
      </c>
      <c r="L30" s="25"/>
    </row>
    <row r="31" spans="2:12" s="1" customFormat="1" ht="7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5" customHeight="1">
      <c r="B32" s="25"/>
      <c r="F32" s="28" t="s">
        <v>30</v>
      </c>
      <c r="I32" s="28" t="s">
        <v>29</v>
      </c>
      <c r="J32" s="28" t="s">
        <v>31</v>
      </c>
      <c r="L32" s="25"/>
    </row>
    <row r="33" spans="2:12" s="1" customFormat="1" ht="14.5" customHeight="1">
      <c r="B33" s="25"/>
      <c r="D33" s="48" t="s">
        <v>32</v>
      </c>
      <c r="E33" s="22" t="s">
        <v>33</v>
      </c>
      <c r="F33" s="84">
        <f>ROUND((SUM(BE119:BE124)),  2)</f>
        <v>0</v>
      </c>
      <c r="I33" s="85">
        <v>0.21</v>
      </c>
      <c r="J33" s="84">
        <f>ROUND(((SUM(BE119:BE124))*I33),  2)</f>
        <v>0</v>
      </c>
      <c r="L33" s="25"/>
    </row>
    <row r="34" spans="2:12" s="1" customFormat="1" ht="14.5" customHeight="1">
      <c r="B34" s="25"/>
      <c r="E34" s="22" t="s">
        <v>34</v>
      </c>
      <c r="F34" s="84">
        <f>ROUND((SUM(BF119:BF124)),  2)</f>
        <v>0</v>
      </c>
      <c r="I34" s="85">
        <v>0.12</v>
      </c>
      <c r="J34" s="84">
        <f>ROUND(((SUM(BF119:BF124))*I34),  2)</f>
        <v>0</v>
      </c>
      <c r="L34" s="25"/>
    </row>
    <row r="35" spans="2:12" s="1" customFormat="1" ht="14.5" hidden="1" customHeight="1">
      <c r="B35" s="25"/>
      <c r="E35" s="22" t="s">
        <v>35</v>
      </c>
      <c r="F35" s="84">
        <f>ROUND((SUM(BG119:BG124)),  2)</f>
        <v>0</v>
      </c>
      <c r="I35" s="85">
        <v>0.21</v>
      </c>
      <c r="J35" s="84">
        <f>0</f>
        <v>0</v>
      </c>
      <c r="L35" s="25"/>
    </row>
    <row r="36" spans="2:12" s="1" customFormat="1" ht="14.5" hidden="1" customHeight="1">
      <c r="B36" s="25"/>
      <c r="E36" s="22" t="s">
        <v>36</v>
      </c>
      <c r="F36" s="84">
        <f>ROUND((SUM(BH119:BH124)),  2)</f>
        <v>0</v>
      </c>
      <c r="I36" s="85">
        <v>0.12</v>
      </c>
      <c r="J36" s="84">
        <f>0</f>
        <v>0</v>
      </c>
      <c r="L36" s="25"/>
    </row>
    <row r="37" spans="2:12" s="1" customFormat="1" ht="14.5" hidden="1" customHeight="1">
      <c r="B37" s="25"/>
      <c r="E37" s="22" t="s">
        <v>37</v>
      </c>
      <c r="F37" s="84">
        <f>ROUND((SUM(BI119:BI124)),  2)</f>
        <v>0</v>
      </c>
      <c r="I37" s="85">
        <v>0</v>
      </c>
      <c r="J37" s="84">
        <f>0</f>
        <v>0</v>
      </c>
      <c r="L37" s="25"/>
    </row>
    <row r="38" spans="2:12" s="1" customFormat="1" ht="7" customHeight="1">
      <c r="B38" s="25"/>
      <c r="L38" s="25"/>
    </row>
    <row r="39" spans="2:12" s="1" customFormat="1" ht="25.4" customHeight="1">
      <c r="B39" s="25"/>
      <c r="C39" s="86"/>
      <c r="D39" s="87" t="s">
        <v>38</v>
      </c>
      <c r="E39" s="50"/>
      <c r="F39" s="50"/>
      <c r="G39" s="88" t="s">
        <v>39</v>
      </c>
      <c r="H39" s="89" t="s">
        <v>40</v>
      </c>
      <c r="I39" s="50"/>
      <c r="J39" s="90">
        <f>SUM(J30:J37)</f>
        <v>0</v>
      </c>
      <c r="K39" s="91"/>
      <c r="L39" s="25"/>
    </row>
    <row r="40" spans="2:12" s="1" customFormat="1" ht="14.5" customHeight="1">
      <c r="B40" s="25"/>
      <c r="L40" s="25"/>
    </row>
    <row r="41" spans="2:12" ht="14.5" customHeight="1">
      <c r="B41" s="16"/>
      <c r="L41" s="16"/>
    </row>
    <row r="42" spans="2:12" ht="14.5" customHeight="1">
      <c r="B42" s="16"/>
      <c r="L42" s="16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5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5"/>
      <c r="D61" s="36" t="s">
        <v>43</v>
      </c>
      <c r="E61" s="27"/>
      <c r="F61" s="92" t="s">
        <v>44</v>
      </c>
      <c r="G61" s="36" t="s">
        <v>43</v>
      </c>
      <c r="H61" s="27"/>
      <c r="I61" s="27"/>
      <c r="J61" s="93" t="s">
        <v>44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5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5"/>
      <c r="D76" s="36" t="s">
        <v>43</v>
      </c>
      <c r="E76" s="27"/>
      <c r="F76" s="92" t="s">
        <v>44</v>
      </c>
      <c r="G76" s="36" t="s">
        <v>43</v>
      </c>
      <c r="H76" s="27"/>
      <c r="I76" s="27"/>
      <c r="J76" s="93" t="s">
        <v>44</v>
      </c>
      <c r="K76" s="27"/>
      <c r="L76" s="25"/>
    </row>
    <row r="77" spans="2:12" s="1" customFormat="1" ht="14.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7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5" customHeight="1">
      <c r="B82" s="25"/>
      <c r="C82" s="17" t="s">
        <v>84</v>
      </c>
      <c r="L82" s="25"/>
    </row>
    <row r="83" spans="2:47" s="1" customFormat="1" ht="7" customHeight="1">
      <c r="B83" s="25"/>
      <c r="L83" s="25"/>
    </row>
    <row r="84" spans="2:47" s="1" customFormat="1" ht="12" customHeight="1">
      <c r="B84" s="25"/>
      <c r="C84" s="22" t="s">
        <v>13</v>
      </c>
      <c r="L84" s="25"/>
    </row>
    <row r="85" spans="2:47" s="1" customFormat="1" ht="16.5" customHeight="1">
      <c r="B85" s="25"/>
      <c r="E85" s="179" t="str">
        <f>E7</f>
        <v>KRAJSKÁ KNIHOVNA PARDUBICE</v>
      </c>
      <c r="F85" s="180"/>
      <c r="G85" s="180"/>
      <c r="H85" s="180"/>
      <c r="L85" s="25"/>
    </row>
    <row r="86" spans="2:47" s="1" customFormat="1" ht="12" customHeight="1">
      <c r="B86" s="25"/>
      <c r="C86" s="22" t="s">
        <v>82</v>
      </c>
      <c r="L86" s="25"/>
    </row>
    <row r="87" spans="2:47" s="1" customFormat="1" ht="16.5" customHeight="1">
      <c r="B87" s="25"/>
      <c r="E87" s="156" t="str">
        <f>E9</f>
        <v>VRN - VRN</v>
      </c>
      <c r="F87" s="178"/>
      <c r="G87" s="178"/>
      <c r="H87" s="178"/>
      <c r="L87" s="25"/>
    </row>
    <row r="88" spans="2:47" s="1" customFormat="1" ht="7" customHeight="1">
      <c r="B88" s="25"/>
      <c r="L88" s="25"/>
    </row>
    <row r="89" spans="2:47" s="1" customFormat="1" ht="12" customHeight="1">
      <c r="B89" s="25"/>
      <c r="C89" s="22" t="s">
        <v>17</v>
      </c>
      <c r="F89" s="20" t="str">
        <f>F12</f>
        <v xml:space="preserve"> </v>
      </c>
      <c r="I89" s="22" t="s">
        <v>19</v>
      </c>
      <c r="J89" s="45" t="str">
        <f>IF(J12="","",J12)</f>
        <v/>
      </c>
      <c r="L89" s="25"/>
    </row>
    <row r="90" spans="2:47" s="1" customFormat="1" ht="7" customHeight="1">
      <c r="B90" s="25"/>
      <c r="L90" s="25"/>
    </row>
    <row r="91" spans="2:47" s="1" customFormat="1" ht="15.25" customHeight="1">
      <c r="B91" s="25"/>
      <c r="C91" s="22" t="s">
        <v>20</v>
      </c>
      <c r="F91" s="20" t="str">
        <f>E15</f>
        <v>KRAJSKÁ KNIHOVNA PARDUBICE</v>
      </c>
      <c r="I91" s="22" t="s">
        <v>24</v>
      </c>
      <c r="J91" s="23">
        <f>E21</f>
        <v>0</v>
      </c>
      <c r="L91" s="25"/>
    </row>
    <row r="92" spans="2:47" s="1" customFormat="1" ht="15.25" customHeight="1">
      <c r="B92" s="25"/>
      <c r="C92" s="22" t="s">
        <v>23</v>
      </c>
      <c r="F92" s="20" t="str">
        <f>IF(E18="","",E18)</f>
        <v xml:space="preserve"> </v>
      </c>
      <c r="I92" s="22" t="s">
        <v>26</v>
      </c>
      <c r="J92" s="23">
        <f>E24</f>
        <v>0</v>
      </c>
      <c r="L92" s="25"/>
    </row>
    <row r="93" spans="2:47" s="1" customFormat="1" ht="10.4" customHeight="1">
      <c r="B93" s="25"/>
      <c r="L93" s="25"/>
    </row>
    <row r="94" spans="2:47" s="1" customFormat="1" ht="29.25" customHeight="1">
      <c r="B94" s="25"/>
      <c r="C94" s="94" t="s">
        <v>85</v>
      </c>
      <c r="D94" s="86"/>
      <c r="E94" s="86"/>
      <c r="F94" s="86"/>
      <c r="G94" s="86"/>
      <c r="H94" s="86"/>
      <c r="I94" s="86"/>
      <c r="J94" s="95" t="s">
        <v>86</v>
      </c>
      <c r="K94" s="86"/>
      <c r="L94" s="25"/>
    </row>
    <row r="95" spans="2:47" s="1" customFormat="1" ht="10.4" customHeight="1">
      <c r="B95" s="25"/>
      <c r="L95" s="25"/>
    </row>
    <row r="96" spans="2:47" s="1" customFormat="1" ht="22.9" customHeight="1">
      <c r="B96" s="25"/>
      <c r="C96" s="96" t="s">
        <v>87</v>
      </c>
      <c r="J96" s="59">
        <f>J119</f>
        <v>0</v>
      </c>
      <c r="L96" s="25"/>
      <c r="AU96" s="13" t="s">
        <v>88</v>
      </c>
    </row>
    <row r="97" spans="2:12" s="8" customFormat="1" ht="25" customHeight="1">
      <c r="B97" s="97"/>
      <c r="D97" s="98" t="s">
        <v>222</v>
      </c>
      <c r="E97" s="99"/>
      <c r="F97" s="99"/>
      <c r="G97" s="99"/>
      <c r="H97" s="99"/>
      <c r="I97" s="99"/>
      <c r="J97" s="100">
        <f>J120</f>
        <v>0</v>
      </c>
      <c r="L97" s="97"/>
    </row>
    <row r="98" spans="2:12" s="9" customFormat="1" ht="19.899999999999999" customHeight="1">
      <c r="B98" s="101"/>
      <c r="D98" s="102" t="s">
        <v>223</v>
      </c>
      <c r="E98" s="103"/>
      <c r="F98" s="103"/>
      <c r="G98" s="103"/>
      <c r="H98" s="103"/>
      <c r="I98" s="103"/>
      <c r="J98" s="104">
        <f>J121</f>
        <v>0</v>
      </c>
      <c r="L98" s="101"/>
    </row>
    <row r="99" spans="2:12" s="9" customFormat="1" ht="19.899999999999999" customHeight="1">
      <c r="B99" s="101"/>
      <c r="D99" s="102" t="s">
        <v>224</v>
      </c>
      <c r="E99" s="103"/>
      <c r="F99" s="103"/>
      <c r="G99" s="103"/>
      <c r="H99" s="103"/>
      <c r="I99" s="103"/>
      <c r="J99" s="104">
        <f>J123</f>
        <v>0</v>
      </c>
      <c r="L99" s="101"/>
    </row>
    <row r="100" spans="2:12" s="1" customFormat="1" ht="21.75" customHeight="1">
      <c r="B100" s="25"/>
      <c r="L100" s="25"/>
    </row>
    <row r="101" spans="2:12" s="1" customFormat="1" ht="7" customHeight="1"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25"/>
    </row>
    <row r="105" spans="2:12" s="1" customFormat="1" ht="7" customHeight="1"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25"/>
    </row>
    <row r="106" spans="2:12" s="1" customFormat="1" ht="25" customHeight="1">
      <c r="B106" s="25"/>
      <c r="C106" s="17" t="s">
        <v>97</v>
      </c>
      <c r="L106" s="25"/>
    </row>
    <row r="107" spans="2:12" s="1" customFormat="1" ht="7" customHeight="1">
      <c r="B107" s="25"/>
      <c r="L107" s="25"/>
    </row>
    <row r="108" spans="2:12" s="1" customFormat="1" ht="12" customHeight="1">
      <c r="B108" s="25"/>
      <c r="C108" s="22" t="s">
        <v>13</v>
      </c>
      <c r="L108" s="25"/>
    </row>
    <row r="109" spans="2:12" s="1" customFormat="1" ht="16.5" customHeight="1">
      <c r="B109" s="25"/>
      <c r="E109" s="179" t="str">
        <f>E7</f>
        <v>KRAJSKÁ KNIHOVNA PARDUBICE</v>
      </c>
      <c r="F109" s="180"/>
      <c r="G109" s="180"/>
      <c r="H109" s="180"/>
      <c r="L109" s="25"/>
    </row>
    <row r="110" spans="2:12" s="1" customFormat="1" ht="12" customHeight="1">
      <c r="B110" s="25"/>
      <c r="C110" s="22" t="s">
        <v>82</v>
      </c>
      <c r="L110" s="25"/>
    </row>
    <row r="111" spans="2:12" s="1" customFormat="1" ht="16.5" customHeight="1">
      <c r="B111" s="25"/>
      <c r="E111" s="156" t="str">
        <f>E9</f>
        <v>VRN - VRN</v>
      </c>
      <c r="F111" s="178"/>
      <c r="G111" s="178"/>
      <c r="H111" s="178"/>
      <c r="L111" s="25"/>
    </row>
    <row r="112" spans="2:12" s="1" customFormat="1" ht="7" customHeight="1">
      <c r="B112" s="25"/>
      <c r="L112" s="25"/>
    </row>
    <row r="113" spans="2:65" s="1" customFormat="1" ht="12" customHeight="1">
      <c r="B113" s="25"/>
      <c r="C113" s="22" t="s">
        <v>17</v>
      </c>
      <c r="F113" s="20" t="str">
        <f>F12</f>
        <v xml:space="preserve"> </v>
      </c>
      <c r="I113" s="22" t="s">
        <v>19</v>
      </c>
      <c r="J113" s="45" t="str">
        <f>IF(J12="","",J12)</f>
        <v/>
      </c>
      <c r="L113" s="25"/>
    </row>
    <row r="114" spans="2:65" s="1" customFormat="1" ht="7" customHeight="1">
      <c r="B114" s="25"/>
      <c r="L114" s="25"/>
    </row>
    <row r="115" spans="2:65" s="1" customFormat="1" ht="15.25" customHeight="1">
      <c r="B115" s="25"/>
      <c r="C115" s="22" t="s">
        <v>20</v>
      </c>
      <c r="F115" s="20" t="str">
        <f>E15</f>
        <v>KRAJSKÁ KNIHOVNA PARDUBICE</v>
      </c>
      <c r="I115" s="22" t="s">
        <v>24</v>
      </c>
      <c r="J115" s="23">
        <f>E21</f>
        <v>0</v>
      </c>
      <c r="L115" s="25"/>
    </row>
    <row r="116" spans="2:65" s="1" customFormat="1" ht="15.25" customHeight="1">
      <c r="B116" s="25"/>
      <c r="C116" s="22" t="s">
        <v>23</v>
      </c>
      <c r="F116" s="20" t="str">
        <f>IF(E18="","",E18)</f>
        <v xml:space="preserve"> </v>
      </c>
      <c r="I116" s="22" t="s">
        <v>26</v>
      </c>
      <c r="J116" s="23">
        <f>E24</f>
        <v>0</v>
      </c>
      <c r="L116" s="25"/>
    </row>
    <row r="117" spans="2:65" s="1" customFormat="1" ht="10.4" customHeight="1">
      <c r="B117" s="25"/>
      <c r="L117" s="25"/>
    </row>
    <row r="118" spans="2:65" s="10" customFormat="1" ht="29.25" customHeight="1">
      <c r="B118" s="105"/>
      <c r="C118" s="106" t="s">
        <v>98</v>
      </c>
      <c r="D118" s="107" t="s">
        <v>53</v>
      </c>
      <c r="E118" s="107" t="s">
        <v>49</v>
      </c>
      <c r="F118" s="107" t="s">
        <v>50</v>
      </c>
      <c r="G118" s="107" t="s">
        <v>99</v>
      </c>
      <c r="H118" s="107" t="s">
        <v>100</v>
      </c>
      <c r="I118" s="107" t="s">
        <v>101</v>
      </c>
      <c r="J118" s="108" t="s">
        <v>86</v>
      </c>
      <c r="K118" s="109" t="s">
        <v>102</v>
      </c>
      <c r="L118" s="105"/>
      <c r="M118" s="52" t="s">
        <v>1</v>
      </c>
      <c r="N118" s="53" t="s">
        <v>32</v>
      </c>
      <c r="O118" s="53" t="s">
        <v>103</v>
      </c>
      <c r="P118" s="53" t="s">
        <v>104</v>
      </c>
      <c r="Q118" s="53" t="s">
        <v>105</v>
      </c>
      <c r="R118" s="53" t="s">
        <v>106</v>
      </c>
      <c r="S118" s="53" t="s">
        <v>107</v>
      </c>
      <c r="T118" s="54" t="s">
        <v>108</v>
      </c>
    </row>
    <row r="119" spans="2:65" s="1" customFormat="1" ht="22.9" customHeight="1">
      <c r="B119" s="25"/>
      <c r="C119" s="57" t="s">
        <v>109</v>
      </c>
      <c r="J119" s="110">
        <f>BK119</f>
        <v>0</v>
      </c>
      <c r="L119" s="25"/>
      <c r="M119" s="55"/>
      <c r="N119" s="46"/>
      <c r="O119" s="46"/>
      <c r="P119" s="111">
        <f>P120</f>
        <v>0</v>
      </c>
      <c r="Q119" s="46"/>
      <c r="R119" s="111">
        <f>R120</f>
        <v>0</v>
      </c>
      <c r="S119" s="46"/>
      <c r="T119" s="112">
        <f>T120</f>
        <v>0</v>
      </c>
      <c r="AT119" s="13" t="s">
        <v>67</v>
      </c>
      <c r="AU119" s="13" t="s">
        <v>88</v>
      </c>
      <c r="BK119" s="113">
        <f>BK120</f>
        <v>0</v>
      </c>
    </row>
    <row r="120" spans="2:65" s="11" customFormat="1" ht="25.9" customHeight="1">
      <c r="B120" s="114"/>
      <c r="D120" s="115" t="s">
        <v>67</v>
      </c>
      <c r="E120" s="116" t="s">
        <v>79</v>
      </c>
      <c r="F120" s="116" t="s">
        <v>225</v>
      </c>
      <c r="J120" s="117">
        <f>BK120</f>
        <v>0</v>
      </c>
      <c r="L120" s="114"/>
      <c r="M120" s="118"/>
      <c r="P120" s="119">
        <f>P121+P123</f>
        <v>0</v>
      </c>
      <c r="R120" s="119">
        <f>R121+R123</f>
        <v>0</v>
      </c>
      <c r="T120" s="120">
        <f>T121+T123</f>
        <v>0</v>
      </c>
      <c r="AR120" s="115" t="s">
        <v>132</v>
      </c>
      <c r="AT120" s="121" t="s">
        <v>67</v>
      </c>
      <c r="AU120" s="121" t="s">
        <v>68</v>
      </c>
      <c r="AY120" s="115" t="s">
        <v>112</v>
      </c>
      <c r="BK120" s="122">
        <f>BK121+BK123</f>
        <v>0</v>
      </c>
    </row>
    <row r="121" spans="2:65" s="11" customFormat="1" ht="22.9" customHeight="1">
      <c r="B121" s="114"/>
      <c r="D121" s="115" t="s">
        <v>67</v>
      </c>
      <c r="E121" s="123" t="s">
        <v>226</v>
      </c>
      <c r="F121" s="123" t="s">
        <v>227</v>
      </c>
      <c r="J121" s="124">
        <f>BK121</f>
        <v>0</v>
      </c>
      <c r="L121" s="114"/>
      <c r="M121" s="118"/>
      <c r="P121" s="119">
        <f>P122</f>
        <v>0</v>
      </c>
      <c r="R121" s="119">
        <f>R122</f>
        <v>0</v>
      </c>
      <c r="T121" s="120">
        <f>T122</f>
        <v>0</v>
      </c>
      <c r="AR121" s="115" t="s">
        <v>132</v>
      </c>
      <c r="AT121" s="121" t="s">
        <v>67</v>
      </c>
      <c r="AU121" s="121" t="s">
        <v>76</v>
      </c>
      <c r="AY121" s="115" t="s">
        <v>112</v>
      </c>
      <c r="BK121" s="122">
        <f>BK122</f>
        <v>0</v>
      </c>
    </row>
    <row r="122" spans="2:65" s="1" customFormat="1" ht="16.5" customHeight="1">
      <c r="B122" s="125"/>
      <c r="C122" s="126" t="s">
        <v>76</v>
      </c>
      <c r="D122" s="126" t="s">
        <v>115</v>
      </c>
      <c r="E122" s="127" t="s">
        <v>228</v>
      </c>
      <c r="F122" s="128" t="s">
        <v>227</v>
      </c>
      <c r="G122" s="129" t="s">
        <v>229</v>
      </c>
      <c r="H122" s="130">
        <v>1</v>
      </c>
      <c r="I122" s="131"/>
      <c r="J122" s="131">
        <f>ROUND(I122*H122,2)</f>
        <v>0</v>
      </c>
      <c r="K122" s="132"/>
      <c r="L122" s="25"/>
      <c r="M122" s="133" t="s">
        <v>1</v>
      </c>
      <c r="N122" s="134" t="s">
        <v>33</v>
      </c>
      <c r="O122" s="135">
        <v>0</v>
      </c>
      <c r="P122" s="135">
        <f>O122*H122</f>
        <v>0</v>
      </c>
      <c r="Q122" s="135">
        <v>0</v>
      </c>
      <c r="R122" s="135">
        <f>Q122*H122</f>
        <v>0</v>
      </c>
      <c r="S122" s="135">
        <v>0</v>
      </c>
      <c r="T122" s="136">
        <f>S122*H122</f>
        <v>0</v>
      </c>
      <c r="AR122" s="137" t="s">
        <v>230</v>
      </c>
      <c r="AT122" s="137" t="s">
        <v>115</v>
      </c>
      <c r="AU122" s="137" t="s">
        <v>78</v>
      </c>
      <c r="AY122" s="13" t="s">
        <v>112</v>
      </c>
      <c r="BE122" s="138">
        <f>IF(N122="základní",J122,0)</f>
        <v>0</v>
      </c>
      <c r="BF122" s="138">
        <f>IF(N122="snížená",J122,0)</f>
        <v>0</v>
      </c>
      <c r="BG122" s="138">
        <f>IF(N122="zákl. přenesená",J122,0)</f>
        <v>0</v>
      </c>
      <c r="BH122" s="138">
        <f>IF(N122="sníž. přenesená",J122,0)</f>
        <v>0</v>
      </c>
      <c r="BI122" s="138">
        <f>IF(N122="nulová",J122,0)</f>
        <v>0</v>
      </c>
      <c r="BJ122" s="13" t="s">
        <v>76</v>
      </c>
      <c r="BK122" s="138">
        <f>ROUND(I122*H122,2)</f>
        <v>0</v>
      </c>
      <c r="BL122" s="13" t="s">
        <v>230</v>
      </c>
      <c r="BM122" s="137" t="s">
        <v>231</v>
      </c>
    </row>
    <row r="123" spans="2:65" s="11" customFormat="1" ht="22.9" customHeight="1">
      <c r="B123" s="114"/>
      <c r="D123" s="115" t="s">
        <v>67</v>
      </c>
      <c r="E123" s="123" t="s">
        <v>232</v>
      </c>
      <c r="F123" s="123" t="s">
        <v>233</v>
      </c>
      <c r="J123" s="124">
        <f>BK123</f>
        <v>0</v>
      </c>
      <c r="L123" s="114"/>
      <c r="M123" s="118"/>
      <c r="P123" s="119">
        <f>P124</f>
        <v>0</v>
      </c>
      <c r="R123" s="119">
        <f>R124</f>
        <v>0</v>
      </c>
      <c r="T123" s="120">
        <f>T124</f>
        <v>0</v>
      </c>
      <c r="AR123" s="115" t="s">
        <v>132</v>
      </c>
      <c r="AT123" s="121" t="s">
        <v>67</v>
      </c>
      <c r="AU123" s="121" t="s">
        <v>76</v>
      </c>
      <c r="AY123" s="115" t="s">
        <v>112</v>
      </c>
      <c r="BK123" s="122">
        <f>BK124</f>
        <v>0</v>
      </c>
    </row>
    <row r="124" spans="2:65" s="1" customFormat="1" ht="16.5" customHeight="1">
      <c r="B124" s="125"/>
      <c r="C124" s="126" t="s">
        <v>78</v>
      </c>
      <c r="D124" s="126" t="s">
        <v>115</v>
      </c>
      <c r="E124" s="127" t="s">
        <v>234</v>
      </c>
      <c r="F124" s="128" t="s">
        <v>235</v>
      </c>
      <c r="G124" s="129" t="s">
        <v>229</v>
      </c>
      <c r="H124" s="130">
        <v>1</v>
      </c>
      <c r="I124" s="131"/>
      <c r="J124" s="131">
        <f>ROUND(I124*H124,2)</f>
        <v>0</v>
      </c>
      <c r="K124" s="132"/>
      <c r="L124" s="25"/>
      <c r="M124" s="139" t="s">
        <v>1</v>
      </c>
      <c r="N124" s="140" t="s">
        <v>33</v>
      </c>
      <c r="O124" s="141">
        <v>0</v>
      </c>
      <c r="P124" s="141">
        <f>O124*H124</f>
        <v>0</v>
      </c>
      <c r="Q124" s="141">
        <v>0</v>
      </c>
      <c r="R124" s="141">
        <f>Q124*H124</f>
        <v>0</v>
      </c>
      <c r="S124" s="141">
        <v>0</v>
      </c>
      <c r="T124" s="142">
        <f>S124*H124</f>
        <v>0</v>
      </c>
      <c r="AR124" s="137" t="s">
        <v>230</v>
      </c>
      <c r="AT124" s="137" t="s">
        <v>115</v>
      </c>
      <c r="AU124" s="137" t="s">
        <v>78</v>
      </c>
      <c r="AY124" s="13" t="s">
        <v>112</v>
      </c>
      <c r="BE124" s="138">
        <f>IF(N124="základní",J124,0)</f>
        <v>0</v>
      </c>
      <c r="BF124" s="138">
        <f>IF(N124="snížená",J124,0)</f>
        <v>0</v>
      </c>
      <c r="BG124" s="138">
        <f>IF(N124="zákl. přenesená",J124,0)</f>
        <v>0</v>
      </c>
      <c r="BH124" s="138">
        <f>IF(N124="sníž. přenesená",J124,0)</f>
        <v>0</v>
      </c>
      <c r="BI124" s="138">
        <f>IF(N124="nulová",J124,0)</f>
        <v>0</v>
      </c>
      <c r="BJ124" s="13" t="s">
        <v>76</v>
      </c>
      <c r="BK124" s="138">
        <f>ROUND(I124*H124,2)</f>
        <v>0</v>
      </c>
      <c r="BL124" s="13" t="s">
        <v>230</v>
      </c>
      <c r="BM124" s="137" t="s">
        <v>236</v>
      </c>
    </row>
    <row r="125" spans="2:65" s="1" customFormat="1" ht="7" customHeight="1">
      <c r="B125" s="37"/>
      <c r="C125" s="38"/>
      <c r="D125" s="38"/>
      <c r="E125" s="38"/>
      <c r="F125" s="38"/>
      <c r="G125" s="38"/>
      <c r="H125" s="38"/>
      <c r="I125" s="38"/>
      <c r="J125" s="38"/>
      <c r="K125" s="38"/>
      <c r="L125" s="25"/>
    </row>
  </sheetData>
  <autoFilter ref="C118:K124" xr:uid="{00000000-0009-0000-0000-000002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655794C560CE4CA3C5E14C96BF2F9C" ma:contentTypeVersion="11" ma:contentTypeDescription="Create a new document." ma:contentTypeScope="" ma:versionID="ce02446ed0a1ec00ff4ac4490cc741ea">
  <xsd:schema xmlns:xsd="http://www.w3.org/2001/XMLSchema" xmlns:xs="http://www.w3.org/2001/XMLSchema" xmlns:p="http://schemas.microsoft.com/office/2006/metadata/properties" xmlns:ns3="84ff0180-2643-47d8-a6eb-ccddf059531b" targetNamespace="http://schemas.microsoft.com/office/2006/metadata/properties" ma:root="true" ma:fieldsID="268c6e1b30863847a340c6c6a2612369" ns3:_="">
    <xsd:import namespace="84ff0180-2643-47d8-a6eb-ccddf059531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ff0180-2643-47d8-a6eb-ccddf05953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4ff0180-2643-47d8-a6eb-ccddf059531b" xsi:nil="true"/>
  </documentManagement>
</p:properties>
</file>

<file path=customXml/itemProps1.xml><?xml version="1.0" encoding="utf-8"?>
<ds:datastoreItem xmlns:ds="http://schemas.openxmlformats.org/officeDocument/2006/customXml" ds:itemID="{1251EFD9-E122-400B-BB86-D840EA9314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ff0180-2643-47d8-a6eb-ccddf05953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693E16-3A53-4989-97AD-A776ACD617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8A8218-761B-456F-A006-6E701E73E3D1}">
  <ds:schemaRefs>
    <ds:schemaRef ds:uri="http://schemas.microsoft.com/office/2006/metadata/properties"/>
    <ds:schemaRef ds:uri="http://purl.org/dc/terms/"/>
    <ds:schemaRef ds:uri="84ff0180-2643-47d8-a6eb-ccddf059531b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B - Prosklené střechy</vt:lpstr>
      <vt:lpstr>VRN - VRN</vt:lpstr>
      <vt:lpstr>'B - Prosklené střechy'!Názvy_tisku</vt:lpstr>
      <vt:lpstr>'Rekapitulace stavby'!Názvy_tisku</vt:lpstr>
      <vt:lpstr>'VRN - VRN'!Názvy_tisku</vt:lpstr>
      <vt:lpstr>'B - Prosklené střechy'!Oblast_tisku</vt:lpstr>
      <vt:lpstr>'Rekapitulace stavby'!Oblast_tisku</vt:lpstr>
      <vt:lpstr>'VRN - VRN'!Oblast_tisku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Mejtský</dc:creator>
  <cp:lastModifiedBy>Dolezalova Monika</cp:lastModifiedBy>
  <dcterms:created xsi:type="dcterms:W3CDTF">2024-11-12T19:20:24Z</dcterms:created>
  <dcterms:modified xsi:type="dcterms:W3CDTF">2026-02-18T07:47:14Z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0x0101006B655794C560CE4CA3C5E14C96BF2F9C</vt:lpwstr>
  </property>
</Properties>
</file>