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PTU\0.NPK\INVESTIČNÍ AKCE\■ PROBÍHAJÍCÍ\■ PKN\B.05,06,07 - TROJPAVILON\► Havarijní stavy_2025\VZ stavba_TROJPAVILON\02_VZ_E-ZAK_26.3.2026\Doplnění1\"/>
    </mc:Choice>
  </mc:AlternateContent>
  <xr:revisionPtr revIDLastSave="0" documentId="13_ncr:1_{5CD33353-335E-4A39-A126-7F25AB4757E6}" xr6:coauthVersionLast="47" xr6:coauthVersionMax="47" xr10:uidLastSave="{00000000-0000-0000-0000-000000000000}"/>
  <bookViews>
    <workbookView xWindow="28680" yWindow="-120" windowWidth="29040" windowHeight="17520" tabRatio="759" firstSheet="2" activeTab="6" xr2:uid="{00000000-000D-0000-FFFF-FFFF00000000}"/>
  </bookViews>
  <sheets>
    <sheet name="Pokyny pro vyplnění" sheetId="11" state="hidden" r:id="rId1"/>
    <sheet name="VzorPolozky" sheetId="10" state="hidden" r:id="rId2"/>
    <sheet name="KL" sheetId="41" r:id="rId3"/>
    <sheet name="POZNÁMKA" sheetId="44" r:id="rId4"/>
    <sheet name="KL_ASŘ" sheetId="15" r:id="rId5"/>
    <sheet name="Pol 01" sheetId="47" r:id="rId6"/>
    <sheet name="Pol 02" sheetId="48" r:id="rId7"/>
    <sheet name="Pol 03" sheetId="49" r:id="rId8"/>
    <sheet name="Pol 05" sheetId="51" r:id="rId9"/>
    <sheet name="Pol 09" sheetId="55" r:id="rId10"/>
    <sheet name="Pol 10" sheetId="56" r:id="rId11"/>
    <sheet name="Pol 11" sheetId="57" r:id="rId12"/>
    <sheet name="Pol 12" sheetId="58" r:id="rId13"/>
    <sheet name="ZTI" sheetId="60" r:id="rId14"/>
    <sheet name="VAON" sheetId="43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CelkemObjekty" localSheetId="2">KL!$F$32</definedName>
    <definedName name="CelkemObjekty" localSheetId="4">KL_ASŘ!#REF!</definedName>
    <definedName name="CenaCelkem" localSheetId="2">#REF!</definedName>
    <definedName name="CenaCelkem" localSheetId="4">#REF!</definedName>
    <definedName name="CenaCelkem">#REF!</definedName>
    <definedName name="CenaCelkemBezDPH" localSheetId="2">'[1]01 01 Kl'!$G$28</definedName>
    <definedName name="CenaCelkemBezDPH" localSheetId="4">'[1]01 01 Kl'!$G$28</definedName>
    <definedName name="CenaCelkemBezDPH">#REF!</definedName>
    <definedName name="cisloobjektu" localSheetId="2">#REF!</definedName>
    <definedName name="cisloobjektu" localSheetId="4">#REF!</definedName>
    <definedName name="cisloobjektu">#REF!</definedName>
    <definedName name="CisloRozpoctu">'[2]Krycí list'!$C$2</definedName>
    <definedName name="CisloStavby" localSheetId="2">KL!$D$5</definedName>
    <definedName name="CisloStavby" localSheetId="4">KL_ASŘ!$D$5</definedName>
    <definedName name="cislostavby">'[2]Krycí list'!$A$7</definedName>
    <definedName name="CisloStavebnihoRozpoctu" localSheetId="2">#REF!</definedName>
    <definedName name="CisloStavebnihoRozpoctu" localSheetId="4">#REF!</definedName>
    <definedName name="CisloStavebnihoRozpoctu">#REF!</definedName>
    <definedName name="dadresa" localSheetId="2">KL!$D$9</definedName>
    <definedName name="dadresa" localSheetId="4">KL_ASŘ!#REF!</definedName>
    <definedName name="dadresa">#REF!</definedName>
    <definedName name="DIČ" localSheetId="2">KL!$K$9</definedName>
    <definedName name="DIČ" localSheetId="4">KL_ASŘ!#REF!</definedName>
    <definedName name="dmisto" localSheetId="2">KL!$D$10</definedName>
    <definedName name="dmisto" localSheetId="4">KL_ASŘ!#REF!</definedName>
    <definedName name="dmisto">#REF!</definedName>
    <definedName name="DPHSni" localSheetId="2">#REF!</definedName>
    <definedName name="DPHSni" localSheetId="4">#REF!</definedName>
    <definedName name="DPHSni">#REF!</definedName>
    <definedName name="DPHZakl" localSheetId="2">#REF!</definedName>
    <definedName name="DPHZakl" localSheetId="4">#REF!</definedName>
    <definedName name="DPHZakl">#REF!</definedName>
    <definedName name="dpsc" localSheetId="2">KL!$C$10</definedName>
    <definedName name="dpsc" localSheetId="4">KL_ASŘ!#REF!</definedName>
    <definedName name="IČO" localSheetId="2">KL!$K$8</definedName>
    <definedName name="IČO" localSheetId="4">KL_ASŘ!#REF!</definedName>
    <definedName name="krycí">#REF!</definedName>
    <definedName name="Mena" localSheetId="2">'[1]01 02 KL'!#REF!</definedName>
    <definedName name="Mena" localSheetId="4">'[1]01 02 KL'!#REF!</definedName>
    <definedName name="Mena" localSheetId="5">'[3]KL 01'!$J$29</definedName>
    <definedName name="Mena" localSheetId="6">'[4]KL 02'!$J$29</definedName>
    <definedName name="Mena" localSheetId="7">'[5]KL 03'!$J$29</definedName>
    <definedName name="Mena" localSheetId="8">'[6]KL 05'!$J$29</definedName>
    <definedName name="Mena" localSheetId="9">'[7]KL 09'!$J$29</definedName>
    <definedName name="Mena" localSheetId="10">'[8]KL 10'!$J$29</definedName>
    <definedName name="Mena" localSheetId="11">'[9]KL 11'!$J$29</definedName>
    <definedName name="Mena" localSheetId="12">'[10]KL 12'!$J$29</definedName>
    <definedName name="Mena">#REF!</definedName>
    <definedName name="MistoStavby" localSheetId="2">#REF!</definedName>
    <definedName name="MistoStavby" localSheetId="4">#REF!</definedName>
    <definedName name="MistoStavby">#REF!</definedName>
    <definedName name="NazevObjektu" localSheetId="2">KL!$C$30</definedName>
    <definedName name="NazevObjektu" localSheetId="4">KL_ASŘ!#REF!</definedName>
    <definedName name="nazevobjektu">#REF!</definedName>
    <definedName name="NazevRozpoctu">'[2]Krycí list'!$D$2</definedName>
    <definedName name="NazevStavby" localSheetId="2">KL!$E$5</definedName>
    <definedName name="NazevStavby" localSheetId="4">KL_ASŘ!$E$5</definedName>
    <definedName name="nazevstavby">'[2]Krycí list'!$C$7</definedName>
    <definedName name="NazevStavebnihoRozpoctu" localSheetId="2">#REF!</definedName>
    <definedName name="NazevStavebnihoRozpoctu" localSheetId="4">#REF!</definedName>
    <definedName name="NazevStavebnihoRozpoctu">#REF!</definedName>
    <definedName name="oadresa" localSheetId="2">#REF!</definedName>
    <definedName name="oadresa" localSheetId="4">#REF!</definedName>
    <definedName name="oadresa">#REF!</definedName>
    <definedName name="Objednatel" localSheetId="2">KL!$D$12</definedName>
    <definedName name="Objednatel" localSheetId="4">KL_ASŘ!#REF!</definedName>
    <definedName name="Objekt" localSheetId="2">KL!$B$30</definedName>
    <definedName name="Objekt" localSheetId="4">KL_ASŘ!#REF!</definedName>
    <definedName name="_xlnm.Print_Area" localSheetId="2">KL!$B$1:$J$47</definedName>
    <definedName name="_xlnm.Print_Area" localSheetId="4">KL_ASŘ!$B$1:$J$32</definedName>
    <definedName name="_xlnm.Print_Area" localSheetId="5">'Pol 01'!$A$1:$U$33</definedName>
    <definedName name="_xlnm.Print_Area" localSheetId="6">'Pol 02'!$A$1:$U$40</definedName>
    <definedName name="_xlnm.Print_Area" localSheetId="7">'Pol 03'!$A$1:$U$42</definedName>
    <definedName name="_xlnm.Print_Area" localSheetId="8">'Pol 05'!$A$1:$U$40</definedName>
    <definedName name="_xlnm.Print_Area" localSheetId="9">'Pol 09'!$A$1:$U$43</definedName>
    <definedName name="_xlnm.Print_Area" localSheetId="10">'Pol 10'!$A$1:$U$40</definedName>
    <definedName name="_xlnm.Print_Area" localSheetId="11">'Pol 11'!$A$1:$U$38</definedName>
    <definedName name="_xlnm.Print_Area" localSheetId="12">'Pol 12'!$A$1:$U$43</definedName>
    <definedName name="odic" localSheetId="2">KL!$K$13</definedName>
    <definedName name="odic" localSheetId="4">KL_ASŘ!#REF!</definedName>
    <definedName name="oico" localSheetId="2">KL!$K$12</definedName>
    <definedName name="oico" localSheetId="4">KL_ASŘ!#REF!</definedName>
    <definedName name="omisto" localSheetId="2">KL!$D$14</definedName>
    <definedName name="omisto" localSheetId="4">KL_ASŘ!#REF!</definedName>
    <definedName name="onazev" localSheetId="2">KL!$D$13</definedName>
    <definedName name="onazev" localSheetId="4">KL_ASŘ!#REF!</definedName>
    <definedName name="opsc" localSheetId="2">KL!$C$14</definedName>
    <definedName name="opsc" localSheetId="4">KL_ASŘ!#REF!</definedName>
    <definedName name="padresa" localSheetId="2">#REF!</definedName>
    <definedName name="padresa" localSheetId="4">#REF!</definedName>
    <definedName name="padresa">#REF!</definedName>
    <definedName name="pdic" localSheetId="2">#REF!</definedName>
    <definedName name="pdic" localSheetId="4">#REF!</definedName>
    <definedName name="pdic">#REF!</definedName>
    <definedName name="pico" localSheetId="2">#REF!</definedName>
    <definedName name="pico" localSheetId="4">#REF!</definedName>
    <definedName name="pico">#REF!</definedName>
    <definedName name="pmisto" localSheetId="2">#REF!</definedName>
    <definedName name="pmisto" localSheetId="4">#REF!</definedName>
    <definedName name="pmisto">#REF!</definedName>
    <definedName name="PocetMJ" localSheetId="2">#REF!</definedName>
    <definedName name="PocetMJ" localSheetId="4">#REF!</definedName>
    <definedName name="PocetMJ" localSheetId="5">#REF!</definedName>
    <definedName name="PocetMJ" localSheetId="6">#REF!</definedName>
    <definedName name="PocetMJ" localSheetId="7">#REF!</definedName>
    <definedName name="PocetMJ" localSheetId="8">#REF!</definedName>
    <definedName name="PocetMJ" localSheetId="9">#REF!</definedName>
    <definedName name="PocetMJ" localSheetId="10">#REF!</definedName>
    <definedName name="PocetMJ" localSheetId="11">#REF!</definedName>
    <definedName name="PocetMJ" localSheetId="12">#REF!</definedName>
    <definedName name="PocetMJ">#REF!</definedName>
    <definedName name="PoptavkaID" localSheetId="2">#REF!</definedName>
    <definedName name="PoptavkaID" localSheetId="4">#REF!</definedName>
    <definedName name="PoptavkaID">#REF!</definedName>
    <definedName name="pPSC" localSheetId="2">#REF!</definedName>
    <definedName name="pPSC" localSheetId="4">#REF!</definedName>
    <definedName name="pPSC">#REF!</definedName>
    <definedName name="Projektant" localSheetId="2">#REF!</definedName>
    <definedName name="Projektant" localSheetId="4">#REF!</definedName>
    <definedName name="Projektant">#REF!</definedName>
    <definedName name="SazbaDPH1" localSheetId="2">KL!$D$20</definedName>
    <definedName name="SazbaDPH1" localSheetId="4">KL_ASŘ!$D$10</definedName>
    <definedName name="SazbaDPH1">'[2]Krycí list'!$C$30</definedName>
    <definedName name="SazbaDPH2" localSheetId="2">KL!$D$22</definedName>
    <definedName name="SazbaDPH2" localSheetId="4">KL_ASŘ!$D$12</definedName>
    <definedName name="SazbaDPH2">'[2]Krycí list'!$C$32</definedName>
    <definedName name="SloupecCC" localSheetId="2">#REF!</definedName>
    <definedName name="SloupecCC" localSheetId="4">#REF!</definedName>
    <definedName name="SloupecCC" localSheetId="5">#REF!</definedName>
    <definedName name="SloupecCC" localSheetId="6">#REF!</definedName>
    <definedName name="SloupecCC" localSheetId="7">#REF!</definedName>
    <definedName name="SloupecCC" localSheetId="8">#REF!</definedName>
    <definedName name="SloupecCC" localSheetId="9">#REF!</definedName>
    <definedName name="SloupecCC" localSheetId="10">#REF!</definedName>
    <definedName name="SloupecCC" localSheetId="11">#REF!</definedName>
    <definedName name="SloupecCC" localSheetId="12">#REF!</definedName>
    <definedName name="SloupecCC">#REF!</definedName>
    <definedName name="SloupecCisloPol" localSheetId="2">#REF!</definedName>
    <definedName name="SloupecCisloPol" localSheetId="4">#REF!</definedName>
    <definedName name="SloupecCisloPol" localSheetId="5">#REF!</definedName>
    <definedName name="SloupecCisloPol" localSheetId="6">#REF!</definedName>
    <definedName name="SloupecCisloPol" localSheetId="7">#REF!</definedName>
    <definedName name="SloupecCisloPol" localSheetId="8">#REF!</definedName>
    <definedName name="SloupecCisloPol" localSheetId="9">#REF!</definedName>
    <definedName name="SloupecCisloPol" localSheetId="10">#REF!</definedName>
    <definedName name="SloupecCisloPol" localSheetId="11">#REF!</definedName>
    <definedName name="SloupecCisloPol" localSheetId="12">#REF!</definedName>
    <definedName name="SloupecCisloPol">#REF!</definedName>
    <definedName name="SloupecJC" localSheetId="2">#REF!</definedName>
    <definedName name="SloupecJC" localSheetId="4">#REF!</definedName>
    <definedName name="SloupecJC" localSheetId="5">#REF!</definedName>
    <definedName name="SloupecJC" localSheetId="6">#REF!</definedName>
    <definedName name="SloupecJC" localSheetId="7">#REF!</definedName>
    <definedName name="SloupecJC" localSheetId="8">#REF!</definedName>
    <definedName name="SloupecJC" localSheetId="9">#REF!</definedName>
    <definedName name="SloupecJC" localSheetId="10">#REF!</definedName>
    <definedName name="SloupecJC" localSheetId="11">#REF!</definedName>
    <definedName name="SloupecJC" localSheetId="12">#REF!</definedName>
    <definedName name="SloupecJC">#REF!</definedName>
    <definedName name="SloupecMJ" localSheetId="2">#REF!</definedName>
    <definedName name="SloupecMJ" localSheetId="4">#REF!</definedName>
    <definedName name="SloupecMJ" localSheetId="5">#REF!</definedName>
    <definedName name="SloupecMJ" localSheetId="6">#REF!</definedName>
    <definedName name="SloupecMJ" localSheetId="7">#REF!</definedName>
    <definedName name="SloupecMJ" localSheetId="8">#REF!</definedName>
    <definedName name="SloupecMJ" localSheetId="9">#REF!</definedName>
    <definedName name="SloupecMJ" localSheetId="10">#REF!</definedName>
    <definedName name="SloupecMJ" localSheetId="11">#REF!</definedName>
    <definedName name="SloupecMJ" localSheetId="12">#REF!</definedName>
    <definedName name="SloupecMJ">#REF!</definedName>
    <definedName name="SloupecMnozstvi" localSheetId="2">#REF!</definedName>
    <definedName name="SloupecMnozstvi" localSheetId="4">#REF!</definedName>
    <definedName name="SloupecMnozstvi" localSheetId="5">#REF!</definedName>
    <definedName name="SloupecMnozstvi" localSheetId="6">#REF!</definedName>
    <definedName name="SloupecMnozstvi" localSheetId="7">#REF!</definedName>
    <definedName name="SloupecMnozstvi" localSheetId="8">#REF!</definedName>
    <definedName name="SloupecMnozstvi" localSheetId="9">#REF!</definedName>
    <definedName name="SloupecMnozstvi" localSheetId="10">#REF!</definedName>
    <definedName name="SloupecMnozstvi" localSheetId="11">#REF!</definedName>
    <definedName name="SloupecMnozstvi" localSheetId="12">#REF!</definedName>
    <definedName name="SloupecMnozstvi">#REF!</definedName>
    <definedName name="SloupecNazPol" localSheetId="2">#REF!</definedName>
    <definedName name="SloupecNazPol" localSheetId="4">#REF!</definedName>
    <definedName name="SloupecNazPol" localSheetId="5">#REF!</definedName>
    <definedName name="SloupecNazPol" localSheetId="6">#REF!</definedName>
    <definedName name="SloupecNazPol" localSheetId="7">#REF!</definedName>
    <definedName name="SloupecNazPol" localSheetId="8">#REF!</definedName>
    <definedName name="SloupecNazPol" localSheetId="9">#REF!</definedName>
    <definedName name="SloupecNazPol" localSheetId="10">#REF!</definedName>
    <definedName name="SloupecNazPol" localSheetId="11">#REF!</definedName>
    <definedName name="SloupecNazPol" localSheetId="12">#REF!</definedName>
    <definedName name="SloupecNazPol">#REF!</definedName>
    <definedName name="SloupecPC" localSheetId="2">#REF!</definedName>
    <definedName name="SloupecPC" localSheetId="4">#REF!</definedName>
    <definedName name="SloupecPC" localSheetId="5">#REF!</definedName>
    <definedName name="SloupecPC" localSheetId="6">#REF!</definedName>
    <definedName name="SloupecPC" localSheetId="7">#REF!</definedName>
    <definedName name="SloupecPC" localSheetId="8">#REF!</definedName>
    <definedName name="SloupecPC" localSheetId="9">#REF!</definedName>
    <definedName name="SloupecPC" localSheetId="10">#REF!</definedName>
    <definedName name="SloupecPC" localSheetId="11">#REF!</definedName>
    <definedName name="SloupecPC" localSheetId="12">#REF!</definedName>
    <definedName name="SloupecPC">#REF!</definedName>
    <definedName name="SoucetDilu" localSheetId="2">KL!#REF!</definedName>
    <definedName name="SoucetDilu" localSheetId="4">KL_ASŘ!#REF!</definedName>
    <definedName name="StavbaCelkem" localSheetId="2">KL!$H$32</definedName>
    <definedName name="StavbaCelkem" localSheetId="4">KL_ASŘ!#REF!</definedName>
    <definedName name="Vypracoval" localSheetId="2">#REF!</definedName>
    <definedName name="Vypracoval" localSheetId="4">#REF!</definedName>
    <definedName name="Vypracoval">#REF!</definedName>
    <definedName name="ZakladDPHSni" localSheetId="2">#REF!</definedName>
    <definedName name="ZakladDPHSni" localSheetId="4">#REF!</definedName>
    <definedName name="ZakladDPHSni">#REF!</definedName>
    <definedName name="ZakladDPHZakl" localSheetId="2">'[1]01 01 Kl'!$G$25</definedName>
    <definedName name="ZakladDPHZakl" localSheetId="4">'[1]01 01 Kl'!$G$25</definedName>
    <definedName name="ZakladDPHZakl">#REF!</definedName>
    <definedName name="ZaObjednatele">#REF!</definedName>
    <definedName name="Zaokrouhleni" localSheetId="2">#REF!</definedName>
    <definedName name="Zaokrouhleni" localSheetId="4">#REF!</definedName>
    <definedName name="Zaokrouhleni">#REF!</definedName>
    <definedName name="ZaZhotovitele">#REF!</definedName>
    <definedName name="Zhotovitel" localSheetId="2">KL!$D$8</definedName>
    <definedName name="Zhotovitel" localSheetId="4">KL_ASŘ!#REF!</definedName>
    <definedName name="Zhotovitel">#REF!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75" i="60" l="1"/>
  <c r="G1174" i="60"/>
  <c r="G1173" i="60"/>
  <c r="BD1172" i="60"/>
  <c r="AP1172" i="60"/>
  <c r="AO1172" i="60"/>
  <c r="AK1172" i="60"/>
  <c r="AJ1172" i="60"/>
  <c r="AG1172" i="60"/>
  <c r="AF1172" i="60"/>
  <c r="AE1172" i="60"/>
  <c r="AD1172" i="60"/>
  <c r="AC1172" i="60"/>
  <c r="AB1172" i="60"/>
  <c r="Z1172" i="60"/>
  <c r="G1172" i="60"/>
  <c r="AT1171" i="60"/>
  <c r="AS1171" i="60"/>
  <c r="BJ1170" i="60"/>
  <c r="BD1170" i="60"/>
  <c r="AP1170" i="60"/>
  <c r="AO1170" i="60"/>
  <c r="AK1170" i="60"/>
  <c r="AJ1170" i="60"/>
  <c r="AH1170" i="60"/>
  <c r="AG1170" i="60"/>
  <c r="AF1170" i="60"/>
  <c r="AE1170" i="60"/>
  <c r="AD1170" i="60"/>
  <c r="AC1170" i="60"/>
  <c r="AB1170" i="60"/>
  <c r="Z1170" i="60"/>
  <c r="M1170" i="60"/>
  <c r="BF1170" i="60" s="1"/>
  <c r="K1170" i="60"/>
  <c r="AL1170" i="60" s="1"/>
  <c r="J1170" i="60"/>
  <c r="I1170" i="60"/>
  <c r="BJ1169" i="60"/>
  <c r="BD1169" i="60"/>
  <c r="AP1169" i="60"/>
  <c r="AO1169" i="60"/>
  <c r="AK1169" i="60"/>
  <c r="AJ1169" i="60"/>
  <c r="AH1169" i="60"/>
  <c r="AG1169" i="60"/>
  <c r="AF1169" i="60"/>
  <c r="AE1169" i="60"/>
  <c r="AD1169" i="60"/>
  <c r="AC1169" i="60"/>
  <c r="AB1169" i="60"/>
  <c r="Z1169" i="60"/>
  <c r="M1169" i="60"/>
  <c r="BF1169" i="60" s="1"/>
  <c r="K1169" i="60"/>
  <c r="AL1169" i="60" s="1"/>
  <c r="J1169" i="60"/>
  <c r="I1169" i="60"/>
  <c r="BJ1168" i="60"/>
  <c r="BD1168" i="60"/>
  <c r="AP1168" i="60"/>
  <c r="AO1168" i="60"/>
  <c r="AK1168" i="60"/>
  <c r="AJ1168" i="60"/>
  <c r="AH1168" i="60"/>
  <c r="AG1168" i="60"/>
  <c r="AF1168" i="60"/>
  <c r="AE1168" i="60"/>
  <c r="AD1168" i="60"/>
  <c r="AC1168" i="60"/>
  <c r="AB1168" i="60"/>
  <c r="Z1168" i="60"/>
  <c r="M1168" i="60"/>
  <c r="BF1168" i="60" s="1"/>
  <c r="K1168" i="60"/>
  <c r="AL1168" i="60" s="1"/>
  <c r="AU1167" i="60" s="1"/>
  <c r="J1168" i="60"/>
  <c r="I1168" i="60"/>
  <c r="AT1167" i="60"/>
  <c r="AS1167" i="60"/>
  <c r="M1167" i="60"/>
  <c r="K1167" i="60"/>
  <c r="J1167" i="60"/>
  <c r="I1167" i="60"/>
  <c r="BJ1166" i="60"/>
  <c r="BD1166" i="60"/>
  <c r="AP1166" i="60"/>
  <c r="AO1166" i="60"/>
  <c r="AK1166" i="60"/>
  <c r="AJ1166" i="60"/>
  <c r="AH1166" i="60"/>
  <c r="AG1166" i="60"/>
  <c r="AF1166" i="60"/>
  <c r="AE1166" i="60"/>
  <c r="AD1166" i="60"/>
  <c r="AC1166" i="60"/>
  <c r="AB1166" i="60"/>
  <c r="Z1166" i="60"/>
  <c r="M1166" i="60"/>
  <c r="BF1166" i="60" s="1"/>
  <c r="K1166" i="60"/>
  <c r="AL1166" i="60" s="1"/>
  <c r="AU1165" i="60" s="1"/>
  <c r="J1166" i="60"/>
  <c r="I1166" i="60"/>
  <c r="AT1165" i="60"/>
  <c r="AS1165" i="60"/>
  <c r="M1165" i="60"/>
  <c r="K1165" i="60"/>
  <c r="J1165" i="60"/>
  <c r="I1165" i="60"/>
  <c r="BJ1164" i="60"/>
  <c r="BD1164" i="60"/>
  <c r="AP1164" i="60"/>
  <c r="AO1164" i="60"/>
  <c r="AK1164" i="60"/>
  <c r="AJ1164" i="60"/>
  <c r="AH1164" i="60"/>
  <c r="AG1164" i="60"/>
  <c r="AF1164" i="60"/>
  <c r="AE1164" i="60"/>
  <c r="AD1164" i="60"/>
  <c r="AC1164" i="60"/>
  <c r="AB1164" i="60"/>
  <c r="Z1164" i="60"/>
  <c r="M1164" i="60"/>
  <c r="BF1164" i="60" s="1"/>
  <c r="K1164" i="60"/>
  <c r="AL1164" i="60" s="1"/>
  <c r="AU1163" i="60" s="1"/>
  <c r="J1164" i="60"/>
  <c r="I1164" i="60"/>
  <c r="AT1163" i="60"/>
  <c r="AS1163" i="60"/>
  <c r="M1163" i="60"/>
  <c r="K1163" i="60"/>
  <c r="J1163" i="60"/>
  <c r="I1163" i="60"/>
  <c r="G1162" i="60"/>
  <c r="G1161" i="60"/>
  <c r="G1160" i="60"/>
  <c r="BD1158" i="60"/>
  <c r="AP1158" i="60"/>
  <c r="AO1158" i="60"/>
  <c r="AK1158" i="60"/>
  <c r="AJ1158" i="60"/>
  <c r="AH1158" i="60"/>
  <c r="AG1158" i="60"/>
  <c r="AF1158" i="60"/>
  <c r="AC1158" i="60"/>
  <c r="AB1158" i="60"/>
  <c r="Z1158" i="60"/>
  <c r="G1156" i="60"/>
  <c r="G1155" i="60"/>
  <c r="G1154" i="60"/>
  <c r="BD1153" i="60"/>
  <c r="AP1153" i="60"/>
  <c r="AO1153" i="60"/>
  <c r="AK1153" i="60"/>
  <c r="AJ1153" i="60"/>
  <c r="AH1153" i="60"/>
  <c r="AG1153" i="60"/>
  <c r="AF1153" i="60"/>
  <c r="AC1153" i="60"/>
  <c r="AB1153" i="60"/>
  <c r="Z1153" i="60"/>
  <c r="G1153" i="60"/>
  <c r="AT1152" i="60"/>
  <c r="AS1152" i="60"/>
  <c r="BJ1150" i="60"/>
  <c r="BD1150" i="60"/>
  <c r="AP1150" i="60"/>
  <c r="AO1150" i="60"/>
  <c r="AK1150" i="60"/>
  <c r="AJ1150" i="60"/>
  <c r="AH1150" i="60"/>
  <c r="AG1150" i="60"/>
  <c r="AF1150" i="60"/>
  <c r="AC1150" i="60"/>
  <c r="AB1150" i="60"/>
  <c r="Z1150" i="60"/>
  <c r="M1150" i="60"/>
  <c r="BF1150" i="60" s="1"/>
  <c r="K1150" i="60"/>
  <c r="AL1150" i="60" s="1"/>
  <c r="J1150" i="60"/>
  <c r="I1150" i="60"/>
  <c r="BJ1149" i="60"/>
  <c r="BD1149" i="60"/>
  <c r="AP1149" i="60"/>
  <c r="AO1149" i="60"/>
  <c r="AK1149" i="60"/>
  <c r="AJ1149" i="60"/>
  <c r="AH1149" i="60"/>
  <c r="AG1149" i="60"/>
  <c r="AF1149" i="60"/>
  <c r="AC1149" i="60"/>
  <c r="AB1149" i="60"/>
  <c r="Z1149" i="60"/>
  <c r="M1149" i="60"/>
  <c r="BF1149" i="60" s="1"/>
  <c r="K1149" i="60"/>
  <c r="AL1149" i="60" s="1"/>
  <c r="AU1148" i="60" s="1"/>
  <c r="J1149" i="60"/>
  <c r="I1149" i="60"/>
  <c r="AT1148" i="60"/>
  <c r="AS1148" i="60"/>
  <c r="M1148" i="60"/>
  <c r="K1148" i="60"/>
  <c r="J1148" i="60"/>
  <c r="I1148" i="60"/>
  <c r="G1146" i="60"/>
  <c r="G1145" i="60"/>
  <c r="G1144" i="60"/>
  <c r="BD1143" i="60"/>
  <c r="AP1143" i="60"/>
  <c r="AO1143" i="60"/>
  <c r="AK1143" i="60"/>
  <c r="AJ1143" i="60"/>
  <c r="AH1143" i="60"/>
  <c r="AG1143" i="60"/>
  <c r="AF1143" i="60"/>
  <c r="AC1143" i="60"/>
  <c r="AB1143" i="60"/>
  <c r="Z1143" i="60"/>
  <c r="G1143" i="60"/>
  <c r="G1142" i="60"/>
  <c r="G1141" i="60"/>
  <c r="G1140" i="60"/>
  <c r="BD1139" i="60"/>
  <c r="AP1139" i="60"/>
  <c r="AO1139" i="60"/>
  <c r="AK1139" i="60"/>
  <c r="AJ1139" i="60"/>
  <c r="AH1139" i="60"/>
  <c r="AG1139" i="60"/>
  <c r="AF1139" i="60"/>
  <c r="AC1139" i="60"/>
  <c r="AB1139" i="60"/>
  <c r="Z1139" i="60"/>
  <c r="G1139" i="60"/>
  <c r="G1137" i="60"/>
  <c r="G1136" i="60"/>
  <c r="G1135" i="60"/>
  <c r="BD1134" i="60"/>
  <c r="AP1134" i="60"/>
  <c r="AO1134" i="60"/>
  <c r="AK1134" i="60"/>
  <c r="AJ1134" i="60"/>
  <c r="AH1134" i="60"/>
  <c r="AG1134" i="60"/>
  <c r="AF1134" i="60"/>
  <c r="AC1134" i="60"/>
  <c r="AB1134" i="60"/>
  <c r="Z1134" i="60"/>
  <c r="G1134" i="60"/>
  <c r="G1133" i="60"/>
  <c r="G1132" i="60"/>
  <c r="G1131" i="60"/>
  <c r="BD1130" i="60"/>
  <c r="AP1130" i="60"/>
  <c r="AO1130" i="60"/>
  <c r="AK1130" i="60"/>
  <c r="AJ1130" i="60"/>
  <c r="AH1130" i="60"/>
  <c r="AG1130" i="60"/>
  <c r="AF1130" i="60"/>
  <c r="AC1130" i="60"/>
  <c r="AB1130" i="60"/>
  <c r="Z1130" i="60"/>
  <c r="G1130" i="60"/>
  <c r="G1128" i="60"/>
  <c r="G1127" i="60"/>
  <c r="G1126" i="60"/>
  <c r="BD1125" i="60"/>
  <c r="AP1125" i="60"/>
  <c r="AO1125" i="60"/>
  <c r="AK1125" i="60"/>
  <c r="AJ1125" i="60"/>
  <c r="AH1125" i="60"/>
  <c r="AG1125" i="60"/>
  <c r="AF1125" i="60"/>
  <c r="AC1125" i="60"/>
  <c r="AB1125" i="60"/>
  <c r="Z1125" i="60"/>
  <c r="G1125" i="60"/>
  <c r="G1124" i="60"/>
  <c r="G1123" i="60"/>
  <c r="G1122" i="60"/>
  <c r="BD1121" i="60"/>
  <c r="AP1121" i="60"/>
  <c r="AO1121" i="60"/>
  <c r="AK1121" i="60"/>
  <c r="AJ1121" i="60"/>
  <c r="AH1121" i="60"/>
  <c r="AG1121" i="60"/>
  <c r="AF1121" i="60"/>
  <c r="AC1121" i="60"/>
  <c r="AB1121" i="60"/>
  <c r="Z1121" i="60"/>
  <c r="G1121" i="60"/>
  <c r="G1119" i="60"/>
  <c r="G1118" i="60"/>
  <c r="G1117" i="60"/>
  <c r="G1116" i="60" s="1"/>
  <c r="BD1116" i="60"/>
  <c r="AP1116" i="60"/>
  <c r="AO1116" i="60"/>
  <c r="AK1116" i="60"/>
  <c r="AJ1116" i="60"/>
  <c r="AH1116" i="60"/>
  <c r="AG1116" i="60"/>
  <c r="AF1116" i="60"/>
  <c r="AC1116" i="60"/>
  <c r="AB1116" i="60"/>
  <c r="Z1116" i="60"/>
  <c r="G1115" i="60"/>
  <c r="G1114" i="60"/>
  <c r="G1113" i="60"/>
  <c r="BD1112" i="60"/>
  <c r="AP1112" i="60"/>
  <c r="AO1112" i="60"/>
  <c r="AK1112" i="60"/>
  <c r="AJ1112" i="60"/>
  <c r="AH1112" i="60"/>
  <c r="AG1112" i="60"/>
  <c r="AF1112" i="60"/>
  <c r="AC1112" i="60"/>
  <c r="AB1112" i="60"/>
  <c r="Z1112" i="60"/>
  <c r="G1112" i="60"/>
  <c r="AT1111" i="60"/>
  <c r="AS1111" i="60"/>
  <c r="G1110" i="60"/>
  <c r="G1109" i="60"/>
  <c r="G1108" i="60"/>
  <c r="BD1106" i="60"/>
  <c r="AP1106" i="60"/>
  <c r="AO1106" i="60"/>
  <c r="AK1106" i="60"/>
  <c r="AJ1106" i="60"/>
  <c r="AH1106" i="60"/>
  <c r="AG1106" i="60"/>
  <c r="AF1106" i="60"/>
  <c r="AC1106" i="60"/>
  <c r="AB1106" i="60"/>
  <c r="Z1106" i="60"/>
  <c r="G1106" i="60"/>
  <c r="AT1105" i="60"/>
  <c r="AS1105" i="60"/>
  <c r="G1104" i="60"/>
  <c r="G1103" i="60"/>
  <c r="G1102" i="60"/>
  <c r="BD1100" i="60"/>
  <c r="AP1100" i="60"/>
  <c r="AO1100" i="60"/>
  <c r="AK1100" i="60"/>
  <c r="AJ1100" i="60"/>
  <c r="AH1100" i="60"/>
  <c r="AG1100" i="60"/>
  <c r="AF1100" i="60"/>
  <c r="AC1100" i="60"/>
  <c r="AB1100" i="60"/>
  <c r="Z1100" i="60"/>
  <c r="G1100" i="60"/>
  <c r="G1099" i="60"/>
  <c r="G1098" i="60"/>
  <c r="G1097" i="60"/>
  <c r="BD1095" i="60"/>
  <c r="AP1095" i="60"/>
  <c r="AO1095" i="60"/>
  <c r="AK1095" i="60"/>
  <c r="AJ1095" i="60"/>
  <c r="AH1095" i="60"/>
  <c r="AG1095" i="60"/>
  <c r="AF1095" i="60"/>
  <c r="AC1095" i="60"/>
  <c r="AB1095" i="60"/>
  <c r="Z1095" i="60"/>
  <c r="G1095" i="60"/>
  <c r="G1094" i="60"/>
  <c r="G1093" i="60"/>
  <c r="G1092" i="60"/>
  <c r="BD1090" i="60"/>
  <c r="AP1090" i="60"/>
  <c r="AO1090" i="60"/>
  <c r="AK1090" i="60"/>
  <c r="AJ1090" i="60"/>
  <c r="AH1090" i="60"/>
  <c r="AG1090" i="60"/>
  <c r="AF1090" i="60"/>
  <c r="AC1090" i="60"/>
  <c r="AB1090" i="60"/>
  <c r="Z1090" i="60"/>
  <c r="G1090" i="60"/>
  <c r="G1089" i="60"/>
  <c r="G1088" i="60"/>
  <c r="G1087" i="60"/>
  <c r="BD1085" i="60"/>
  <c r="AP1085" i="60"/>
  <c r="AO1085" i="60"/>
  <c r="AK1085" i="60"/>
  <c r="AJ1085" i="60"/>
  <c r="AH1085" i="60"/>
  <c r="AG1085" i="60"/>
  <c r="AF1085" i="60"/>
  <c r="AC1085" i="60"/>
  <c r="AB1085" i="60"/>
  <c r="Z1085" i="60"/>
  <c r="G1085" i="60"/>
  <c r="G1084" i="60"/>
  <c r="G1083" i="60"/>
  <c r="G1082" i="60"/>
  <c r="BD1080" i="60"/>
  <c r="AP1080" i="60"/>
  <c r="AO1080" i="60"/>
  <c r="AK1080" i="60"/>
  <c r="AJ1080" i="60"/>
  <c r="AH1080" i="60"/>
  <c r="AG1080" i="60"/>
  <c r="AF1080" i="60"/>
  <c r="AC1080" i="60"/>
  <c r="AB1080" i="60"/>
  <c r="Z1080" i="60"/>
  <c r="G1080" i="60"/>
  <c r="G1079" i="60"/>
  <c r="G1078" i="60"/>
  <c r="G1077" i="60"/>
  <c r="BD1076" i="60"/>
  <c r="AP1076" i="60"/>
  <c r="AO1076" i="60"/>
  <c r="AK1076" i="60"/>
  <c r="AJ1076" i="60"/>
  <c r="AH1076" i="60"/>
  <c r="AG1076" i="60"/>
  <c r="AF1076" i="60"/>
  <c r="AC1076" i="60"/>
  <c r="AB1076" i="60"/>
  <c r="Z1076" i="60"/>
  <c r="G1075" i="60"/>
  <c r="G1074" i="60"/>
  <c r="G1073" i="60"/>
  <c r="G1072" i="60" s="1"/>
  <c r="BD1072" i="60"/>
  <c r="AP1072" i="60"/>
  <c r="AO1072" i="60"/>
  <c r="AK1072" i="60"/>
  <c r="AJ1072" i="60"/>
  <c r="AH1072" i="60"/>
  <c r="AG1072" i="60"/>
  <c r="AF1072" i="60"/>
  <c r="AC1072" i="60"/>
  <c r="AB1072" i="60"/>
  <c r="Z1072" i="60"/>
  <c r="G1070" i="60"/>
  <c r="G1069" i="60"/>
  <c r="G1068" i="60"/>
  <c r="BD1067" i="60"/>
  <c r="AP1067" i="60"/>
  <c r="AO1067" i="60"/>
  <c r="AK1067" i="60"/>
  <c r="AJ1067" i="60"/>
  <c r="AH1067" i="60"/>
  <c r="AG1067" i="60"/>
  <c r="AF1067" i="60"/>
  <c r="AC1067" i="60"/>
  <c r="AB1067" i="60"/>
  <c r="Z1067" i="60"/>
  <c r="G1066" i="60"/>
  <c r="G1065" i="60"/>
  <c r="G1064" i="60"/>
  <c r="BD1063" i="60"/>
  <c r="AP1063" i="60"/>
  <c r="AO1063" i="60"/>
  <c r="AK1063" i="60"/>
  <c r="AJ1063" i="60"/>
  <c r="AH1063" i="60"/>
  <c r="AG1063" i="60"/>
  <c r="AF1063" i="60"/>
  <c r="AC1063" i="60"/>
  <c r="AB1063" i="60"/>
  <c r="Z1063" i="60"/>
  <c r="G1063" i="60"/>
  <c r="G1062" i="60"/>
  <c r="G1061" i="60"/>
  <c r="G1060" i="60"/>
  <c r="BD1059" i="60"/>
  <c r="AP1059" i="60"/>
  <c r="AO1059" i="60"/>
  <c r="AK1059" i="60"/>
  <c r="AJ1059" i="60"/>
  <c r="AH1059" i="60"/>
  <c r="AG1059" i="60"/>
  <c r="AF1059" i="60"/>
  <c r="AC1059" i="60"/>
  <c r="AB1059" i="60"/>
  <c r="Z1059" i="60"/>
  <c r="G1059" i="60"/>
  <c r="G1058" i="60"/>
  <c r="G1055" i="60" s="1"/>
  <c r="G1057" i="60"/>
  <c r="G1056" i="60"/>
  <c r="BD1055" i="60"/>
  <c r="AP1055" i="60"/>
  <c r="AO1055" i="60"/>
  <c r="AK1055" i="60"/>
  <c r="AJ1055" i="60"/>
  <c r="AH1055" i="60"/>
  <c r="AG1055" i="60"/>
  <c r="AF1055" i="60"/>
  <c r="AC1055" i="60"/>
  <c r="AB1055" i="60"/>
  <c r="Z1055" i="60"/>
  <c r="G1054" i="60"/>
  <c r="G1053" i="60"/>
  <c r="G1052" i="60"/>
  <c r="BD1050" i="60"/>
  <c r="AP1050" i="60"/>
  <c r="AO1050" i="60"/>
  <c r="AK1050" i="60"/>
  <c r="AJ1050" i="60"/>
  <c r="AH1050" i="60"/>
  <c r="AG1050" i="60"/>
  <c r="AF1050" i="60"/>
  <c r="AC1050" i="60"/>
  <c r="AB1050" i="60"/>
  <c r="Z1050" i="60"/>
  <c r="G1050" i="60"/>
  <c r="G1049" i="60"/>
  <c r="G1048" i="60"/>
  <c r="G1047" i="60"/>
  <c r="BD1045" i="60"/>
  <c r="AP1045" i="60"/>
  <c r="AO1045" i="60"/>
  <c r="AK1045" i="60"/>
  <c r="AJ1045" i="60"/>
  <c r="AH1045" i="60"/>
  <c r="AG1045" i="60"/>
  <c r="AF1045" i="60"/>
  <c r="AC1045" i="60"/>
  <c r="AB1045" i="60"/>
  <c r="Z1045" i="60"/>
  <c r="G1044" i="60"/>
  <c r="G1043" i="60"/>
  <c r="G1042" i="60"/>
  <c r="BD1040" i="60"/>
  <c r="AP1040" i="60"/>
  <c r="AO1040" i="60"/>
  <c r="AK1040" i="60"/>
  <c r="AJ1040" i="60"/>
  <c r="AH1040" i="60"/>
  <c r="AE1040" i="60"/>
  <c r="AD1040" i="60"/>
  <c r="AC1040" i="60"/>
  <c r="AB1040" i="60"/>
  <c r="Z1040" i="60"/>
  <c r="G1040" i="60"/>
  <c r="G1038" i="60"/>
  <c r="G1037" i="60"/>
  <c r="G1036" i="60"/>
  <c r="BD1035" i="60"/>
  <c r="AP1035" i="60"/>
  <c r="AO1035" i="60"/>
  <c r="AK1035" i="60"/>
  <c r="AJ1035" i="60"/>
  <c r="AH1035" i="60"/>
  <c r="AG1035" i="60"/>
  <c r="AF1035" i="60"/>
  <c r="AC1035" i="60"/>
  <c r="AB1035" i="60"/>
  <c r="Z1035" i="60"/>
  <c r="G1035" i="60"/>
  <c r="G1034" i="60"/>
  <c r="G1033" i="60"/>
  <c r="G1032" i="60"/>
  <c r="BD1030" i="60"/>
  <c r="AP1030" i="60"/>
  <c r="AO1030" i="60"/>
  <c r="AK1030" i="60"/>
  <c r="AJ1030" i="60"/>
  <c r="AH1030" i="60"/>
  <c r="AG1030" i="60"/>
  <c r="AF1030" i="60"/>
  <c r="AC1030" i="60"/>
  <c r="AB1030" i="60"/>
  <c r="Z1030" i="60"/>
  <c r="G1030" i="60"/>
  <c r="G1029" i="60"/>
  <c r="G1028" i="60"/>
  <c r="G1027" i="60"/>
  <c r="BD1025" i="60"/>
  <c r="AP1025" i="60"/>
  <c r="AO1025" i="60"/>
  <c r="AK1025" i="60"/>
  <c r="AJ1025" i="60"/>
  <c r="AH1025" i="60"/>
  <c r="AG1025" i="60"/>
  <c r="AF1025" i="60"/>
  <c r="AC1025" i="60"/>
  <c r="AB1025" i="60"/>
  <c r="Z1025" i="60"/>
  <c r="G1025" i="60"/>
  <c r="G1024" i="60"/>
  <c r="G1023" i="60"/>
  <c r="G1022" i="60"/>
  <c r="BD1020" i="60"/>
  <c r="AP1020" i="60"/>
  <c r="AO1020" i="60"/>
  <c r="AK1020" i="60"/>
  <c r="AJ1020" i="60"/>
  <c r="AH1020" i="60"/>
  <c r="AE1020" i="60"/>
  <c r="AD1020" i="60"/>
  <c r="AC1020" i="60"/>
  <c r="AB1020" i="60"/>
  <c r="Z1020" i="60"/>
  <c r="G1018" i="60"/>
  <c r="G1017" i="60"/>
  <c r="G1016" i="60"/>
  <c r="BD1015" i="60"/>
  <c r="AP1015" i="60"/>
  <c r="AO1015" i="60"/>
  <c r="AK1015" i="60"/>
  <c r="AJ1015" i="60"/>
  <c r="AH1015" i="60"/>
  <c r="AG1015" i="60"/>
  <c r="AF1015" i="60"/>
  <c r="AC1015" i="60"/>
  <c r="AB1015" i="60"/>
  <c r="Z1015" i="60"/>
  <c r="G1015" i="60"/>
  <c r="G1014" i="60"/>
  <c r="G1013" i="60"/>
  <c r="G1012" i="60"/>
  <c r="BD1010" i="60"/>
  <c r="AP1010" i="60"/>
  <c r="AO1010" i="60"/>
  <c r="AK1010" i="60"/>
  <c r="AJ1010" i="60"/>
  <c r="AH1010" i="60"/>
  <c r="AG1010" i="60"/>
  <c r="AF1010" i="60"/>
  <c r="AC1010" i="60"/>
  <c r="AB1010" i="60"/>
  <c r="Z1010" i="60"/>
  <c r="G1010" i="60"/>
  <c r="G1009" i="60"/>
  <c r="G1008" i="60"/>
  <c r="G1007" i="60"/>
  <c r="BD1005" i="60"/>
  <c r="AP1005" i="60"/>
  <c r="AO1005" i="60"/>
  <c r="AK1005" i="60"/>
  <c r="AJ1005" i="60"/>
  <c r="AH1005" i="60"/>
  <c r="AG1005" i="60"/>
  <c r="AF1005" i="60"/>
  <c r="AC1005" i="60"/>
  <c r="AB1005" i="60"/>
  <c r="Z1005" i="60"/>
  <c r="G1005" i="60"/>
  <c r="G1004" i="60"/>
  <c r="G1003" i="60"/>
  <c r="G1002" i="60"/>
  <c r="BD1000" i="60"/>
  <c r="AP1000" i="60"/>
  <c r="AO1000" i="60"/>
  <c r="AK1000" i="60"/>
  <c r="AJ1000" i="60"/>
  <c r="AH1000" i="60"/>
  <c r="AE1000" i="60"/>
  <c r="AD1000" i="60"/>
  <c r="AC1000" i="60"/>
  <c r="AB1000" i="60"/>
  <c r="Z1000" i="60"/>
  <c r="G1000" i="60"/>
  <c r="G998" i="60"/>
  <c r="G997" i="60"/>
  <c r="G996" i="60"/>
  <c r="BD995" i="60"/>
  <c r="AP995" i="60"/>
  <c r="AO995" i="60"/>
  <c r="AK995" i="60"/>
  <c r="AJ995" i="60"/>
  <c r="AH995" i="60"/>
  <c r="AG995" i="60"/>
  <c r="AF995" i="60"/>
  <c r="AC995" i="60"/>
  <c r="AB995" i="60"/>
  <c r="Z995" i="60"/>
  <c r="G995" i="60"/>
  <c r="G994" i="60"/>
  <c r="G993" i="60"/>
  <c r="G992" i="60"/>
  <c r="BD990" i="60"/>
  <c r="AP990" i="60"/>
  <c r="AO990" i="60"/>
  <c r="AK990" i="60"/>
  <c r="AJ990" i="60"/>
  <c r="AH990" i="60"/>
  <c r="AG990" i="60"/>
  <c r="AF990" i="60"/>
  <c r="AC990" i="60"/>
  <c r="AB990" i="60"/>
  <c r="Z990" i="60"/>
  <c r="G990" i="60"/>
  <c r="G989" i="60"/>
  <c r="G988" i="60"/>
  <c r="G987" i="60"/>
  <c r="BD985" i="60"/>
  <c r="AP985" i="60"/>
  <c r="AO985" i="60"/>
  <c r="AK985" i="60"/>
  <c r="AJ985" i="60"/>
  <c r="AH985" i="60"/>
  <c r="AG985" i="60"/>
  <c r="AF985" i="60"/>
  <c r="AC985" i="60"/>
  <c r="AB985" i="60"/>
  <c r="Z985" i="60"/>
  <c r="G985" i="60"/>
  <c r="G984" i="60"/>
  <c r="G983" i="60"/>
  <c r="G982" i="60"/>
  <c r="G980" i="60" s="1"/>
  <c r="BD980" i="60"/>
  <c r="AP980" i="60"/>
  <c r="AO980" i="60"/>
  <c r="AK980" i="60"/>
  <c r="AJ980" i="60"/>
  <c r="AH980" i="60"/>
  <c r="AE980" i="60"/>
  <c r="AD980" i="60"/>
  <c r="AC980" i="60"/>
  <c r="AB980" i="60"/>
  <c r="Z980" i="60"/>
  <c r="G978" i="60"/>
  <c r="G977" i="60"/>
  <c r="G976" i="60"/>
  <c r="G975" i="60" s="1"/>
  <c r="BD975" i="60"/>
  <c r="AP975" i="60"/>
  <c r="AO975" i="60"/>
  <c r="AK975" i="60"/>
  <c r="AJ975" i="60"/>
  <c r="AH975" i="60"/>
  <c r="AG975" i="60"/>
  <c r="AF975" i="60"/>
  <c r="AC975" i="60"/>
  <c r="AB975" i="60"/>
  <c r="Z975" i="60"/>
  <c r="G974" i="60"/>
  <c r="G973" i="60"/>
  <c r="G972" i="60"/>
  <c r="BD970" i="60"/>
  <c r="AP970" i="60"/>
  <c r="AO970" i="60"/>
  <c r="AK970" i="60"/>
  <c r="AJ970" i="60"/>
  <c r="AH970" i="60"/>
  <c r="AG970" i="60"/>
  <c r="AF970" i="60"/>
  <c r="AC970" i="60"/>
  <c r="AB970" i="60"/>
  <c r="Z970" i="60"/>
  <c r="G969" i="60"/>
  <c r="G968" i="60"/>
  <c r="G967" i="60"/>
  <c r="BD965" i="60"/>
  <c r="AP965" i="60"/>
  <c r="AO965" i="60"/>
  <c r="AK965" i="60"/>
  <c r="AJ965" i="60"/>
  <c r="AH965" i="60"/>
  <c r="AG965" i="60"/>
  <c r="AF965" i="60"/>
  <c r="AC965" i="60"/>
  <c r="AB965" i="60"/>
  <c r="Z965" i="60"/>
  <c r="G965" i="60"/>
  <c r="G964" i="60"/>
  <c r="G963" i="60"/>
  <c r="G962" i="60"/>
  <c r="BD960" i="60"/>
  <c r="AP960" i="60"/>
  <c r="AO960" i="60"/>
  <c r="AK960" i="60"/>
  <c r="AJ960" i="60"/>
  <c r="AH960" i="60"/>
  <c r="AE960" i="60"/>
  <c r="AD960" i="60"/>
  <c r="AC960" i="60"/>
  <c r="AB960" i="60"/>
  <c r="Z960" i="60"/>
  <c r="G959" i="60"/>
  <c r="G958" i="60"/>
  <c r="G957" i="60" s="1"/>
  <c r="BD957" i="60"/>
  <c r="AP957" i="60"/>
  <c r="AO957" i="60"/>
  <c r="AK957" i="60"/>
  <c r="AJ957" i="60"/>
  <c r="AH957" i="60"/>
  <c r="AG957" i="60"/>
  <c r="AF957" i="60"/>
  <c r="AC957" i="60"/>
  <c r="AB957" i="60"/>
  <c r="Z957" i="60"/>
  <c r="G956" i="60"/>
  <c r="G955" i="60"/>
  <c r="G954" i="60"/>
  <c r="BD953" i="60"/>
  <c r="AP953" i="60"/>
  <c r="AO953" i="60"/>
  <c r="AK953" i="60"/>
  <c r="AJ953" i="60"/>
  <c r="AH953" i="60"/>
  <c r="AG953" i="60"/>
  <c r="AF953" i="60"/>
  <c r="AC953" i="60"/>
  <c r="AB953" i="60"/>
  <c r="Z953" i="60"/>
  <c r="G953" i="60"/>
  <c r="G952" i="60"/>
  <c r="G951" i="60"/>
  <c r="G950" i="60" s="1"/>
  <c r="BD950" i="60"/>
  <c r="AP950" i="60"/>
  <c r="AO950" i="60"/>
  <c r="AK950" i="60"/>
  <c r="AJ950" i="60"/>
  <c r="AH950" i="60"/>
  <c r="AG950" i="60"/>
  <c r="AF950" i="60"/>
  <c r="AC950" i="60"/>
  <c r="AB950" i="60"/>
  <c r="Z950" i="60"/>
  <c r="G949" i="60"/>
  <c r="G948" i="60"/>
  <c r="BD947" i="60"/>
  <c r="AP947" i="60"/>
  <c r="AO947" i="60"/>
  <c r="AK947" i="60"/>
  <c r="AJ947" i="60"/>
  <c r="AH947" i="60"/>
  <c r="AG947" i="60"/>
  <c r="AF947" i="60"/>
  <c r="AC947" i="60"/>
  <c r="AB947" i="60"/>
  <c r="Z947" i="60"/>
  <c r="G947" i="60"/>
  <c r="G944" i="60"/>
  <c r="G943" i="60"/>
  <c r="G942" i="60"/>
  <c r="BD941" i="60"/>
  <c r="AP941" i="60"/>
  <c r="AO941" i="60"/>
  <c r="AK941" i="60"/>
  <c r="AJ941" i="60"/>
  <c r="AG941" i="60"/>
  <c r="AF941" i="60"/>
  <c r="AE941" i="60"/>
  <c r="AD941" i="60"/>
  <c r="AC941" i="60"/>
  <c r="AB941" i="60"/>
  <c r="Z941" i="60"/>
  <c r="G941" i="60"/>
  <c r="AT940" i="60"/>
  <c r="AS940" i="60"/>
  <c r="BJ939" i="60"/>
  <c r="Z939" i="60" s="1"/>
  <c r="BD939" i="60"/>
  <c r="AP939" i="60"/>
  <c r="J939" i="60" s="1"/>
  <c r="AO939" i="60"/>
  <c r="I939" i="60" s="1"/>
  <c r="AK939" i="60"/>
  <c r="AJ939" i="60"/>
  <c r="AH939" i="60"/>
  <c r="AG939" i="60"/>
  <c r="AF939" i="60"/>
  <c r="AE939" i="60"/>
  <c r="AD939" i="60"/>
  <c r="AC939" i="60"/>
  <c r="AB939" i="60"/>
  <c r="M939" i="60"/>
  <c r="BF939" i="60" s="1"/>
  <c r="K939" i="60"/>
  <c r="AL939" i="60" s="1"/>
  <c r="BJ938" i="60"/>
  <c r="BD938" i="60"/>
  <c r="AP938" i="60"/>
  <c r="AO938" i="60"/>
  <c r="AK938" i="60"/>
  <c r="AJ938" i="60"/>
  <c r="AH938" i="60"/>
  <c r="AG938" i="60"/>
  <c r="AF938" i="60"/>
  <c r="AE938" i="60"/>
  <c r="AD938" i="60"/>
  <c r="AC938" i="60"/>
  <c r="AB938" i="60"/>
  <c r="Z938" i="60"/>
  <c r="M938" i="60"/>
  <c r="BF938" i="60" s="1"/>
  <c r="K938" i="60"/>
  <c r="AL938" i="60" s="1"/>
  <c r="J938" i="60"/>
  <c r="I938" i="60"/>
  <c r="BJ937" i="60"/>
  <c r="BD937" i="60"/>
  <c r="AP937" i="60"/>
  <c r="AO937" i="60"/>
  <c r="AK937" i="60"/>
  <c r="AJ937" i="60"/>
  <c r="AH937" i="60"/>
  <c r="AG937" i="60"/>
  <c r="AF937" i="60"/>
  <c r="AE937" i="60"/>
  <c r="AD937" i="60"/>
  <c r="AC937" i="60"/>
  <c r="AB937" i="60"/>
  <c r="Z937" i="60"/>
  <c r="M937" i="60"/>
  <c r="K937" i="60"/>
  <c r="J937" i="60"/>
  <c r="I937" i="60"/>
  <c r="BJ935" i="60"/>
  <c r="Z935" i="60" s="1"/>
  <c r="BD935" i="60"/>
  <c r="AP935" i="60"/>
  <c r="J935" i="60" s="1"/>
  <c r="J934" i="60" s="1"/>
  <c r="AO935" i="60"/>
  <c r="I935" i="60" s="1"/>
  <c r="I934" i="60" s="1"/>
  <c r="AK935" i="60"/>
  <c r="AT934" i="60" s="1"/>
  <c r="AJ935" i="60"/>
  <c r="AS934" i="60" s="1"/>
  <c r="AH935" i="60"/>
  <c r="AG935" i="60"/>
  <c r="AF935" i="60"/>
  <c r="AE935" i="60"/>
  <c r="AD935" i="60"/>
  <c r="AC935" i="60"/>
  <c r="AB935" i="60"/>
  <c r="M935" i="60"/>
  <c r="K935" i="60"/>
  <c r="BJ933" i="60"/>
  <c r="Z933" i="60" s="1"/>
  <c r="BD933" i="60"/>
  <c r="AP933" i="60"/>
  <c r="J933" i="60" s="1"/>
  <c r="J932" i="60" s="1"/>
  <c r="AO933" i="60"/>
  <c r="I933" i="60" s="1"/>
  <c r="I932" i="60" s="1"/>
  <c r="AK933" i="60"/>
  <c r="AT932" i="60" s="1"/>
  <c r="AJ933" i="60"/>
  <c r="AS932" i="60" s="1"/>
  <c r="AH933" i="60"/>
  <c r="AG933" i="60"/>
  <c r="AF933" i="60"/>
  <c r="AE933" i="60"/>
  <c r="AD933" i="60"/>
  <c r="AC933" i="60"/>
  <c r="AB933" i="60"/>
  <c r="M933" i="60"/>
  <c r="K933" i="60"/>
  <c r="AL933" i="60" s="1"/>
  <c r="AU932" i="60" s="1"/>
  <c r="K932" i="60"/>
  <c r="G931" i="60"/>
  <c r="G930" i="60"/>
  <c r="G929" i="60"/>
  <c r="BD927" i="60"/>
  <c r="AP927" i="60"/>
  <c r="AO927" i="60"/>
  <c r="AK927" i="60"/>
  <c r="AJ927" i="60"/>
  <c r="AH927" i="60"/>
  <c r="AG927" i="60"/>
  <c r="AF927" i="60"/>
  <c r="AC927" i="60"/>
  <c r="AB927" i="60"/>
  <c r="Z927" i="60"/>
  <c r="G927" i="60"/>
  <c r="G926" i="60"/>
  <c r="G925" i="60"/>
  <c r="G924" i="60"/>
  <c r="G923" i="60" s="1"/>
  <c r="BD923" i="60"/>
  <c r="AP923" i="60"/>
  <c r="AO923" i="60"/>
  <c r="AK923" i="60"/>
  <c r="AT922" i="60" s="1"/>
  <c r="AJ923" i="60"/>
  <c r="AS922" i="60" s="1"/>
  <c r="AH923" i="60"/>
  <c r="AG923" i="60"/>
  <c r="AF923" i="60"/>
  <c r="AC923" i="60"/>
  <c r="AB923" i="60"/>
  <c r="Z923" i="60"/>
  <c r="BJ920" i="60"/>
  <c r="BD920" i="60"/>
  <c r="AP920" i="60"/>
  <c r="AO920" i="60"/>
  <c r="AK920" i="60"/>
  <c r="AJ920" i="60"/>
  <c r="AH920" i="60"/>
  <c r="AG920" i="60"/>
  <c r="AF920" i="60"/>
  <c r="AC920" i="60"/>
  <c r="AB920" i="60"/>
  <c r="Z920" i="60"/>
  <c r="M920" i="60"/>
  <c r="BF920" i="60" s="1"/>
  <c r="K920" i="60"/>
  <c r="AL920" i="60" s="1"/>
  <c r="J920" i="60"/>
  <c r="I920" i="60"/>
  <c r="BJ919" i="60"/>
  <c r="BD919" i="60"/>
  <c r="AP919" i="60"/>
  <c r="AO919" i="60"/>
  <c r="AK919" i="60"/>
  <c r="AJ919" i="60"/>
  <c r="AH919" i="60"/>
  <c r="AG919" i="60"/>
  <c r="AF919" i="60"/>
  <c r="AC919" i="60"/>
  <c r="AB919" i="60"/>
  <c r="Z919" i="60"/>
  <c r="M919" i="60"/>
  <c r="BF919" i="60" s="1"/>
  <c r="K919" i="60"/>
  <c r="AL919" i="60" s="1"/>
  <c r="AU918" i="60" s="1"/>
  <c r="J919" i="60"/>
  <c r="I919" i="60"/>
  <c r="AT918" i="60"/>
  <c r="AS918" i="60"/>
  <c r="M918" i="60"/>
  <c r="K918" i="60"/>
  <c r="J918" i="60"/>
  <c r="I918" i="60"/>
  <c r="G916" i="60"/>
  <c r="G915" i="60"/>
  <c r="G914" i="60"/>
  <c r="BD913" i="60"/>
  <c r="AP913" i="60"/>
  <c r="AO913" i="60"/>
  <c r="AK913" i="60"/>
  <c r="AJ913" i="60"/>
  <c r="AH913" i="60"/>
  <c r="AG913" i="60"/>
  <c r="AF913" i="60"/>
  <c r="AC913" i="60"/>
  <c r="AB913" i="60"/>
  <c r="Z913" i="60"/>
  <c r="G913" i="60"/>
  <c r="G912" i="60"/>
  <c r="G911" i="60"/>
  <c r="G910" i="60"/>
  <c r="BD909" i="60"/>
  <c r="AP909" i="60"/>
  <c r="AO909" i="60"/>
  <c r="AK909" i="60"/>
  <c r="AJ909" i="60"/>
  <c r="AH909" i="60"/>
  <c r="AG909" i="60"/>
  <c r="AF909" i="60"/>
  <c r="AC909" i="60"/>
  <c r="AB909" i="60"/>
  <c r="Z909" i="60"/>
  <c r="G909" i="60"/>
  <c r="G907" i="60"/>
  <c r="G906" i="60"/>
  <c r="G905" i="60"/>
  <c r="BD904" i="60"/>
  <c r="AP904" i="60"/>
  <c r="AO904" i="60"/>
  <c r="AK904" i="60"/>
  <c r="AJ904" i="60"/>
  <c r="AH904" i="60"/>
  <c r="AG904" i="60"/>
  <c r="AF904" i="60"/>
  <c r="AC904" i="60"/>
  <c r="AB904" i="60"/>
  <c r="Z904" i="60"/>
  <c r="G904" i="60"/>
  <c r="G903" i="60"/>
  <c r="G902" i="60"/>
  <c r="G901" i="60"/>
  <c r="BD900" i="60"/>
  <c r="AP900" i="60"/>
  <c r="AO900" i="60"/>
  <c r="AK900" i="60"/>
  <c r="AJ900" i="60"/>
  <c r="AH900" i="60"/>
  <c r="AG900" i="60"/>
  <c r="AF900" i="60"/>
  <c r="AC900" i="60"/>
  <c r="AB900" i="60"/>
  <c r="Z900" i="60"/>
  <c r="G900" i="60"/>
  <c r="G898" i="60"/>
  <c r="G897" i="60"/>
  <c r="G896" i="60"/>
  <c r="BD895" i="60"/>
  <c r="AP895" i="60"/>
  <c r="AO895" i="60"/>
  <c r="AK895" i="60"/>
  <c r="AJ895" i="60"/>
  <c r="AH895" i="60"/>
  <c r="AG895" i="60"/>
  <c r="AF895" i="60"/>
  <c r="AC895" i="60"/>
  <c r="AB895" i="60"/>
  <c r="Z895" i="60"/>
  <c r="G895" i="60"/>
  <c r="G894" i="60"/>
  <c r="G893" i="60"/>
  <c r="G892" i="60"/>
  <c r="BD891" i="60"/>
  <c r="AP891" i="60"/>
  <c r="AO891" i="60"/>
  <c r="AK891" i="60"/>
  <c r="AJ891" i="60"/>
  <c r="AH891" i="60"/>
  <c r="AG891" i="60"/>
  <c r="AF891" i="60"/>
  <c r="AC891" i="60"/>
  <c r="AB891" i="60"/>
  <c r="Z891" i="60"/>
  <c r="G891" i="60"/>
  <c r="G889" i="60"/>
  <c r="G888" i="60"/>
  <c r="G887" i="60"/>
  <c r="BD886" i="60"/>
  <c r="AP886" i="60"/>
  <c r="AO886" i="60"/>
  <c r="AK886" i="60"/>
  <c r="AJ886" i="60"/>
  <c r="AH886" i="60"/>
  <c r="AG886" i="60"/>
  <c r="AF886" i="60"/>
  <c r="AC886" i="60"/>
  <c r="AB886" i="60"/>
  <c r="Z886" i="60"/>
  <c r="G886" i="60"/>
  <c r="G885" i="60"/>
  <c r="G884" i="60"/>
  <c r="G883" i="60"/>
  <c r="BD882" i="60"/>
  <c r="AP882" i="60"/>
  <c r="AO882" i="60"/>
  <c r="AK882" i="60"/>
  <c r="AJ882" i="60"/>
  <c r="AH882" i="60"/>
  <c r="AG882" i="60"/>
  <c r="AF882" i="60"/>
  <c r="AC882" i="60"/>
  <c r="AB882" i="60"/>
  <c r="Z882" i="60"/>
  <c r="G882" i="60"/>
  <c r="AT881" i="60"/>
  <c r="AS881" i="60"/>
  <c r="G880" i="60"/>
  <c r="G879" i="60"/>
  <c r="G878" i="60"/>
  <c r="BD876" i="60"/>
  <c r="AP876" i="60"/>
  <c r="AO876" i="60"/>
  <c r="AK876" i="60"/>
  <c r="AJ876" i="60"/>
  <c r="AH876" i="60"/>
  <c r="AG876" i="60"/>
  <c r="AF876" i="60"/>
  <c r="AC876" i="60"/>
  <c r="AB876" i="60"/>
  <c r="Z876" i="60"/>
  <c r="G876" i="60"/>
  <c r="AT875" i="60"/>
  <c r="AS875" i="60"/>
  <c r="G874" i="60"/>
  <c r="G873" i="60"/>
  <c r="G872" i="60"/>
  <c r="BD870" i="60"/>
  <c r="AP870" i="60"/>
  <c r="AO870" i="60"/>
  <c r="AK870" i="60"/>
  <c r="AJ870" i="60"/>
  <c r="AH870" i="60"/>
  <c r="AG870" i="60"/>
  <c r="AF870" i="60"/>
  <c r="AC870" i="60"/>
  <c r="AB870" i="60"/>
  <c r="Z870" i="60"/>
  <c r="G870" i="60"/>
  <c r="G869" i="60"/>
  <c r="G868" i="60"/>
  <c r="G867" i="60"/>
  <c r="G865" i="60" s="1"/>
  <c r="BD865" i="60"/>
  <c r="AP865" i="60"/>
  <c r="AO865" i="60"/>
  <c r="AK865" i="60"/>
  <c r="AJ865" i="60"/>
  <c r="AH865" i="60"/>
  <c r="AG865" i="60"/>
  <c r="AF865" i="60"/>
  <c r="AC865" i="60"/>
  <c r="AB865" i="60"/>
  <c r="Z865" i="60"/>
  <c r="G864" i="60"/>
  <c r="G863" i="60"/>
  <c r="G862" i="60"/>
  <c r="G860" i="60" s="1"/>
  <c r="BD860" i="60"/>
  <c r="AP860" i="60"/>
  <c r="AO860" i="60"/>
  <c r="AK860" i="60"/>
  <c r="AJ860" i="60"/>
  <c r="AH860" i="60"/>
  <c r="AG860" i="60"/>
  <c r="AF860" i="60"/>
  <c r="AC860" i="60"/>
  <c r="AB860" i="60"/>
  <c r="Z860" i="60"/>
  <c r="G859" i="60"/>
  <c r="G858" i="60"/>
  <c r="G857" i="60"/>
  <c r="BD855" i="60"/>
  <c r="AP855" i="60"/>
  <c r="AO855" i="60"/>
  <c r="AK855" i="60"/>
  <c r="AJ855" i="60"/>
  <c r="AH855" i="60"/>
  <c r="AG855" i="60"/>
  <c r="AF855" i="60"/>
  <c r="AC855" i="60"/>
  <c r="AB855" i="60"/>
  <c r="Z855" i="60"/>
  <c r="G855" i="60"/>
  <c r="G854" i="60"/>
  <c r="G853" i="60" s="1"/>
  <c r="BD853" i="60"/>
  <c r="AP853" i="60"/>
  <c r="AO853" i="60"/>
  <c r="AK853" i="60"/>
  <c r="AJ853" i="60"/>
  <c r="AH853" i="60"/>
  <c r="AG853" i="60"/>
  <c r="AF853" i="60"/>
  <c r="AC853" i="60"/>
  <c r="AB853" i="60"/>
  <c r="Z853" i="60"/>
  <c r="G852" i="60"/>
  <c r="G851" i="60"/>
  <c r="G850" i="60"/>
  <c r="BD849" i="60"/>
  <c r="AP849" i="60"/>
  <c r="AO849" i="60"/>
  <c r="AK849" i="60"/>
  <c r="AJ849" i="60"/>
  <c r="AH849" i="60"/>
  <c r="AG849" i="60"/>
  <c r="AF849" i="60"/>
  <c r="AC849" i="60"/>
  <c r="AB849" i="60"/>
  <c r="Z849" i="60"/>
  <c r="G849" i="60"/>
  <c r="G848" i="60"/>
  <c r="G847" i="60"/>
  <c r="G846" i="60"/>
  <c r="BD845" i="60"/>
  <c r="AP845" i="60"/>
  <c r="AO845" i="60"/>
  <c r="AK845" i="60"/>
  <c r="AJ845" i="60"/>
  <c r="AH845" i="60"/>
  <c r="AG845" i="60"/>
  <c r="AF845" i="60"/>
  <c r="AC845" i="60"/>
  <c r="AB845" i="60"/>
  <c r="Z845" i="60"/>
  <c r="G845" i="60"/>
  <c r="G844" i="60"/>
  <c r="G843" i="60"/>
  <c r="G842" i="60"/>
  <c r="BD841" i="60"/>
  <c r="AP841" i="60"/>
  <c r="AO841" i="60"/>
  <c r="AK841" i="60"/>
  <c r="AJ841" i="60"/>
  <c r="AH841" i="60"/>
  <c r="AG841" i="60"/>
  <c r="AF841" i="60"/>
  <c r="AC841" i="60"/>
  <c r="AB841" i="60"/>
  <c r="Z841" i="60"/>
  <c r="G841" i="60"/>
  <c r="G840" i="60"/>
  <c r="G839" i="60"/>
  <c r="G838" i="60"/>
  <c r="BD837" i="60"/>
  <c r="AP837" i="60"/>
  <c r="AO837" i="60"/>
  <c r="AK837" i="60"/>
  <c r="AJ837" i="60"/>
  <c r="AH837" i="60"/>
  <c r="AG837" i="60"/>
  <c r="AF837" i="60"/>
  <c r="AC837" i="60"/>
  <c r="AB837" i="60"/>
  <c r="Z837" i="60"/>
  <c r="G837" i="60"/>
  <c r="G835" i="60"/>
  <c r="G834" i="60"/>
  <c r="G833" i="60"/>
  <c r="BD832" i="60"/>
  <c r="AP832" i="60"/>
  <c r="AO832" i="60"/>
  <c r="AK832" i="60"/>
  <c r="AJ832" i="60"/>
  <c r="AH832" i="60"/>
  <c r="AG832" i="60"/>
  <c r="AF832" i="60"/>
  <c r="AC832" i="60"/>
  <c r="AB832" i="60"/>
  <c r="Z832" i="60"/>
  <c r="G832" i="60"/>
  <c r="G831" i="60"/>
  <c r="G830" i="60"/>
  <c r="G829" i="60"/>
  <c r="BD828" i="60"/>
  <c r="AP828" i="60"/>
  <c r="AO828" i="60"/>
  <c r="AK828" i="60"/>
  <c r="AJ828" i="60"/>
  <c r="AH828" i="60"/>
  <c r="AG828" i="60"/>
  <c r="AF828" i="60"/>
  <c r="AC828" i="60"/>
  <c r="AB828" i="60"/>
  <c r="Z828" i="60"/>
  <c r="G828" i="60"/>
  <c r="G827" i="60"/>
  <c r="G826" i="60"/>
  <c r="G825" i="60"/>
  <c r="G824" i="60" s="1"/>
  <c r="BD824" i="60"/>
  <c r="AP824" i="60"/>
  <c r="AO824" i="60"/>
  <c r="AK824" i="60"/>
  <c r="AJ824" i="60"/>
  <c r="AH824" i="60"/>
  <c r="AG824" i="60"/>
  <c r="AF824" i="60"/>
  <c r="AC824" i="60"/>
  <c r="AB824" i="60"/>
  <c r="Z824" i="60"/>
  <c r="G823" i="60"/>
  <c r="G822" i="60"/>
  <c r="G821" i="60"/>
  <c r="BD820" i="60"/>
  <c r="AP820" i="60"/>
  <c r="AO820" i="60"/>
  <c r="AK820" i="60"/>
  <c r="AJ820" i="60"/>
  <c r="AH820" i="60"/>
  <c r="AG820" i="60"/>
  <c r="AF820" i="60"/>
  <c r="AC820" i="60"/>
  <c r="AB820" i="60"/>
  <c r="Z820" i="60"/>
  <c r="G820" i="60"/>
  <c r="G819" i="60"/>
  <c r="G818" i="60"/>
  <c r="G817" i="60"/>
  <c r="BD815" i="60"/>
  <c r="AP815" i="60"/>
  <c r="AO815" i="60"/>
  <c r="AK815" i="60"/>
  <c r="AJ815" i="60"/>
  <c r="AH815" i="60"/>
  <c r="AG815" i="60"/>
  <c r="AF815" i="60"/>
  <c r="AC815" i="60"/>
  <c r="AB815" i="60"/>
  <c r="Z815" i="60"/>
  <c r="G815" i="60"/>
  <c r="G814" i="60"/>
  <c r="G813" i="60"/>
  <c r="G812" i="60"/>
  <c r="G810" i="60" s="1"/>
  <c r="BD810" i="60"/>
  <c r="AP810" i="60"/>
  <c r="AO810" i="60"/>
  <c r="AK810" i="60"/>
  <c r="AJ810" i="60"/>
  <c r="AH810" i="60"/>
  <c r="AG810" i="60"/>
  <c r="AF810" i="60"/>
  <c r="AC810" i="60"/>
  <c r="AB810" i="60"/>
  <c r="Z810" i="60"/>
  <c r="G809" i="60"/>
  <c r="G808" i="60"/>
  <c r="G807" i="60"/>
  <c r="G805" i="60" s="1"/>
  <c r="BD805" i="60"/>
  <c r="AP805" i="60"/>
  <c r="AO805" i="60"/>
  <c r="AK805" i="60"/>
  <c r="AJ805" i="60"/>
  <c r="AH805" i="60"/>
  <c r="AE805" i="60"/>
  <c r="AD805" i="60"/>
  <c r="AC805" i="60"/>
  <c r="AB805" i="60"/>
  <c r="Z805" i="60"/>
  <c r="G803" i="60"/>
  <c r="G802" i="60"/>
  <c r="G801" i="60"/>
  <c r="G800" i="60" s="1"/>
  <c r="BD800" i="60"/>
  <c r="AP800" i="60"/>
  <c r="AO800" i="60"/>
  <c r="AK800" i="60"/>
  <c r="AJ800" i="60"/>
  <c r="AH800" i="60"/>
  <c r="AG800" i="60"/>
  <c r="AF800" i="60"/>
  <c r="AC800" i="60"/>
  <c r="AB800" i="60"/>
  <c r="Z800" i="60"/>
  <c r="G799" i="60"/>
  <c r="G798" i="60"/>
  <c r="G797" i="60"/>
  <c r="BD795" i="60"/>
  <c r="AP795" i="60"/>
  <c r="AO795" i="60"/>
  <c r="AK795" i="60"/>
  <c r="AJ795" i="60"/>
  <c r="AH795" i="60"/>
  <c r="AG795" i="60"/>
  <c r="AF795" i="60"/>
  <c r="AC795" i="60"/>
  <c r="AB795" i="60"/>
  <c r="Z795" i="60"/>
  <c r="G795" i="60"/>
  <c r="G794" i="60"/>
  <c r="G793" i="60"/>
  <c r="G792" i="60"/>
  <c r="G790" i="60" s="1"/>
  <c r="BD790" i="60"/>
  <c r="AP790" i="60"/>
  <c r="AO790" i="60"/>
  <c r="AK790" i="60"/>
  <c r="AJ790" i="60"/>
  <c r="AH790" i="60"/>
  <c r="AG790" i="60"/>
  <c r="AF790" i="60"/>
  <c r="AC790" i="60"/>
  <c r="AB790" i="60"/>
  <c r="Z790" i="60"/>
  <c r="G789" i="60"/>
  <c r="G788" i="60"/>
  <c r="G787" i="60"/>
  <c r="BD785" i="60"/>
  <c r="AP785" i="60"/>
  <c r="AO785" i="60"/>
  <c r="AK785" i="60"/>
  <c r="AJ785" i="60"/>
  <c r="AH785" i="60"/>
  <c r="AE785" i="60"/>
  <c r="AD785" i="60"/>
  <c r="AC785" i="60"/>
  <c r="AB785" i="60"/>
  <c r="Z785" i="60"/>
  <c r="G785" i="60"/>
  <c r="G783" i="60"/>
  <c r="G782" i="60"/>
  <c r="G781" i="60"/>
  <c r="BD780" i="60"/>
  <c r="AP780" i="60"/>
  <c r="AO780" i="60"/>
  <c r="AK780" i="60"/>
  <c r="AJ780" i="60"/>
  <c r="AH780" i="60"/>
  <c r="AG780" i="60"/>
  <c r="AF780" i="60"/>
  <c r="AC780" i="60"/>
  <c r="AB780" i="60"/>
  <c r="Z780" i="60"/>
  <c r="G780" i="60"/>
  <c r="G779" i="60"/>
  <c r="G778" i="60"/>
  <c r="G777" i="60"/>
  <c r="BD775" i="60"/>
  <c r="AP775" i="60"/>
  <c r="AO775" i="60"/>
  <c r="AK775" i="60"/>
  <c r="AJ775" i="60"/>
  <c r="AH775" i="60"/>
  <c r="AG775" i="60"/>
  <c r="AF775" i="60"/>
  <c r="AC775" i="60"/>
  <c r="AB775" i="60"/>
  <c r="Z775" i="60"/>
  <c r="G775" i="60"/>
  <c r="G774" i="60"/>
  <c r="G773" i="60"/>
  <c r="G772" i="60"/>
  <c r="BD770" i="60"/>
  <c r="AP770" i="60"/>
  <c r="AO770" i="60"/>
  <c r="AK770" i="60"/>
  <c r="AJ770" i="60"/>
  <c r="AH770" i="60"/>
  <c r="AG770" i="60"/>
  <c r="AF770" i="60"/>
  <c r="AC770" i="60"/>
  <c r="AB770" i="60"/>
  <c r="Z770" i="60"/>
  <c r="G770" i="60"/>
  <c r="G769" i="60"/>
  <c r="G768" i="60"/>
  <c r="G767" i="60"/>
  <c r="BD765" i="60"/>
  <c r="AP765" i="60"/>
  <c r="AO765" i="60"/>
  <c r="AK765" i="60"/>
  <c r="AJ765" i="60"/>
  <c r="AH765" i="60"/>
  <c r="AE765" i="60"/>
  <c r="AD765" i="60"/>
  <c r="AC765" i="60"/>
  <c r="AB765" i="60"/>
  <c r="Z765" i="60"/>
  <c r="G765" i="60"/>
  <c r="G763" i="60"/>
  <c r="G762" i="60"/>
  <c r="G761" i="60"/>
  <c r="BD760" i="60"/>
  <c r="AP760" i="60"/>
  <c r="AO760" i="60"/>
  <c r="AK760" i="60"/>
  <c r="AJ760" i="60"/>
  <c r="AH760" i="60"/>
  <c r="AG760" i="60"/>
  <c r="AF760" i="60"/>
  <c r="AC760" i="60"/>
  <c r="AB760" i="60"/>
  <c r="Z760" i="60"/>
  <c r="G760" i="60"/>
  <c r="G759" i="60"/>
  <c r="G758" i="60"/>
  <c r="G757" i="60"/>
  <c r="BD755" i="60"/>
  <c r="AP755" i="60"/>
  <c r="AO755" i="60"/>
  <c r="AK755" i="60"/>
  <c r="AJ755" i="60"/>
  <c r="AH755" i="60"/>
  <c r="AG755" i="60"/>
  <c r="AF755" i="60"/>
  <c r="AC755" i="60"/>
  <c r="AB755" i="60"/>
  <c r="Z755" i="60"/>
  <c r="G755" i="60"/>
  <c r="G754" i="60"/>
  <c r="G753" i="60"/>
  <c r="G752" i="60"/>
  <c r="G750" i="60" s="1"/>
  <c r="BD750" i="60"/>
  <c r="AP750" i="60"/>
  <c r="AO750" i="60"/>
  <c r="AK750" i="60"/>
  <c r="AJ750" i="60"/>
  <c r="AH750" i="60"/>
  <c r="AG750" i="60"/>
  <c r="AF750" i="60"/>
  <c r="AC750" i="60"/>
  <c r="AB750" i="60"/>
  <c r="Z750" i="60"/>
  <c r="G749" i="60"/>
  <c r="G748" i="60"/>
  <c r="G747" i="60"/>
  <c r="BD745" i="60"/>
  <c r="AP745" i="60"/>
  <c r="AO745" i="60"/>
  <c r="AK745" i="60"/>
  <c r="AJ745" i="60"/>
  <c r="AH745" i="60"/>
  <c r="AE745" i="60"/>
  <c r="AD745" i="60"/>
  <c r="AC745" i="60"/>
  <c r="AB745" i="60"/>
  <c r="Z745" i="60"/>
  <c r="G745" i="60"/>
  <c r="G743" i="60"/>
  <c r="G742" i="60"/>
  <c r="G741" i="60"/>
  <c r="BD740" i="60"/>
  <c r="AP740" i="60"/>
  <c r="AO740" i="60"/>
  <c r="AK740" i="60"/>
  <c r="AJ740" i="60"/>
  <c r="AH740" i="60"/>
  <c r="AG740" i="60"/>
  <c r="AF740" i="60"/>
  <c r="AC740" i="60"/>
  <c r="AB740" i="60"/>
  <c r="Z740" i="60"/>
  <c r="D739" i="60"/>
  <c r="G739" i="60" s="1"/>
  <c r="G738" i="60"/>
  <c r="G737" i="60"/>
  <c r="BD735" i="60"/>
  <c r="AP735" i="60"/>
  <c r="AO735" i="60"/>
  <c r="AK735" i="60"/>
  <c r="AJ735" i="60"/>
  <c r="AH735" i="60"/>
  <c r="AG735" i="60"/>
  <c r="AF735" i="60"/>
  <c r="AC735" i="60"/>
  <c r="AB735" i="60"/>
  <c r="Z735" i="60"/>
  <c r="G734" i="60"/>
  <c r="G733" i="60"/>
  <c r="G732" i="60"/>
  <c r="BD730" i="60"/>
  <c r="AP730" i="60"/>
  <c r="AO730" i="60"/>
  <c r="AK730" i="60"/>
  <c r="AJ730" i="60"/>
  <c r="AH730" i="60"/>
  <c r="AG730" i="60"/>
  <c r="AF730" i="60"/>
  <c r="AC730" i="60"/>
  <c r="AB730" i="60"/>
  <c r="Z730" i="60"/>
  <c r="G730" i="60"/>
  <c r="G729" i="60"/>
  <c r="G728" i="60"/>
  <c r="G727" i="60"/>
  <c r="BD725" i="60"/>
  <c r="AP725" i="60"/>
  <c r="AO725" i="60"/>
  <c r="AK725" i="60"/>
  <c r="AJ725" i="60"/>
  <c r="AH725" i="60"/>
  <c r="AE725" i="60"/>
  <c r="AD725" i="60"/>
  <c r="AC725" i="60"/>
  <c r="AB725" i="60"/>
  <c r="Z725" i="60"/>
  <c r="G724" i="60"/>
  <c r="G723" i="60"/>
  <c r="G722" i="60"/>
  <c r="G721" i="60" s="1"/>
  <c r="BD721" i="60"/>
  <c r="AP721" i="60"/>
  <c r="AO721" i="60"/>
  <c r="AK721" i="60"/>
  <c r="AJ721" i="60"/>
  <c r="AH721" i="60"/>
  <c r="AG721" i="60"/>
  <c r="AF721" i="60"/>
  <c r="AC721" i="60"/>
  <c r="AB721" i="60"/>
  <c r="Z721" i="60"/>
  <c r="G720" i="60"/>
  <c r="G719" i="60"/>
  <c r="G718" i="60"/>
  <c r="BD717" i="60"/>
  <c r="AP717" i="60"/>
  <c r="AO717" i="60"/>
  <c r="AK717" i="60"/>
  <c r="AJ717" i="60"/>
  <c r="AH717" i="60"/>
  <c r="AG717" i="60"/>
  <c r="AF717" i="60"/>
  <c r="AC717" i="60"/>
  <c r="AB717" i="60"/>
  <c r="Z717" i="60"/>
  <c r="G717" i="60"/>
  <c r="G716" i="60"/>
  <c r="G715" i="60"/>
  <c r="G714" i="60"/>
  <c r="G713" i="60" s="1"/>
  <c r="BD713" i="60"/>
  <c r="AP713" i="60"/>
  <c r="AO713" i="60"/>
  <c r="AK713" i="60"/>
  <c r="AJ713" i="60"/>
  <c r="AH713" i="60"/>
  <c r="AG713" i="60"/>
  <c r="AF713" i="60"/>
  <c r="AC713" i="60"/>
  <c r="AB713" i="60"/>
  <c r="Z713" i="60"/>
  <c r="G712" i="60"/>
  <c r="G711" i="60"/>
  <c r="BD710" i="60"/>
  <c r="AP710" i="60"/>
  <c r="AO710" i="60"/>
  <c r="AK710" i="60"/>
  <c r="AJ710" i="60"/>
  <c r="AH710" i="60"/>
  <c r="AG710" i="60"/>
  <c r="AF710" i="60"/>
  <c r="AC710" i="60"/>
  <c r="AB710" i="60"/>
  <c r="Z710" i="60"/>
  <c r="G709" i="60"/>
  <c r="G708" i="60"/>
  <c r="G707" i="60"/>
  <c r="BD706" i="60"/>
  <c r="AP706" i="60"/>
  <c r="AO706" i="60"/>
  <c r="AK706" i="60"/>
  <c r="AJ706" i="60"/>
  <c r="AH706" i="60"/>
  <c r="AG706" i="60"/>
  <c r="AF706" i="60"/>
  <c r="AC706" i="60"/>
  <c r="AB706" i="60"/>
  <c r="Z706" i="60"/>
  <c r="G706" i="60"/>
  <c r="G703" i="60"/>
  <c r="G702" i="60"/>
  <c r="G701" i="60"/>
  <c r="BD700" i="60"/>
  <c r="AP700" i="60"/>
  <c r="AO700" i="60"/>
  <c r="AK700" i="60"/>
  <c r="AJ700" i="60"/>
  <c r="AG700" i="60"/>
  <c r="AF700" i="60"/>
  <c r="AE700" i="60"/>
  <c r="AD700" i="60"/>
  <c r="AC700" i="60"/>
  <c r="AB700" i="60"/>
  <c r="Z700" i="60"/>
  <c r="G700" i="60"/>
  <c r="AT699" i="60"/>
  <c r="AS699" i="60"/>
  <c r="BJ698" i="60"/>
  <c r="BD698" i="60"/>
  <c r="AP698" i="60"/>
  <c r="AO698" i="60"/>
  <c r="AK698" i="60"/>
  <c r="AJ698" i="60"/>
  <c r="AH698" i="60"/>
  <c r="AG698" i="60"/>
  <c r="AF698" i="60"/>
  <c r="AE698" i="60"/>
  <c r="AD698" i="60"/>
  <c r="AC698" i="60"/>
  <c r="AB698" i="60"/>
  <c r="Z698" i="60"/>
  <c r="M698" i="60"/>
  <c r="K698" i="60"/>
  <c r="J698" i="60"/>
  <c r="I698" i="60"/>
  <c r="BJ697" i="60"/>
  <c r="Z697" i="60" s="1"/>
  <c r="BD697" i="60"/>
  <c r="AP697" i="60"/>
  <c r="AO697" i="60"/>
  <c r="AK697" i="60"/>
  <c r="AJ697" i="60"/>
  <c r="AH697" i="60"/>
  <c r="AG697" i="60"/>
  <c r="AF697" i="60"/>
  <c r="AE697" i="60"/>
  <c r="AD697" i="60"/>
  <c r="AC697" i="60"/>
  <c r="AB697" i="60"/>
  <c r="M697" i="60"/>
  <c r="BF697" i="60" s="1"/>
  <c r="K697" i="60"/>
  <c r="AL697" i="60" s="1"/>
  <c r="J697" i="60"/>
  <c r="I697" i="60"/>
  <c r="BJ696" i="60"/>
  <c r="BD696" i="60"/>
  <c r="AP696" i="60"/>
  <c r="AO696" i="60"/>
  <c r="AK696" i="60"/>
  <c r="AJ696" i="60"/>
  <c r="AH696" i="60"/>
  <c r="AG696" i="60"/>
  <c r="AF696" i="60"/>
  <c r="AE696" i="60"/>
  <c r="AD696" i="60"/>
  <c r="AC696" i="60"/>
  <c r="AB696" i="60"/>
  <c r="Z696" i="60"/>
  <c r="M696" i="60"/>
  <c r="BF696" i="60" s="1"/>
  <c r="K696" i="60"/>
  <c r="AL696" i="60" s="1"/>
  <c r="J696" i="60"/>
  <c r="I696" i="60"/>
  <c r="BJ694" i="60"/>
  <c r="BD694" i="60"/>
  <c r="AP694" i="60"/>
  <c r="AO694" i="60"/>
  <c r="AK694" i="60"/>
  <c r="AJ694" i="60"/>
  <c r="AH694" i="60"/>
  <c r="AG694" i="60"/>
  <c r="AF694" i="60"/>
  <c r="AE694" i="60"/>
  <c r="AD694" i="60"/>
  <c r="AC694" i="60"/>
  <c r="AB694" i="60"/>
  <c r="Z694" i="60"/>
  <c r="M694" i="60"/>
  <c r="BF694" i="60" s="1"/>
  <c r="K694" i="60"/>
  <c r="AL694" i="60" s="1"/>
  <c r="AU693" i="60" s="1"/>
  <c r="J694" i="60"/>
  <c r="I694" i="60"/>
  <c r="AT693" i="60"/>
  <c r="AS693" i="60"/>
  <c r="M693" i="60"/>
  <c r="K693" i="60"/>
  <c r="J693" i="60"/>
  <c r="I693" i="60"/>
  <c r="BJ692" i="60"/>
  <c r="BD692" i="60"/>
  <c r="AP692" i="60"/>
  <c r="AO692" i="60"/>
  <c r="AK692" i="60"/>
  <c r="AJ692" i="60"/>
  <c r="AH692" i="60"/>
  <c r="AG692" i="60"/>
  <c r="AF692" i="60"/>
  <c r="AE692" i="60"/>
  <c r="AD692" i="60"/>
  <c r="AC692" i="60"/>
  <c r="AB692" i="60"/>
  <c r="Z692" i="60"/>
  <c r="M692" i="60"/>
  <c r="BF692" i="60" s="1"/>
  <c r="K692" i="60"/>
  <c r="AL692" i="60" s="1"/>
  <c r="AU691" i="60" s="1"/>
  <c r="J692" i="60"/>
  <c r="I692" i="60"/>
  <c r="AT691" i="60"/>
  <c r="AS691" i="60"/>
  <c r="M691" i="60"/>
  <c r="K691" i="60"/>
  <c r="J691" i="60"/>
  <c r="I691" i="60"/>
  <c r="G690" i="60"/>
  <c r="G689" i="60"/>
  <c r="G688" i="60"/>
  <c r="BD686" i="60"/>
  <c r="AP686" i="60"/>
  <c r="AO686" i="60"/>
  <c r="AK686" i="60"/>
  <c r="AJ686" i="60"/>
  <c r="AH686" i="60"/>
  <c r="AG686" i="60"/>
  <c r="AF686" i="60"/>
  <c r="AC686" i="60"/>
  <c r="AB686" i="60"/>
  <c r="Z686" i="60"/>
  <c r="G686" i="60"/>
  <c r="G685" i="60"/>
  <c r="G684" i="60"/>
  <c r="G683" i="60"/>
  <c r="BD682" i="60"/>
  <c r="AP682" i="60"/>
  <c r="AO682" i="60"/>
  <c r="AK682" i="60"/>
  <c r="AJ682" i="60"/>
  <c r="AH682" i="60"/>
  <c r="AG682" i="60"/>
  <c r="AF682" i="60"/>
  <c r="AC682" i="60"/>
  <c r="AB682" i="60"/>
  <c r="Z682" i="60"/>
  <c r="G682" i="60"/>
  <c r="AT681" i="60"/>
  <c r="AS681" i="60"/>
  <c r="BJ679" i="60"/>
  <c r="BD679" i="60"/>
  <c r="AP679" i="60"/>
  <c r="AO679" i="60"/>
  <c r="AK679" i="60"/>
  <c r="AJ679" i="60"/>
  <c r="AH679" i="60"/>
  <c r="AG679" i="60"/>
  <c r="AF679" i="60"/>
  <c r="AC679" i="60"/>
  <c r="AB679" i="60"/>
  <c r="Z679" i="60"/>
  <c r="M679" i="60"/>
  <c r="BF679" i="60" s="1"/>
  <c r="K679" i="60"/>
  <c r="AL679" i="60" s="1"/>
  <c r="J679" i="60"/>
  <c r="I679" i="60"/>
  <c r="BJ678" i="60"/>
  <c r="BD678" i="60"/>
  <c r="AP678" i="60"/>
  <c r="AO678" i="60"/>
  <c r="AK678" i="60"/>
  <c r="AJ678" i="60"/>
  <c r="AH678" i="60"/>
  <c r="AG678" i="60"/>
  <c r="AF678" i="60"/>
  <c r="AC678" i="60"/>
  <c r="AB678" i="60"/>
  <c r="Z678" i="60"/>
  <c r="M678" i="60"/>
  <c r="BF678" i="60" s="1"/>
  <c r="K678" i="60"/>
  <c r="AL678" i="60" s="1"/>
  <c r="AU677" i="60" s="1"/>
  <c r="J678" i="60"/>
  <c r="I678" i="60"/>
  <c r="I677" i="60" s="1"/>
  <c r="AT677" i="60"/>
  <c r="AS677" i="60"/>
  <c r="M677" i="60"/>
  <c r="K677" i="60"/>
  <c r="J677" i="60"/>
  <c r="G675" i="60"/>
  <c r="G674" i="60"/>
  <c r="G673" i="60"/>
  <c r="G672" i="60" s="1"/>
  <c r="BD672" i="60"/>
  <c r="AP672" i="60"/>
  <c r="AO672" i="60"/>
  <c r="AK672" i="60"/>
  <c r="AJ672" i="60"/>
  <c r="AH672" i="60"/>
  <c r="AG672" i="60"/>
  <c r="AF672" i="60"/>
  <c r="AC672" i="60"/>
  <c r="AB672" i="60"/>
  <c r="Z672" i="60"/>
  <c r="G671" i="60"/>
  <c r="G670" i="60"/>
  <c r="G669" i="60"/>
  <c r="G668" i="60" s="1"/>
  <c r="BD668" i="60"/>
  <c r="AP668" i="60"/>
  <c r="AO668" i="60"/>
  <c r="AK668" i="60"/>
  <c r="AJ668" i="60"/>
  <c r="AH668" i="60"/>
  <c r="AG668" i="60"/>
  <c r="AF668" i="60"/>
  <c r="AC668" i="60"/>
  <c r="AB668" i="60"/>
  <c r="Z668" i="60"/>
  <c r="G666" i="60"/>
  <c r="G665" i="60"/>
  <c r="G664" i="60"/>
  <c r="G663" i="60" s="1"/>
  <c r="BD663" i="60"/>
  <c r="AP663" i="60"/>
  <c r="AO663" i="60"/>
  <c r="AK663" i="60"/>
  <c r="AJ663" i="60"/>
  <c r="AH663" i="60"/>
  <c r="AG663" i="60"/>
  <c r="AF663" i="60"/>
  <c r="AC663" i="60"/>
  <c r="AB663" i="60"/>
  <c r="Z663" i="60"/>
  <c r="G662" i="60"/>
  <c r="G661" i="60"/>
  <c r="G660" i="60"/>
  <c r="G659" i="60" s="1"/>
  <c r="BD659" i="60"/>
  <c r="AP659" i="60"/>
  <c r="AO659" i="60"/>
  <c r="AK659" i="60"/>
  <c r="AJ659" i="60"/>
  <c r="AH659" i="60"/>
  <c r="AG659" i="60"/>
  <c r="AF659" i="60"/>
  <c r="AC659" i="60"/>
  <c r="AB659" i="60"/>
  <c r="Z659" i="60"/>
  <c r="G657" i="60"/>
  <c r="BD656" i="60"/>
  <c r="AP656" i="60"/>
  <c r="AO656" i="60"/>
  <c r="AK656" i="60"/>
  <c r="AJ656" i="60"/>
  <c r="AH656" i="60"/>
  <c r="AG656" i="60"/>
  <c r="AF656" i="60"/>
  <c r="AC656" i="60"/>
  <c r="AB656" i="60"/>
  <c r="Z656" i="60"/>
  <c r="G656" i="60"/>
  <c r="G654" i="60"/>
  <c r="G653" i="60"/>
  <c r="G652" i="60"/>
  <c r="BD651" i="60"/>
  <c r="AP651" i="60"/>
  <c r="AO651" i="60"/>
  <c r="AK651" i="60"/>
  <c r="AJ651" i="60"/>
  <c r="AH651" i="60"/>
  <c r="AG651" i="60"/>
  <c r="AF651" i="60"/>
  <c r="AC651" i="60"/>
  <c r="AB651" i="60"/>
  <c r="Z651" i="60"/>
  <c r="G651" i="60"/>
  <c r="G650" i="60"/>
  <c r="G649" i="60"/>
  <c r="G648" i="60"/>
  <c r="BD647" i="60"/>
  <c r="AP647" i="60"/>
  <c r="AO647" i="60"/>
  <c r="AK647" i="60"/>
  <c r="AJ647" i="60"/>
  <c r="AH647" i="60"/>
  <c r="AG647" i="60"/>
  <c r="AF647" i="60"/>
  <c r="AC647" i="60"/>
  <c r="AB647" i="60"/>
  <c r="Z647" i="60"/>
  <c r="G647" i="60"/>
  <c r="G645" i="60"/>
  <c r="G644" i="60"/>
  <c r="G643" i="60"/>
  <c r="BD641" i="60"/>
  <c r="AP641" i="60"/>
  <c r="AO641" i="60"/>
  <c r="AK641" i="60"/>
  <c r="AJ641" i="60"/>
  <c r="AS640" i="60" s="1"/>
  <c r="AH641" i="60"/>
  <c r="AG641" i="60"/>
  <c r="AF641" i="60"/>
  <c r="AC641" i="60"/>
  <c r="AB641" i="60"/>
  <c r="Z641" i="60"/>
  <c r="G641" i="60"/>
  <c r="AT640" i="60"/>
  <c r="G639" i="60"/>
  <c r="G638" i="60"/>
  <c r="G637" i="60"/>
  <c r="BD635" i="60"/>
  <c r="AP635" i="60"/>
  <c r="AO635" i="60"/>
  <c r="AK635" i="60"/>
  <c r="AJ635" i="60"/>
  <c r="AH635" i="60"/>
  <c r="AG635" i="60"/>
  <c r="AF635" i="60"/>
  <c r="AC635" i="60"/>
  <c r="AB635" i="60"/>
  <c r="Z635" i="60"/>
  <c r="G635" i="60"/>
  <c r="G634" i="60"/>
  <c r="G633" i="60"/>
  <c r="G632" i="60"/>
  <c r="BD630" i="60"/>
  <c r="AP630" i="60"/>
  <c r="AO630" i="60"/>
  <c r="AK630" i="60"/>
  <c r="AJ630" i="60"/>
  <c r="AH630" i="60"/>
  <c r="AG630" i="60"/>
  <c r="AF630" i="60"/>
  <c r="AC630" i="60"/>
  <c r="AB630" i="60"/>
  <c r="Z630" i="60"/>
  <c r="G629" i="60"/>
  <c r="G628" i="60"/>
  <c r="G627" i="60"/>
  <c r="G625" i="60" s="1"/>
  <c r="BD625" i="60"/>
  <c r="AP625" i="60"/>
  <c r="AO625" i="60"/>
  <c r="AK625" i="60"/>
  <c r="AJ625" i="60"/>
  <c r="AH625" i="60"/>
  <c r="AG625" i="60"/>
  <c r="AF625" i="60"/>
  <c r="AC625" i="60"/>
  <c r="AB625" i="60"/>
  <c r="Z625" i="60"/>
  <c r="G624" i="60"/>
  <c r="G623" i="60"/>
  <c r="G622" i="60"/>
  <c r="BD620" i="60"/>
  <c r="AP620" i="60"/>
  <c r="AO620" i="60"/>
  <c r="AK620" i="60"/>
  <c r="AJ620" i="60"/>
  <c r="AH620" i="60"/>
  <c r="AG620" i="60"/>
  <c r="AF620" i="60"/>
  <c r="AC620" i="60"/>
  <c r="AB620" i="60"/>
  <c r="Z620" i="60"/>
  <c r="G620" i="60"/>
  <c r="G619" i="60"/>
  <c r="G618" i="60"/>
  <c r="G617" i="60"/>
  <c r="BD616" i="60"/>
  <c r="AP616" i="60"/>
  <c r="AO616" i="60"/>
  <c r="AK616" i="60"/>
  <c r="AJ616" i="60"/>
  <c r="AH616" i="60"/>
  <c r="AG616" i="60"/>
  <c r="AF616" i="60"/>
  <c r="AC616" i="60"/>
  <c r="AB616" i="60"/>
  <c r="Z616" i="60"/>
  <c r="G616" i="60"/>
  <c r="G615" i="60"/>
  <c r="G614" i="60"/>
  <c r="G613" i="60"/>
  <c r="BD612" i="60"/>
  <c r="AP612" i="60"/>
  <c r="AO612" i="60"/>
  <c r="AK612" i="60"/>
  <c r="AJ612" i="60"/>
  <c r="AH612" i="60"/>
  <c r="AG612" i="60"/>
  <c r="AF612" i="60"/>
  <c r="AC612" i="60"/>
  <c r="AB612" i="60"/>
  <c r="Z612" i="60"/>
  <c r="G611" i="60"/>
  <c r="G610" i="60"/>
  <c r="G609" i="60"/>
  <c r="G608" i="60" s="1"/>
  <c r="BD608" i="60"/>
  <c r="AP608" i="60"/>
  <c r="AO608" i="60"/>
  <c r="AK608" i="60"/>
  <c r="AJ608" i="60"/>
  <c r="AH608" i="60"/>
  <c r="AG608" i="60"/>
  <c r="AF608" i="60"/>
  <c r="AC608" i="60"/>
  <c r="AB608" i="60"/>
  <c r="Z608" i="60"/>
  <c r="G607" i="60"/>
  <c r="G606" i="60"/>
  <c r="G605" i="60"/>
  <c r="BD604" i="60"/>
  <c r="AP604" i="60"/>
  <c r="AO604" i="60"/>
  <c r="AK604" i="60"/>
  <c r="AJ604" i="60"/>
  <c r="AH604" i="60"/>
  <c r="AG604" i="60"/>
  <c r="AF604" i="60"/>
  <c r="AC604" i="60"/>
  <c r="AB604" i="60"/>
  <c r="Z604" i="60"/>
  <c r="G604" i="60"/>
  <c r="G602" i="60"/>
  <c r="G601" i="60"/>
  <c r="G600" i="60"/>
  <c r="BD599" i="60"/>
  <c r="AP599" i="60"/>
  <c r="AO599" i="60"/>
  <c r="AK599" i="60"/>
  <c r="AJ599" i="60"/>
  <c r="AH599" i="60"/>
  <c r="AG599" i="60"/>
  <c r="AF599" i="60"/>
  <c r="AC599" i="60"/>
  <c r="AB599" i="60"/>
  <c r="Z599" i="60"/>
  <c r="G599" i="60"/>
  <c r="G598" i="60"/>
  <c r="G597" i="60"/>
  <c r="G596" i="60"/>
  <c r="G595" i="60" s="1"/>
  <c r="BD595" i="60"/>
  <c r="AP595" i="60"/>
  <c r="AO595" i="60"/>
  <c r="AK595" i="60"/>
  <c r="AJ595" i="60"/>
  <c r="AH595" i="60"/>
  <c r="AG595" i="60"/>
  <c r="AF595" i="60"/>
  <c r="AC595" i="60"/>
  <c r="AB595" i="60"/>
  <c r="Z595" i="60"/>
  <c r="G594" i="60"/>
  <c r="G593" i="60"/>
  <c r="G592" i="60"/>
  <c r="G591" i="60" s="1"/>
  <c r="BD591" i="60"/>
  <c r="AP591" i="60"/>
  <c r="AO591" i="60"/>
  <c r="AK591" i="60"/>
  <c r="AJ591" i="60"/>
  <c r="AH591" i="60"/>
  <c r="AG591" i="60"/>
  <c r="AF591" i="60"/>
  <c r="AC591" i="60"/>
  <c r="AB591" i="60"/>
  <c r="Z591" i="60"/>
  <c r="G590" i="60"/>
  <c r="G589" i="60"/>
  <c r="G588" i="60"/>
  <c r="BD587" i="60"/>
  <c r="AP587" i="60"/>
  <c r="AO587" i="60"/>
  <c r="AK587" i="60"/>
  <c r="AJ587" i="60"/>
  <c r="AH587" i="60"/>
  <c r="AG587" i="60"/>
  <c r="AF587" i="60"/>
  <c r="AC587" i="60"/>
  <c r="AB587" i="60"/>
  <c r="Z587" i="60"/>
  <c r="G587" i="60"/>
  <c r="G585" i="60"/>
  <c r="G584" i="60"/>
  <c r="G583" i="60"/>
  <c r="BD582" i="60"/>
  <c r="AP582" i="60"/>
  <c r="AO582" i="60"/>
  <c r="AK582" i="60"/>
  <c r="AJ582" i="60"/>
  <c r="AH582" i="60"/>
  <c r="AG582" i="60"/>
  <c r="AF582" i="60"/>
  <c r="AC582" i="60"/>
  <c r="AB582" i="60"/>
  <c r="Z582" i="60"/>
  <c r="G582" i="60"/>
  <c r="I582" i="60" s="1"/>
  <c r="G581" i="60"/>
  <c r="G580" i="60"/>
  <c r="G579" i="60"/>
  <c r="BD577" i="60"/>
  <c r="AP577" i="60"/>
  <c r="AO577" i="60"/>
  <c r="AK577" i="60"/>
  <c r="AJ577" i="60"/>
  <c r="AH577" i="60"/>
  <c r="AG577" i="60"/>
  <c r="AF577" i="60"/>
  <c r="AC577" i="60"/>
  <c r="AB577" i="60"/>
  <c r="Z577" i="60"/>
  <c r="G577" i="60"/>
  <c r="G576" i="60"/>
  <c r="G575" i="60"/>
  <c r="G574" i="60"/>
  <c r="BD572" i="60"/>
  <c r="AP572" i="60"/>
  <c r="AO572" i="60"/>
  <c r="AK572" i="60"/>
  <c r="AJ572" i="60"/>
  <c r="AH572" i="60"/>
  <c r="AG572" i="60"/>
  <c r="AF572" i="60"/>
  <c r="AC572" i="60"/>
  <c r="AB572" i="60"/>
  <c r="Z572" i="60"/>
  <c r="G572" i="60"/>
  <c r="G571" i="60"/>
  <c r="G570" i="60"/>
  <c r="G569" i="60"/>
  <c r="BD567" i="60"/>
  <c r="AP567" i="60"/>
  <c r="AO567" i="60"/>
  <c r="AK567" i="60"/>
  <c r="AJ567" i="60"/>
  <c r="AH567" i="60"/>
  <c r="AE567" i="60"/>
  <c r="AD567" i="60"/>
  <c r="AC567" i="60"/>
  <c r="AB567" i="60"/>
  <c r="Z567" i="60"/>
  <c r="G567" i="60"/>
  <c r="G565" i="60"/>
  <c r="G564" i="60"/>
  <c r="G563" i="60"/>
  <c r="BD562" i="60"/>
  <c r="AP562" i="60"/>
  <c r="AO562" i="60"/>
  <c r="AK562" i="60"/>
  <c r="AJ562" i="60"/>
  <c r="AH562" i="60"/>
  <c r="AG562" i="60"/>
  <c r="AF562" i="60"/>
  <c r="AC562" i="60"/>
  <c r="AB562" i="60"/>
  <c r="Z562" i="60"/>
  <c r="G562" i="60"/>
  <c r="G561" i="60"/>
  <c r="G560" i="60"/>
  <c r="G559" i="60"/>
  <c r="G557" i="60" s="1"/>
  <c r="BD557" i="60"/>
  <c r="AP557" i="60"/>
  <c r="AO557" i="60"/>
  <c r="AK557" i="60"/>
  <c r="AJ557" i="60"/>
  <c r="AH557" i="60"/>
  <c r="AG557" i="60"/>
  <c r="AF557" i="60"/>
  <c r="AC557" i="60"/>
  <c r="AB557" i="60"/>
  <c r="Z557" i="60"/>
  <c r="G556" i="60"/>
  <c r="G555" i="60"/>
  <c r="G554" i="60"/>
  <c r="G552" i="60" s="1"/>
  <c r="BD552" i="60"/>
  <c r="AP552" i="60"/>
  <c r="AO552" i="60"/>
  <c r="AK552" i="60"/>
  <c r="AJ552" i="60"/>
  <c r="AH552" i="60"/>
  <c r="AG552" i="60"/>
  <c r="AF552" i="60"/>
  <c r="AC552" i="60"/>
  <c r="AB552" i="60"/>
  <c r="Z552" i="60"/>
  <c r="G551" i="60"/>
  <c r="G550" i="60"/>
  <c r="G549" i="60"/>
  <c r="BD547" i="60"/>
  <c r="AP547" i="60"/>
  <c r="AO547" i="60"/>
  <c r="AK547" i="60"/>
  <c r="AJ547" i="60"/>
  <c r="AH547" i="60"/>
  <c r="AE547" i="60"/>
  <c r="AD547" i="60"/>
  <c r="AC547" i="60"/>
  <c r="AB547" i="60"/>
  <c r="Z547" i="60"/>
  <c r="G547" i="60"/>
  <c r="G545" i="60"/>
  <c r="G544" i="60"/>
  <c r="G543" i="60"/>
  <c r="G542" i="60" s="1"/>
  <c r="BD542" i="60"/>
  <c r="AP542" i="60"/>
  <c r="AO542" i="60"/>
  <c r="AK542" i="60"/>
  <c r="AJ542" i="60"/>
  <c r="AH542" i="60"/>
  <c r="AG542" i="60"/>
  <c r="AF542" i="60"/>
  <c r="AC542" i="60"/>
  <c r="AB542" i="60"/>
  <c r="Z542" i="60"/>
  <c r="G541" i="60"/>
  <c r="G540" i="60"/>
  <c r="G539" i="60"/>
  <c r="G537" i="60" s="1"/>
  <c r="BD537" i="60"/>
  <c r="AP537" i="60"/>
  <c r="AO537" i="60"/>
  <c r="AK537" i="60"/>
  <c r="AJ537" i="60"/>
  <c r="AH537" i="60"/>
  <c r="AG537" i="60"/>
  <c r="AF537" i="60"/>
  <c r="AC537" i="60"/>
  <c r="AB537" i="60"/>
  <c r="Z537" i="60"/>
  <c r="G536" i="60"/>
  <c r="G535" i="60"/>
  <c r="G534" i="60"/>
  <c r="G532" i="60" s="1"/>
  <c r="BD532" i="60"/>
  <c r="AP532" i="60"/>
  <c r="AO532" i="60"/>
  <c r="AK532" i="60"/>
  <c r="AJ532" i="60"/>
  <c r="AH532" i="60"/>
  <c r="AG532" i="60"/>
  <c r="AF532" i="60"/>
  <c r="AC532" i="60"/>
  <c r="AB532" i="60"/>
  <c r="Z532" i="60"/>
  <c r="G531" i="60"/>
  <c r="G530" i="60"/>
  <c r="G529" i="60"/>
  <c r="BD527" i="60"/>
  <c r="AP527" i="60"/>
  <c r="AO527" i="60"/>
  <c r="AK527" i="60"/>
  <c r="AJ527" i="60"/>
  <c r="AH527" i="60"/>
  <c r="AE527" i="60"/>
  <c r="AD527" i="60"/>
  <c r="AC527" i="60"/>
  <c r="AB527" i="60"/>
  <c r="Z527" i="60"/>
  <c r="G527" i="60"/>
  <c r="G526" i="60"/>
  <c r="G525" i="60"/>
  <c r="G524" i="60"/>
  <c r="G522" i="60" s="1"/>
  <c r="BD522" i="60"/>
  <c r="AP522" i="60"/>
  <c r="AO522" i="60"/>
  <c r="AK522" i="60"/>
  <c r="AJ522" i="60"/>
  <c r="AH522" i="60"/>
  <c r="AG522" i="60"/>
  <c r="AF522" i="60"/>
  <c r="AC522" i="60"/>
  <c r="AB522" i="60"/>
  <c r="Z522" i="60"/>
  <c r="G521" i="60"/>
  <c r="G520" i="60"/>
  <c r="G519" i="60"/>
  <c r="G517" i="60" s="1"/>
  <c r="BD517" i="60"/>
  <c r="AP517" i="60"/>
  <c r="AO517" i="60"/>
  <c r="AK517" i="60"/>
  <c r="AJ517" i="60"/>
  <c r="AH517" i="60"/>
  <c r="AG517" i="60"/>
  <c r="AF517" i="60"/>
  <c r="AC517" i="60"/>
  <c r="AB517" i="60"/>
  <c r="Z517" i="60"/>
  <c r="G516" i="60"/>
  <c r="G515" i="60"/>
  <c r="G514" i="60"/>
  <c r="G512" i="60" s="1"/>
  <c r="K512" i="60" s="1"/>
  <c r="AL512" i="60" s="1"/>
  <c r="BD512" i="60"/>
  <c r="AP512" i="60"/>
  <c r="AO512" i="60"/>
  <c r="AK512" i="60"/>
  <c r="AJ512" i="60"/>
  <c r="AH512" i="60"/>
  <c r="AE512" i="60"/>
  <c r="AD512" i="60"/>
  <c r="AC512" i="60"/>
  <c r="AB512" i="60"/>
  <c r="Z512" i="60"/>
  <c r="G510" i="60"/>
  <c r="G509" i="60"/>
  <c r="G508" i="60"/>
  <c r="G507" i="60" s="1"/>
  <c r="BD507" i="60"/>
  <c r="AP507" i="60"/>
  <c r="AO507" i="60"/>
  <c r="AK507" i="60"/>
  <c r="AJ507" i="60"/>
  <c r="AH507" i="60"/>
  <c r="AG507" i="60"/>
  <c r="AF507" i="60"/>
  <c r="AC507" i="60"/>
  <c r="AB507" i="60"/>
  <c r="Z507" i="60"/>
  <c r="G506" i="60"/>
  <c r="G505" i="60"/>
  <c r="G504" i="60"/>
  <c r="BD502" i="60"/>
  <c r="AP502" i="60"/>
  <c r="AO502" i="60"/>
  <c r="AK502" i="60"/>
  <c r="AJ502" i="60"/>
  <c r="AH502" i="60"/>
  <c r="AG502" i="60"/>
  <c r="AF502" i="60"/>
  <c r="AC502" i="60"/>
  <c r="AB502" i="60"/>
  <c r="Z502" i="60"/>
  <c r="G501" i="60"/>
  <c r="G500" i="60"/>
  <c r="G499" i="60"/>
  <c r="BD497" i="60"/>
  <c r="AP497" i="60"/>
  <c r="AO497" i="60"/>
  <c r="AK497" i="60"/>
  <c r="AJ497" i="60"/>
  <c r="AH497" i="60"/>
  <c r="AG497" i="60"/>
  <c r="AF497" i="60"/>
  <c r="AC497" i="60"/>
  <c r="AB497" i="60"/>
  <c r="Z497" i="60"/>
  <c r="G496" i="60"/>
  <c r="G495" i="60"/>
  <c r="G494" i="60"/>
  <c r="BD492" i="60"/>
  <c r="AP492" i="60"/>
  <c r="AO492" i="60"/>
  <c r="AK492" i="60"/>
  <c r="AJ492" i="60"/>
  <c r="AH492" i="60"/>
  <c r="AE492" i="60"/>
  <c r="AD492" i="60"/>
  <c r="AC492" i="60"/>
  <c r="AB492" i="60"/>
  <c r="Z492" i="60"/>
  <c r="G492" i="60"/>
  <c r="D491" i="60"/>
  <c r="G491" i="60" s="1"/>
  <c r="D490" i="60"/>
  <c r="G490" i="60" s="1"/>
  <c r="D489" i="60"/>
  <c r="G489" i="60" s="1"/>
  <c r="G488" i="60" s="1"/>
  <c r="BD488" i="60"/>
  <c r="AP488" i="60"/>
  <c r="AO488" i="60"/>
  <c r="AK488" i="60"/>
  <c r="AJ488" i="60"/>
  <c r="AH488" i="60"/>
  <c r="AG488" i="60"/>
  <c r="AF488" i="60"/>
  <c r="AC488" i="60"/>
  <c r="AB488" i="60"/>
  <c r="Z488" i="60"/>
  <c r="G487" i="60"/>
  <c r="BD486" i="60"/>
  <c r="AP486" i="60"/>
  <c r="AO486" i="60"/>
  <c r="AK486" i="60"/>
  <c r="AJ486" i="60"/>
  <c r="AH486" i="60"/>
  <c r="AG486" i="60"/>
  <c r="AF486" i="60"/>
  <c r="AC486" i="60"/>
  <c r="AB486" i="60"/>
  <c r="Z486" i="60"/>
  <c r="G486" i="60"/>
  <c r="D485" i="60"/>
  <c r="G485" i="60" s="1"/>
  <c r="D484" i="60"/>
  <c r="G484" i="60" s="1"/>
  <c r="D483" i="60"/>
  <c r="G483" i="60" s="1"/>
  <c r="G482" i="60" s="1"/>
  <c r="BD482" i="60"/>
  <c r="AP482" i="60"/>
  <c r="AO482" i="60"/>
  <c r="AK482" i="60"/>
  <c r="AJ482" i="60"/>
  <c r="AH482" i="60"/>
  <c r="AG482" i="60"/>
  <c r="AF482" i="60"/>
  <c r="AC482" i="60"/>
  <c r="AB482" i="60"/>
  <c r="Z482" i="60"/>
  <c r="D481" i="60"/>
  <c r="G481" i="60" s="1"/>
  <c r="D480" i="60"/>
  <c r="G480" i="60" s="1"/>
  <c r="D479" i="60"/>
  <c r="G479" i="60" s="1"/>
  <c r="BD478" i="60"/>
  <c r="AP478" i="60"/>
  <c r="AO478" i="60"/>
  <c r="AK478" i="60"/>
  <c r="AJ478" i="60"/>
  <c r="AH478" i="60"/>
  <c r="AG478" i="60"/>
  <c r="AF478" i="60"/>
  <c r="AC478" i="60"/>
  <c r="AB478" i="60"/>
  <c r="Z478" i="60"/>
  <c r="G477" i="60"/>
  <c r="G476" i="60"/>
  <c r="G475" i="60"/>
  <c r="BD474" i="60"/>
  <c r="AP474" i="60"/>
  <c r="AO474" i="60"/>
  <c r="AK474" i="60"/>
  <c r="AJ474" i="60"/>
  <c r="AH474" i="60"/>
  <c r="AG474" i="60"/>
  <c r="AF474" i="60"/>
  <c r="AC474" i="60"/>
  <c r="AB474" i="60"/>
  <c r="Z474" i="60"/>
  <c r="G474" i="60"/>
  <c r="G473" i="60"/>
  <c r="D472" i="60"/>
  <c r="G472" i="60" s="1"/>
  <c r="G471" i="60"/>
  <c r="BD470" i="60"/>
  <c r="AP470" i="60"/>
  <c r="AO470" i="60"/>
  <c r="AK470" i="60"/>
  <c r="AJ470" i="60"/>
  <c r="AH470" i="60"/>
  <c r="AG470" i="60"/>
  <c r="AF470" i="60"/>
  <c r="AC470" i="60"/>
  <c r="AB470" i="60"/>
  <c r="Z470" i="60"/>
  <c r="G466" i="60"/>
  <c r="G465" i="60"/>
  <c r="G464" i="60"/>
  <c r="BD463" i="60"/>
  <c r="AP463" i="60"/>
  <c r="AO463" i="60"/>
  <c r="AK463" i="60"/>
  <c r="AJ463" i="60"/>
  <c r="AG463" i="60"/>
  <c r="AF463" i="60"/>
  <c r="AE463" i="60"/>
  <c r="AD463" i="60"/>
  <c r="AC463" i="60"/>
  <c r="AB463" i="60"/>
  <c r="Z463" i="60"/>
  <c r="G463" i="60"/>
  <c r="AT462" i="60"/>
  <c r="AS462" i="60"/>
  <c r="BJ461" i="60"/>
  <c r="BD461" i="60"/>
  <c r="AP461" i="60"/>
  <c r="AO461" i="60"/>
  <c r="AK461" i="60"/>
  <c r="AJ461" i="60"/>
  <c r="AH461" i="60"/>
  <c r="AG461" i="60"/>
  <c r="AF461" i="60"/>
  <c r="AE461" i="60"/>
  <c r="AD461" i="60"/>
  <c r="AC461" i="60"/>
  <c r="AB461" i="60"/>
  <c r="Z461" i="60"/>
  <c r="M461" i="60"/>
  <c r="K461" i="60"/>
  <c r="J461" i="60"/>
  <c r="I461" i="60"/>
  <c r="BJ460" i="60"/>
  <c r="BD460" i="60"/>
  <c r="AP460" i="60"/>
  <c r="AO460" i="60"/>
  <c r="AK460" i="60"/>
  <c r="AJ460" i="60"/>
  <c r="AH460" i="60"/>
  <c r="AG460" i="60"/>
  <c r="AF460" i="60"/>
  <c r="AE460" i="60"/>
  <c r="AD460" i="60"/>
  <c r="AC460" i="60"/>
  <c r="AB460" i="60"/>
  <c r="Z460" i="60"/>
  <c r="M460" i="60"/>
  <c r="BF460" i="60" s="1"/>
  <c r="K460" i="60"/>
  <c r="AL460" i="60" s="1"/>
  <c r="J460" i="60"/>
  <c r="I460" i="60"/>
  <c r="BJ459" i="60"/>
  <c r="BD459" i="60"/>
  <c r="AP459" i="60"/>
  <c r="AO459" i="60"/>
  <c r="AK459" i="60"/>
  <c r="AJ459" i="60"/>
  <c r="AH459" i="60"/>
  <c r="AG459" i="60"/>
  <c r="AF459" i="60"/>
  <c r="AE459" i="60"/>
  <c r="AD459" i="60"/>
  <c r="AC459" i="60"/>
  <c r="AB459" i="60"/>
  <c r="Z459" i="60"/>
  <c r="M459" i="60"/>
  <c r="BF459" i="60" s="1"/>
  <c r="K459" i="60"/>
  <c r="AL459" i="60" s="1"/>
  <c r="J459" i="60"/>
  <c r="I459" i="60"/>
  <c r="BJ457" i="60"/>
  <c r="Z457" i="60" s="1"/>
  <c r="BD457" i="60"/>
  <c r="AP457" i="60"/>
  <c r="J457" i="60" s="1"/>
  <c r="J456" i="60" s="1"/>
  <c r="AO457" i="60"/>
  <c r="I457" i="60" s="1"/>
  <c r="I456" i="60" s="1"/>
  <c r="AK457" i="60"/>
  <c r="AT456" i="60" s="1"/>
  <c r="AJ457" i="60"/>
  <c r="AS456" i="60" s="1"/>
  <c r="AH457" i="60"/>
  <c r="AG457" i="60"/>
  <c r="AF457" i="60"/>
  <c r="AE457" i="60"/>
  <c r="AD457" i="60"/>
  <c r="AC457" i="60"/>
  <c r="AB457" i="60"/>
  <c r="M457" i="60"/>
  <c r="BF457" i="60" s="1"/>
  <c r="K457" i="60"/>
  <c r="M456" i="60"/>
  <c r="BJ455" i="60"/>
  <c r="BD455" i="60"/>
  <c r="AP455" i="60"/>
  <c r="AO455" i="60"/>
  <c r="AK455" i="60"/>
  <c r="AJ455" i="60"/>
  <c r="AH455" i="60"/>
  <c r="AG455" i="60"/>
  <c r="AF455" i="60"/>
  <c r="AE455" i="60"/>
  <c r="AD455" i="60"/>
  <c r="AC455" i="60"/>
  <c r="AB455" i="60"/>
  <c r="Z455" i="60"/>
  <c r="M455" i="60"/>
  <c r="BF455" i="60" s="1"/>
  <c r="K455" i="60"/>
  <c r="AL455" i="60" s="1"/>
  <c r="AU454" i="60" s="1"/>
  <c r="J455" i="60"/>
  <c r="I455" i="60"/>
  <c r="AT454" i="60"/>
  <c r="AS454" i="60"/>
  <c r="M454" i="60"/>
  <c r="K454" i="60"/>
  <c r="J454" i="60"/>
  <c r="I454" i="60"/>
  <c r="G453" i="60"/>
  <c r="G452" i="60"/>
  <c r="G451" i="60"/>
  <c r="BD449" i="60"/>
  <c r="AP449" i="60"/>
  <c r="AO449" i="60"/>
  <c r="AK449" i="60"/>
  <c r="AJ449" i="60"/>
  <c r="AH449" i="60"/>
  <c r="AG449" i="60"/>
  <c r="AF449" i="60"/>
  <c r="AC449" i="60"/>
  <c r="AB449" i="60"/>
  <c r="Z449" i="60"/>
  <c r="G448" i="60"/>
  <c r="G447" i="60"/>
  <c r="G446" i="60"/>
  <c r="BD445" i="60"/>
  <c r="AP445" i="60"/>
  <c r="AO445" i="60"/>
  <c r="AK445" i="60"/>
  <c r="AT444" i="60" s="1"/>
  <c r="AJ445" i="60"/>
  <c r="AH445" i="60"/>
  <c r="AG445" i="60"/>
  <c r="AF445" i="60"/>
  <c r="AC445" i="60"/>
  <c r="AB445" i="60"/>
  <c r="Z445" i="60"/>
  <c r="G445" i="60"/>
  <c r="AS444" i="60"/>
  <c r="BJ442" i="60"/>
  <c r="BD442" i="60"/>
  <c r="AP442" i="60"/>
  <c r="AO442" i="60"/>
  <c r="AK442" i="60"/>
  <c r="AJ442" i="60"/>
  <c r="AH442" i="60"/>
  <c r="AG442" i="60"/>
  <c r="AF442" i="60"/>
  <c r="AC442" i="60"/>
  <c r="AB442" i="60"/>
  <c r="Z442" i="60"/>
  <c r="M442" i="60"/>
  <c r="BF442" i="60" s="1"/>
  <c r="K442" i="60"/>
  <c r="AL442" i="60" s="1"/>
  <c r="J442" i="60"/>
  <c r="I442" i="60"/>
  <c r="BJ441" i="60"/>
  <c r="BD441" i="60"/>
  <c r="AP441" i="60"/>
  <c r="AO441" i="60"/>
  <c r="AK441" i="60"/>
  <c r="AJ441" i="60"/>
  <c r="AH441" i="60"/>
  <c r="AG441" i="60"/>
  <c r="AF441" i="60"/>
  <c r="AC441" i="60"/>
  <c r="AB441" i="60"/>
  <c r="Z441" i="60"/>
  <c r="M441" i="60"/>
  <c r="BF441" i="60" s="1"/>
  <c r="K441" i="60"/>
  <c r="AL441" i="60" s="1"/>
  <c r="AU440" i="60" s="1"/>
  <c r="J441" i="60"/>
  <c r="I441" i="60"/>
  <c r="AT440" i="60"/>
  <c r="AS440" i="60"/>
  <c r="M440" i="60"/>
  <c r="K440" i="60"/>
  <c r="J440" i="60"/>
  <c r="I440" i="60"/>
  <c r="G439" i="60"/>
  <c r="G438" i="60" s="1"/>
  <c r="BD438" i="60"/>
  <c r="AP438" i="60"/>
  <c r="AO438" i="60"/>
  <c r="AK438" i="60"/>
  <c r="AJ438" i="60"/>
  <c r="AH438" i="60"/>
  <c r="AG438" i="60"/>
  <c r="AF438" i="60"/>
  <c r="AC438" i="60"/>
  <c r="AB438" i="60"/>
  <c r="Z438" i="60"/>
  <c r="G437" i="60"/>
  <c r="G436" i="60"/>
  <c r="D435" i="60"/>
  <c r="G435" i="60" s="1"/>
  <c r="BD434" i="60"/>
  <c r="AP434" i="60"/>
  <c r="AO434" i="60"/>
  <c r="AK434" i="60"/>
  <c r="AJ434" i="60"/>
  <c r="AH434" i="60"/>
  <c r="AG434" i="60"/>
  <c r="AF434" i="60"/>
  <c r="AC434" i="60"/>
  <c r="AB434" i="60"/>
  <c r="Z434" i="60"/>
  <c r="G432" i="60"/>
  <c r="G431" i="60"/>
  <c r="G430" i="60"/>
  <c r="BD429" i="60"/>
  <c r="AP429" i="60"/>
  <c r="AO429" i="60"/>
  <c r="AK429" i="60"/>
  <c r="AJ429" i="60"/>
  <c r="AH429" i="60"/>
  <c r="AG429" i="60"/>
  <c r="AF429" i="60"/>
  <c r="AC429" i="60"/>
  <c r="AB429" i="60"/>
  <c r="Z429" i="60"/>
  <c r="G429" i="60"/>
  <c r="G428" i="60"/>
  <c r="G427" i="60"/>
  <c r="G426" i="60"/>
  <c r="G425" i="60" s="1"/>
  <c r="BD425" i="60"/>
  <c r="AP425" i="60"/>
  <c r="AO425" i="60"/>
  <c r="AK425" i="60"/>
  <c r="AJ425" i="60"/>
  <c r="AH425" i="60"/>
  <c r="AG425" i="60"/>
  <c r="AF425" i="60"/>
  <c r="AC425" i="60"/>
  <c r="AB425" i="60"/>
  <c r="Z425" i="60"/>
  <c r="G424" i="60"/>
  <c r="G423" i="60"/>
  <c r="G422" i="60"/>
  <c r="G421" i="60" s="1"/>
  <c r="BD421" i="60"/>
  <c r="AP421" i="60"/>
  <c r="AO421" i="60"/>
  <c r="AK421" i="60"/>
  <c r="AJ421" i="60"/>
  <c r="AH421" i="60"/>
  <c r="AG421" i="60"/>
  <c r="AF421" i="60"/>
  <c r="AC421" i="60"/>
  <c r="AB421" i="60"/>
  <c r="Z421" i="60"/>
  <c r="G419" i="60"/>
  <c r="G418" i="60"/>
  <c r="G417" i="60"/>
  <c r="BD416" i="60"/>
  <c r="AP416" i="60"/>
  <c r="AO416" i="60"/>
  <c r="AK416" i="60"/>
  <c r="AJ416" i="60"/>
  <c r="AH416" i="60"/>
  <c r="AG416" i="60"/>
  <c r="AF416" i="60"/>
  <c r="AC416" i="60"/>
  <c r="AB416" i="60"/>
  <c r="Z416" i="60"/>
  <c r="G416" i="60"/>
  <c r="G414" i="60"/>
  <c r="G413" i="60"/>
  <c r="G412" i="60"/>
  <c r="G411" i="60" s="1"/>
  <c r="BD411" i="60"/>
  <c r="AP411" i="60"/>
  <c r="AO411" i="60"/>
  <c r="AK411" i="60"/>
  <c r="AJ411" i="60"/>
  <c r="AH411" i="60"/>
  <c r="AG411" i="60"/>
  <c r="AF411" i="60"/>
  <c r="AC411" i="60"/>
  <c r="AB411" i="60"/>
  <c r="Z411" i="60"/>
  <c r="D410" i="60"/>
  <c r="G410" i="60" s="1"/>
  <c r="D409" i="60"/>
  <c r="G409" i="60" s="1"/>
  <c r="D408" i="60"/>
  <c r="G408" i="60" s="1"/>
  <c r="G407" i="60" s="1"/>
  <c r="BD407" i="60"/>
  <c r="AP407" i="60"/>
  <c r="AO407" i="60"/>
  <c r="AK407" i="60"/>
  <c r="AJ407" i="60"/>
  <c r="AH407" i="60"/>
  <c r="AG407" i="60"/>
  <c r="AF407" i="60"/>
  <c r="AC407" i="60"/>
  <c r="AB407" i="60"/>
  <c r="Z407" i="60"/>
  <c r="G405" i="60"/>
  <c r="G404" i="60"/>
  <c r="G403" i="60"/>
  <c r="G402" i="60" s="1"/>
  <c r="BD402" i="60"/>
  <c r="AP402" i="60"/>
  <c r="AO402" i="60"/>
  <c r="AK402" i="60"/>
  <c r="AJ402" i="60"/>
  <c r="AH402" i="60"/>
  <c r="AG402" i="60"/>
  <c r="AF402" i="60"/>
  <c r="AC402" i="60"/>
  <c r="AB402" i="60"/>
  <c r="Z402" i="60"/>
  <c r="D401" i="60"/>
  <c r="G401" i="60" s="1"/>
  <c r="D400" i="60"/>
  <c r="G400" i="60" s="1"/>
  <c r="D399" i="60"/>
  <c r="G399" i="60" s="1"/>
  <c r="G398" i="60" s="1"/>
  <c r="BD398" i="60"/>
  <c r="AP398" i="60"/>
  <c r="AO398" i="60"/>
  <c r="AK398" i="60"/>
  <c r="AJ398" i="60"/>
  <c r="AH398" i="60"/>
  <c r="AG398" i="60"/>
  <c r="AF398" i="60"/>
  <c r="AC398" i="60"/>
  <c r="AB398" i="60"/>
  <c r="Z398" i="60"/>
  <c r="G396" i="60"/>
  <c r="G395" i="60"/>
  <c r="G394" i="60"/>
  <c r="BD393" i="60"/>
  <c r="AP393" i="60"/>
  <c r="AO393" i="60"/>
  <c r="AK393" i="60"/>
  <c r="AJ393" i="60"/>
  <c r="AH393" i="60"/>
  <c r="AG393" i="60"/>
  <c r="AF393" i="60"/>
  <c r="AC393" i="60"/>
  <c r="AB393" i="60"/>
  <c r="Z393" i="60"/>
  <c r="G393" i="60"/>
  <c r="G391" i="60"/>
  <c r="G390" i="60"/>
  <c r="G389" i="60"/>
  <c r="G388" i="60" s="1"/>
  <c r="BD388" i="60"/>
  <c r="AP388" i="60"/>
  <c r="AO388" i="60"/>
  <c r="AK388" i="60"/>
  <c r="AJ388" i="60"/>
  <c r="AH388" i="60"/>
  <c r="AG388" i="60"/>
  <c r="AF388" i="60"/>
  <c r="AC388" i="60"/>
  <c r="AB388" i="60"/>
  <c r="Z388" i="60"/>
  <c r="G386" i="60"/>
  <c r="D385" i="60"/>
  <c r="G385" i="60" s="1"/>
  <c r="G384" i="60"/>
  <c r="BD383" i="60"/>
  <c r="AP383" i="60"/>
  <c r="AO383" i="60"/>
  <c r="AK383" i="60"/>
  <c r="AJ383" i="60"/>
  <c r="AH383" i="60"/>
  <c r="AG383" i="60"/>
  <c r="AF383" i="60"/>
  <c r="AC383" i="60"/>
  <c r="AB383" i="60"/>
  <c r="Z383" i="60"/>
  <c r="D382" i="60"/>
  <c r="G382" i="60" s="1"/>
  <c r="D381" i="60"/>
  <c r="G381" i="60" s="1"/>
  <c r="D380" i="60"/>
  <c r="G380" i="60" s="1"/>
  <c r="G379" i="60" s="1"/>
  <c r="BD379" i="60"/>
  <c r="AP379" i="60"/>
  <c r="AO379" i="60"/>
  <c r="AK379" i="60"/>
  <c r="AJ379" i="60"/>
  <c r="AH379" i="60"/>
  <c r="AG379" i="60"/>
  <c r="AF379" i="60"/>
  <c r="AC379" i="60"/>
  <c r="AB379" i="60"/>
  <c r="Z379" i="60"/>
  <c r="G377" i="60"/>
  <c r="G376" i="60"/>
  <c r="G375" i="60"/>
  <c r="BD373" i="60"/>
  <c r="AP373" i="60"/>
  <c r="AO373" i="60"/>
  <c r="AK373" i="60"/>
  <c r="AJ373" i="60"/>
  <c r="AH373" i="60"/>
  <c r="AG373" i="60"/>
  <c r="AF373" i="60"/>
  <c r="AC373" i="60"/>
  <c r="AB373" i="60"/>
  <c r="Z373" i="60"/>
  <c r="G373" i="60"/>
  <c r="AT372" i="60"/>
  <c r="AS372" i="60"/>
  <c r="G371" i="60"/>
  <c r="G370" i="60"/>
  <c r="BD368" i="60"/>
  <c r="AP368" i="60"/>
  <c r="AO368" i="60"/>
  <c r="AK368" i="60"/>
  <c r="AJ368" i="60"/>
  <c r="AH368" i="60"/>
  <c r="AG368" i="60"/>
  <c r="AF368" i="60"/>
  <c r="AC368" i="60"/>
  <c r="AB368" i="60"/>
  <c r="Z368" i="60"/>
  <c r="G367" i="60"/>
  <c r="G366" i="60"/>
  <c r="BD364" i="60"/>
  <c r="AP364" i="60"/>
  <c r="AO364" i="60"/>
  <c r="AK364" i="60"/>
  <c r="AJ364" i="60"/>
  <c r="AH364" i="60"/>
  <c r="AG364" i="60"/>
  <c r="AF364" i="60"/>
  <c r="AC364" i="60"/>
  <c r="AB364" i="60"/>
  <c r="Z364" i="60"/>
  <c r="G362" i="60"/>
  <c r="G361" i="60"/>
  <c r="G360" i="60"/>
  <c r="BD359" i="60"/>
  <c r="AP359" i="60"/>
  <c r="AO359" i="60"/>
  <c r="AK359" i="60"/>
  <c r="AJ359" i="60"/>
  <c r="AH359" i="60"/>
  <c r="AG359" i="60"/>
  <c r="AF359" i="60"/>
  <c r="AC359" i="60"/>
  <c r="AB359" i="60"/>
  <c r="Z359" i="60"/>
  <c r="G357" i="60"/>
  <c r="G356" i="60"/>
  <c r="G355" i="60"/>
  <c r="BD354" i="60"/>
  <c r="AP354" i="60"/>
  <c r="AO354" i="60"/>
  <c r="AK354" i="60"/>
  <c r="AJ354" i="60"/>
  <c r="AH354" i="60"/>
  <c r="AG354" i="60"/>
  <c r="AF354" i="60"/>
  <c r="AC354" i="60"/>
  <c r="AB354" i="60"/>
  <c r="Z354" i="60"/>
  <c r="G354" i="60"/>
  <c r="G353" i="60"/>
  <c r="G352" i="60"/>
  <c r="G351" i="60"/>
  <c r="G350" i="60" s="1"/>
  <c r="BD350" i="60"/>
  <c r="AP350" i="60"/>
  <c r="AO350" i="60"/>
  <c r="AK350" i="60"/>
  <c r="AJ350" i="60"/>
  <c r="AH350" i="60"/>
  <c r="AG350" i="60"/>
  <c r="AF350" i="60"/>
  <c r="AC350" i="60"/>
  <c r="AB350" i="60"/>
  <c r="Z350" i="60"/>
  <c r="G349" i="60"/>
  <c r="G348" i="60"/>
  <c r="G347" i="60"/>
  <c r="G346" i="60" s="1"/>
  <c r="BD346" i="60"/>
  <c r="AP346" i="60"/>
  <c r="AO346" i="60"/>
  <c r="AK346" i="60"/>
  <c r="AJ346" i="60"/>
  <c r="AH346" i="60"/>
  <c r="AG346" i="60"/>
  <c r="AF346" i="60"/>
  <c r="AC346" i="60"/>
  <c r="AB346" i="60"/>
  <c r="Z346" i="60"/>
  <c r="G344" i="60"/>
  <c r="G343" i="60"/>
  <c r="G342" i="60"/>
  <c r="BD340" i="60"/>
  <c r="AP340" i="60"/>
  <c r="AO340" i="60"/>
  <c r="AK340" i="60"/>
  <c r="AJ340" i="60"/>
  <c r="AH340" i="60"/>
  <c r="AG340" i="60"/>
  <c r="AF340" i="60"/>
  <c r="AC340" i="60"/>
  <c r="AB340" i="60"/>
  <c r="Z340" i="60"/>
  <c r="G340" i="60"/>
  <c r="G339" i="60"/>
  <c r="G338" i="60"/>
  <c r="G337" i="60"/>
  <c r="G335" i="60" s="1"/>
  <c r="BD335" i="60"/>
  <c r="AP335" i="60"/>
  <c r="AO335" i="60"/>
  <c r="AK335" i="60"/>
  <c r="AJ335" i="60"/>
  <c r="AH335" i="60"/>
  <c r="AG335" i="60"/>
  <c r="AF335" i="60"/>
  <c r="AC335" i="60"/>
  <c r="AB335" i="60"/>
  <c r="Z335" i="60"/>
  <c r="G334" i="60"/>
  <c r="G333" i="60"/>
  <c r="G332" i="60"/>
  <c r="G331" i="60" s="1"/>
  <c r="BD331" i="60"/>
  <c r="AP331" i="60"/>
  <c r="AO331" i="60"/>
  <c r="AK331" i="60"/>
  <c r="AJ331" i="60"/>
  <c r="AH331" i="60"/>
  <c r="AG331" i="60"/>
  <c r="AF331" i="60"/>
  <c r="AC331" i="60"/>
  <c r="AB331" i="60"/>
  <c r="Z331" i="60"/>
  <c r="G330" i="60"/>
  <c r="G329" i="60"/>
  <c r="G328" i="60"/>
  <c r="BD327" i="60"/>
  <c r="AP327" i="60"/>
  <c r="AO327" i="60"/>
  <c r="AK327" i="60"/>
  <c r="AJ327" i="60"/>
  <c r="AH327" i="60"/>
  <c r="AG327" i="60"/>
  <c r="AF327" i="60"/>
  <c r="AC327" i="60"/>
  <c r="AB327" i="60"/>
  <c r="Z327" i="60"/>
  <c r="G327" i="60"/>
  <c r="G326" i="60"/>
  <c r="G325" i="60"/>
  <c r="G324" i="60"/>
  <c r="G323" i="60" s="1"/>
  <c r="BD323" i="60"/>
  <c r="AP323" i="60"/>
  <c r="AO323" i="60"/>
  <c r="AK323" i="60"/>
  <c r="AJ323" i="60"/>
  <c r="AH323" i="60"/>
  <c r="AG323" i="60"/>
  <c r="AF323" i="60"/>
  <c r="AC323" i="60"/>
  <c r="AB323" i="60"/>
  <c r="Z323" i="60"/>
  <c r="G322" i="60"/>
  <c r="G321" i="60"/>
  <c r="G320" i="60"/>
  <c r="G319" i="60" s="1"/>
  <c r="BD319" i="60"/>
  <c r="AP319" i="60"/>
  <c r="AO319" i="60"/>
  <c r="AK319" i="60"/>
  <c r="AJ319" i="60"/>
  <c r="AH319" i="60"/>
  <c r="AG319" i="60"/>
  <c r="AF319" i="60"/>
  <c r="AC319" i="60"/>
  <c r="AB319" i="60"/>
  <c r="Z319" i="60"/>
  <c r="G318" i="60"/>
  <c r="G317" i="60"/>
  <c r="G316" i="60"/>
  <c r="BD315" i="60"/>
  <c r="AP315" i="60"/>
  <c r="AO315" i="60"/>
  <c r="AK315" i="60"/>
  <c r="AJ315" i="60"/>
  <c r="AH315" i="60"/>
  <c r="AG315" i="60"/>
  <c r="AF315" i="60"/>
  <c r="AC315" i="60"/>
  <c r="AB315" i="60"/>
  <c r="Z315" i="60"/>
  <c r="G315" i="60"/>
  <c r="G313" i="60"/>
  <c r="G312" i="60"/>
  <c r="G311" i="60"/>
  <c r="BD309" i="60"/>
  <c r="AP309" i="60"/>
  <c r="AO309" i="60"/>
  <c r="AK309" i="60"/>
  <c r="AJ309" i="60"/>
  <c r="AH309" i="60"/>
  <c r="AG309" i="60"/>
  <c r="AF309" i="60"/>
  <c r="AC309" i="60"/>
  <c r="AB309" i="60"/>
  <c r="Z309" i="60"/>
  <c r="G309" i="60"/>
  <c r="G308" i="60"/>
  <c r="G307" i="60"/>
  <c r="G306" i="60"/>
  <c r="BD304" i="60"/>
  <c r="AP304" i="60"/>
  <c r="AO304" i="60"/>
  <c r="AK304" i="60"/>
  <c r="AJ304" i="60"/>
  <c r="AH304" i="60"/>
  <c r="AG304" i="60"/>
  <c r="AF304" i="60"/>
  <c r="AC304" i="60"/>
  <c r="AB304" i="60"/>
  <c r="Z304" i="60"/>
  <c r="G304" i="60"/>
  <c r="G303" i="60"/>
  <c r="G302" i="60"/>
  <c r="G301" i="60"/>
  <c r="BD299" i="60"/>
  <c r="AP299" i="60"/>
  <c r="AO299" i="60"/>
  <c r="AK299" i="60"/>
  <c r="AJ299" i="60"/>
  <c r="AH299" i="60"/>
  <c r="AE299" i="60"/>
  <c r="AD299" i="60"/>
  <c r="AC299" i="60"/>
  <c r="AB299" i="60"/>
  <c r="Z299" i="60"/>
  <c r="G299" i="60"/>
  <c r="G297" i="60"/>
  <c r="G296" i="60"/>
  <c r="G295" i="60"/>
  <c r="BD294" i="60"/>
  <c r="AP294" i="60"/>
  <c r="AO294" i="60"/>
  <c r="AK294" i="60"/>
  <c r="AJ294" i="60"/>
  <c r="AH294" i="60"/>
  <c r="AG294" i="60"/>
  <c r="AF294" i="60"/>
  <c r="AC294" i="60"/>
  <c r="AB294" i="60"/>
  <c r="Z294" i="60"/>
  <c r="G294" i="60"/>
  <c r="G292" i="60"/>
  <c r="G291" i="60"/>
  <c r="G290" i="60"/>
  <c r="BD288" i="60"/>
  <c r="AP288" i="60"/>
  <c r="AO288" i="60"/>
  <c r="AK288" i="60"/>
  <c r="AJ288" i="60"/>
  <c r="AH288" i="60"/>
  <c r="AG288" i="60"/>
  <c r="AF288" i="60"/>
  <c r="AC288" i="60"/>
  <c r="AB288" i="60"/>
  <c r="Z288" i="60"/>
  <c r="G288" i="60"/>
  <c r="G287" i="60"/>
  <c r="G286" i="60"/>
  <c r="G285" i="60"/>
  <c r="BD283" i="60"/>
  <c r="AP283" i="60"/>
  <c r="AO283" i="60"/>
  <c r="AK283" i="60"/>
  <c r="AJ283" i="60"/>
  <c r="AH283" i="60"/>
  <c r="AG283" i="60"/>
  <c r="AF283" i="60"/>
  <c r="AC283" i="60"/>
  <c r="AB283" i="60"/>
  <c r="Z283" i="60"/>
  <c r="G283" i="60"/>
  <c r="G282" i="60"/>
  <c r="G281" i="60"/>
  <c r="G280" i="60"/>
  <c r="BD278" i="60"/>
  <c r="AP278" i="60"/>
  <c r="AO278" i="60"/>
  <c r="AK278" i="60"/>
  <c r="AJ278" i="60"/>
  <c r="AH278" i="60"/>
  <c r="AE278" i="60"/>
  <c r="AD278" i="60"/>
  <c r="AC278" i="60"/>
  <c r="AB278" i="60"/>
  <c r="Z278" i="60"/>
  <c r="G278" i="60"/>
  <c r="G276" i="60"/>
  <c r="G275" i="60"/>
  <c r="G274" i="60"/>
  <c r="BD273" i="60"/>
  <c r="AP273" i="60"/>
  <c r="AO273" i="60"/>
  <c r="AK273" i="60"/>
  <c r="AJ273" i="60"/>
  <c r="AH273" i="60"/>
  <c r="AG273" i="60"/>
  <c r="AF273" i="60"/>
  <c r="AC273" i="60"/>
  <c r="AB273" i="60"/>
  <c r="Z273" i="60"/>
  <c r="G273" i="60"/>
  <c r="G271" i="60"/>
  <c r="G270" i="60"/>
  <c r="G269" i="60"/>
  <c r="G267" i="60" s="1"/>
  <c r="BD267" i="60"/>
  <c r="AP267" i="60"/>
  <c r="AO267" i="60"/>
  <c r="AK267" i="60"/>
  <c r="AJ267" i="60"/>
  <c r="AH267" i="60"/>
  <c r="AG267" i="60"/>
  <c r="AF267" i="60"/>
  <c r="AC267" i="60"/>
  <c r="AB267" i="60"/>
  <c r="Z267" i="60"/>
  <c r="G266" i="60"/>
  <c r="G265" i="60"/>
  <c r="G264" i="60"/>
  <c r="G262" i="60" s="1"/>
  <c r="BD262" i="60"/>
  <c r="AP262" i="60"/>
  <c r="AO262" i="60"/>
  <c r="AK262" i="60"/>
  <c r="AJ262" i="60"/>
  <c r="AH262" i="60"/>
  <c r="AG262" i="60"/>
  <c r="AF262" i="60"/>
  <c r="AC262" i="60"/>
  <c r="AB262" i="60"/>
  <c r="Z262" i="60"/>
  <c r="G261" i="60"/>
  <c r="G260" i="60"/>
  <c r="G259" i="60"/>
  <c r="BD257" i="60"/>
  <c r="AP257" i="60"/>
  <c r="AO257" i="60"/>
  <c r="AK257" i="60"/>
  <c r="AJ257" i="60"/>
  <c r="AH257" i="60"/>
  <c r="AE257" i="60"/>
  <c r="AD257" i="60"/>
  <c r="AC257" i="60"/>
  <c r="AB257" i="60"/>
  <c r="Z257" i="60"/>
  <c r="G257" i="60"/>
  <c r="G255" i="60"/>
  <c r="G254" i="60"/>
  <c r="G253" i="60"/>
  <c r="BD252" i="60"/>
  <c r="AP252" i="60"/>
  <c r="AO252" i="60"/>
  <c r="AK252" i="60"/>
  <c r="AJ252" i="60"/>
  <c r="AH252" i="60"/>
  <c r="AG252" i="60"/>
  <c r="AF252" i="60"/>
  <c r="AC252" i="60"/>
  <c r="AB252" i="60"/>
  <c r="Z252" i="60"/>
  <c r="G250" i="60"/>
  <c r="G249" i="60"/>
  <c r="G248" i="60"/>
  <c r="G246" i="60" s="1"/>
  <c r="BD246" i="60"/>
  <c r="AP246" i="60"/>
  <c r="AO246" i="60"/>
  <c r="AK246" i="60"/>
  <c r="AJ246" i="60"/>
  <c r="AH246" i="60"/>
  <c r="AG246" i="60"/>
  <c r="AF246" i="60"/>
  <c r="AC246" i="60"/>
  <c r="AB246" i="60"/>
  <c r="Z246" i="60"/>
  <c r="G245" i="60"/>
  <c r="G244" i="60"/>
  <c r="G243" i="60"/>
  <c r="G241" i="60" s="1"/>
  <c r="BD241" i="60"/>
  <c r="AP241" i="60"/>
  <c r="AO241" i="60"/>
  <c r="AK241" i="60"/>
  <c r="AJ241" i="60"/>
  <c r="AH241" i="60"/>
  <c r="AG241" i="60"/>
  <c r="AF241" i="60"/>
  <c r="AC241" i="60"/>
  <c r="AB241" i="60"/>
  <c r="Z241" i="60"/>
  <c r="G240" i="60"/>
  <c r="G239" i="60"/>
  <c r="G238" i="60"/>
  <c r="G236" i="60" s="1"/>
  <c r="BD236" i="60"/>
  <c r="AP236" i="60"/>
  <c r="AO236" i="60"/>
  <c r="AK236" i="60"/>
  <c r="AJ236" i="60"/>
  <c r="AH236" i="60"/>
  <c r="AE236" i="60"/>
  <c r="AD236" i="60"/>
  <c r="AC236" i="60"/>
  <c r="AB236" i="60"/>
  <c r="Z236" i="60"/>
  <c r="G234" i="60"/>
  <c r="G233" i="60"/>
  <c r="G232" i="60"/>
  <c r="G231" i="60" s="1"/>
  <c r="BD231" i="60"/>
  <c r="AP231" i="60"/>
  <c r="AO231" i="60"/>
  <c r="AK231" i="60"/>
  <c r="AJ231" i="60"/>
  <c r="AH231" i="60"/>
  <c r="AG231" i="60"/>
  <c r="AF231" i="60"/>
  <c r="AC231" i="60"/>
  <c r="AB231" i="60"/>
  <c r="Z231" i="60"/>
  <c r="G229" i="60"/>
  <c r="G228" i="60"/>
  <c r="G227" i="60"/>
  <c r="BD225" i="60"/>
  <c r="AP225" i="60"/>
  <c r="AO225" i="60"/>
  <c r="AK225" i="60"/>
  <c r="AJ225" i="60"/>
  <c r="AH225" i="60"/>
  <c r="AG225" i="60"/>
  <c r="AF225" i="60"/>
  <c r="AC225" i="60"/>
  <c r="AB225" i="60"/>
  <c r="Z225" i="60"/>
  <c r="G225" i="60"/>
  <c r="G224" i="60"/>
  <c r="G223" i="60"/>
  <c r="G222" i="60"/>
  <c r="G220" i="60" s="1"/>
  <c r="BD220" i="60"/>
  <c r="AP220" i="60"/>
  <c r="AO220" i="60"/>
  <c r="AK220" i="60"/>
  <c r="AJ220" i="60"/>
  <c r="AH220" i="60"/>
  <c r="AG220" i="60"/>
  <c r="AF220" i="60"/>
  <c r="AC220" i="60"/>
  <c r="AB220" i="60"/>
  <c r="Z220" i="60"/>
  <c r="G219" i="60"/>
  <c r="G218" i="60"/>
  <c r="G217" i="60"/>
  <c r="BD215" i="60"/>
  <c r="AP215" i="60"/>
  <c r="AO215" i="60"/>
  <c r="AK215" i="60"/>
  <c r="AJ215" i="60"/>
  <c r="AH215" i="60"/>
  <c r="AE215" i="60"/>
  <c r="AD215" i="60"/>
  <c r="AC215" i="60"/>
  <c r="AB215" i="60"/>
  <c r="Z215" i="60"/>
  <c r="G215" i="60"/>
  <c r="G213" i="60"/>
  <c r="G212" i="60"/>
  <c r="G211" i="60"/>
  <c r="BD210" i="60"/>
  <c r="AP210" i="60"/>
  <c r="AO210" i="60"/>
  <c r="AK210" i="60"/>
  <c r="AJ210" i="60"/>
  <c r="AH210" i="60"/>
  <c r="AG210" i="60"/>
  <c r="AF210" i="60"/>
  <c r="AC210" i="60"/>
  <c r="AB210" i="60"/>
  <c r="Z210" i="60"/>
  <c r="G210" i="60"/>
  <c r="G208" i="60"/>
  <c r="G207" i="60"/>
  <c r="G206" i="60"/>
  <c r="BD204" i="60"/>
  <c r="AP204" i="60"/>
  <c r="AO204" i="60"/>
  <c r="AK204" i="60"/>
  <c r="AJ204" i="60"/>
  <c r="AH204" i="60"/>
  <c r="AG204" i="60"/>
  <c r="AF204" i="60"/>
  <c r="AC204" i="60"/>
  <c r="AB204" i="60"/>
  <c r="Z204" i="60"/>
  <c r="G204" i="60"/>
  <c r="G203" i="60"/>
  <c r="G202" i="60"/>
  <c r="G201" i="60"/>
  <c r="BD199" i="60"/>
  <c r="AP199" i="60"/>
  <c r="AO199" i="60"/>
  <c r="AK199" i="60"/>
  <c r="AJ199" i="60"/>
  <c r="AH199" i="60"/>
  <c r="AG199" i="60"/>
  <c r="AF199" i="60"/>
  <c r="AC199" i="60"/>
  <c r="AB199" i="60"/>
  <c r="Z199" i="60"/>
  <c r="G199" i="60"/>
  <c r="G198" i="60"/>
  <c r="G197" i="60"/>
  <c r="G196" i="60"/>
  <c r="G194" i="60" s="1"/>
  <c r="BD194" i="60"/>
  <c r="AP194" i="60"/>
  <c r="AO194" i="60"/>
  <c r="AK194" i="60"/>
  <c r="AJ194" i="60"/>
  <c r="AH194" i="60"/>
  <c r="AE194" i="60"/>
  <c r="AD194" i="60"/>
  <c r="AC194" i="60"/>
  <c r="AB194" i="60"/>
  <c r="Z194" i="60"/>
  <c r="G192" i="60"/>
  <c r="G191" i="60"/>
  <c r="G190" i="60"/>
  <c r="BD189" i="60"/>
  <c r="AP189" i="60"/>
  <c r="AO189" i="60"/>
  <c r="AK189" i="60"/>
  <c r="AJ189" i="60"/>
  <c r="AH189" i="60"/>
  <c r="AG189" i="60"/>
  <c r="AF189" i="60"/>
  <c r="AC189" i="60"/>
  <c r="AB189" i="60"/>
  <c r="Z189" i="60"/>
  <c r="G189" i="60"/>
  <c r="G187" i="60"/>
  <c r="G186" i="60"/>
  <c r="G185" i="60"/>
  <c r="BD183" i="60"/>
  <c r="AP183" i="60"/>
  <c r="AO183" i="60"/>
  <c r="AK183" i="60"/>
  <c r="AJ183" i="60"/>
  <c r="AH183" i="60"/>
  <c r="AG183" i="60"/>
  <c r="AF183" i="60"/>
  <c r="AC183" i="60"/>
  <c r="AB183" i="60"/>
  <c r="Z183" i="60"/>
  <c r="G183" i="60"/>
  <c r="G182" i="60"/>
  <c r="G181" i="60"/>
  <c r="G180" i="60"/>
  <c r="BD178" i="60"/>
  <c r="AP178" i="60"/>
  <c r="AO178" i="60"/>
  <c r="AK178" i="60"/>
  <c r="AJ178" i="60"/>
  <c r="AH178" i="60"/>
  <c r="AG178" i="60"/>
  <c r="AF178" i="60"/>
  <c r="AC178" i="60"/>
  <c r="AB178" i="60"/>
  <c r="Z178" i="60"/>
  <c r="G178" i="60"/>
  <c r="G177" i="60"/>
  <c r="G176" i="60"/>
  <c r="G175" i="60"/>
  <c r="BD173" i="60"/>
  <c r="AP173" i="60"/>
  <c r="AO173" i="60"/>
  <c r="AK173" i="60"/>
  <c r="AJ173" i="60"/>
  <c r="AH173" i="60"/>
  <c r="AE173" i="60"/>
  <c r="AD173" i="60"/>
  <c r="AC173" i="60"/>
  <c r="AB173" i="60"/>
  <c r="Z173" i="60"/>
  <c r="G173" i="60"/>
  <c r="G171" i="60"/>
  <c r="G170" i="60"/>
  <c r="G169" i="60"/>
  <c r="BD168" i="60"/>
  <c r="AP168" i="60"/>
  <c r="AO168" i="60"/>
  <c r="AK168" i="60"/>
  <c r="AJ168" i="60"/>
  <c r="AH168" i="60"/>
  <c r="AG168" i="60"/>
  <c r="AF168" i="60"/>
  <c r="AC168" i="60"/>
  <c r="AB168" i="60"/>
  <c r="Z168" i="60"/>
  <c r="G168" i="60"/>
  <c r="G166" i="60"/>
  <c r="G165" i="60"/>
  <c r="G164" i="60"/>
  <c r="G162" i="60" s="1"/>
  <c r="BD162" i="60"/>
  <c r="AP162" i="60"/>
  <c r="AO162" i="60"/>
  <c r="AK162" i="60"/>
  <c r="AJ162" i="60"/>
  <c r="AH162" i="60"/>
  <c r="AG162" i="60"/>
  <c r="AF162" i="60"/>
  <c r="AC162" i="60"/>
  <c r="AB162" i="60"/>
  <c r="Z162" i="60"/>
  <c r="G161" i="60"/>
  <c r="G160" i="60"/>
  <c r="G159" i="60"/>
  <c r="BD157" i="60"/>
  <c r="AP157" i="60"/>
  <c r="AO157" i="60"/>
  <c r="AK157" i="60"/>
  <c r="AJ157" i="60"/>
  <c r="AH157" i="60"/>
  <c r="AG157" i="60"/>
  <c r="AF157" i="60"/>
  <c r="AC157" i="60"/>
  <c r="AB157" i="60"/>
  <c r="Z157" i="60"/>
  <c r="G157" i="60"/>
  <c r="G156" i="60"/>
  <c r="G155" i="60"/>
  <c r="G154" i="60"/>
  <c r="BD152" i="60"/>
  <c r="AP152" i="60"/>
  <c r="AO152" i="60"/>
  <c r="AK152" i="60"/>
  <c r="AJ152" i="60"/>
  <c r="AH152" i="60"/>
  <c r="AE152" i="60"/>
  <c r="AD152" i="60"/>
  <c r="AC152" i="60"/>
  <c r="AB152" i="60"/>
  <c r="Z152" i="60"/>
  <c r="G152" i="60"/>
  <c r="D149" i="60"/>
  <c r="BD148" i="60"/>
  <c r="AP148" i="60"/>
  <c r="AO148" i="60"/>
  <c r="AK148" i="60"/>
  <c r="AJ148" i="60"/>
  <c r="AH148" i="60"/>
  <c r="AG148" i="60"/>
  <c r="AF148" i="60"/>
  <c r="AC148" i="60"/>
  <c r="AB148" i="60"/>
  <c r="Z148" i="60"/>
  <c r="G148" i="60"/>
  <c r="BD144" i="60"/>
  <c r="AP144" i="60"/>
  <c r="AO144" i="60"/>
  <c r="AK144" i="60"/>
  <c r="AJ144" i="60"/>
  <c r="AH144" i="60"/>
  <c r="AG144" i="60"/>
  <c r="AF144" i="60"/>
  <c r="AC144" i="60"/>
  <c r="AB144" i="60"/>
  <c r="Z144" i="60"/>
  <c r="G144" i="60"/>
  <c r="BD140" i="60"/>
  <c r="AP140" i="60"/>
  <c r="AO140" i="60"/>
  <c r="AK140" i="60"/>
  <c r="AJ140" i="60"/>
  <c r="AH140" i="60"/>
  <c r="AG140" i="60"/>
  <c r="AF140" i="60"/>
  <c r="AC140" i="60"/>
  <c r="AB140" i="60"/>
  <c r="Z140" i="60"/>
  <c r="G140" i="60"/>
  <c r="BD136" i="60"/>
  <c r="AP136" i="60"/>
  <c r="AO136" i="60"/>
  <c r="AK136" i="60"/>
  <c r="AJ136" i="60"/>
  <c r="AH136" i="60"/>
  <c r="AG136" i="60"/>
  <c r="AF136" i="60"/>
  <c r="AC136" i="60"/>
  <c r="AB136" i="60"/>
  <c r="Z136" i="60"/>
  <c r="G136" i="60"/>
  <c r="BD132" i="60"/>
  <c r="AP132" i="60"/>
  <c r="AO132" i="60"/>
  <c r="AK132" i="60"/>
  <c r="AJ132" i="60"/>
  <c r="AH132" i="60"/>
  <c r="AG132" i="60"/>
  <c r="AF132" i="60"/>
  <c r="AC132" i="60"/>
  <c r="AB132" i="60"/>
  <c r="Z132" i="60"/>
  <c r="G132" i="60"/>
  <c r="BD128" i="60"/>
  <c r="AP128" i="60"/>
  <c r="AO128" i="60"/>
  <c r="AK128" i="60"/>
  <c r="AJ128" i="60"/>
  <c r="AH128" i="60"/>
  <c r="AG128" i="60"/>
  <c r="AF128" i="60"/>
  <c r="AC128" i="60"/>
  <c r="AB128" i="60"/>
  <c r="Z128" i="60"/>
  <c r="G128" i="60"/>
  <c r="BD124" i="60"/>
  <c r="AP124" i="60"/>
  <c r="AO124" i="60"/>
  <c r="AK124" i="60"/>
  <c r="AJ124" i="60"/>
  <c r="AH124" i="60"/>
  <c r="AG124" i="60"/>
  <c r="AF124" i="60"/>
  <c r="AC124" i="60"/>
  <c r="AB124" i="60"/>
  <c r="Z124" i="60"/>
  <c r="G124" i="60"/>
  <c r="BD120" i="60"/>
  <c r="AP120" i="60"/>
  <c r="AO120" i="60"/>
  <c r="AK120" i="60"/>
  <c r="AJ120" i="60"/>
  <c r="AH120" i="60"/>
  <c r="AG120" i="60"/>
  <c r="AF120" i="60"/>
  <c r="AC120" i="60"/>
  <c r="AB120" i="60"/>
  <c r="Z120" i="60"/>
  <c r="G120" i="60"/>
  <c r="BJ117" i="60"/>
  <c r="BD117" i="60"/>
  <c r="AP117" i="60"/>
  <c r="AO117" i="60"/>
  <c r="AK117" i="60"/>
  <c r="AJ117" i="60"/>
  <c r="AH117" i="60"/>
  <c r="AG117" i="60"/>
  <c r="AF117" i="60"/>
  <c r="AE117" i="60"/>
  <c r="AD117" i="60"/>
  <c r="AC117" i="60"/>
  <c r="AB117" i="60"/>
  <c r="Z117" i="60"/>
  <c r="M117" i="60"/>
  <c r="BF117" i="60" s="1"/>
  <c r="K117" i="60"/>
  <c r="AL117" i="60" s="1"/>
  <c r="J117" i="60"/>
  <c r="I117" i="60"/>
  <c r="BJ116" i="60"/>
  <c r="BD116" i="60"/>
  <c r="AP116" i="60"/>
  <c r="AO116" i="60"/>
  <c r="AK116" i="60"/>
  <c r="AJ116" i="60"/>
  <c r="AH116" i="60"/>
  <c r="AG116" i="60"/>
  <c r="AF116" i="60"/>
  <c r="AE116" i="60"/>
  <c r="AD116" i="60"/>
  <c r="AC116" i="60"/>
  <c r="AB116" i="60"/>
  <c r="Z116" i="60"/>
  <c r="M116" i="60"/>
  <c r="BF116" i="60" s="1"/>
  <c r="K116" i="60"/>
  <c r="AL116" i="60" s="1"/>
  <c r="J116" i="60"/>
  <c r="I116" i="60"/>
  <c r="BJ115" i="60"/>
  <c r="BD115" i="60"/>
  <c r="AP115" i="60"/>
  <c r="AO115" i="60"/>
  <c r="AK115" i="60"/>
  <c r="AJ115" i="60"/>
  <c r="AH115" i="60"/>
  <c r="AG115" i="60"/>
  <c r="AF115" i="60"/>
  <c r="AE115" i="60"/>
  <c r="AD115" i="60"/>
  <c r="AC115" i="60"/>
  <c r="AB115" i="60"/>
  <c r="Z115" i="60"/>
  <c r="M115" i="60"/>
  <c r="BF115" i="60" s="1"/>
  <c r="K115" i="60"/>
  <c r="AL115" i="60" s="1"/>
  <c r="AU114" i="60" s="1"/>
  <c r="J115" i="60"/>
  <c r="J114" i="60" s="1"/>
  <c r="I115" i="60"/>
  <c r="AT114" i="60"/>
  <c r="AS114" i="60"/>
  <c r="M114" i="60"/>
  <c r="K114" i="60"/>
  <c r="I114" i="60"/>
  <c r="BJ113" i="60"/>
  <c r="BD113" i="60"/>
  <c r="AP113" i="60"/>
  <c r="AO113" i="60"/>
  <c r="AK113" i="60"/>
  <c r="AJ113" i="60"/>
  <c r="AH113" i="60"/>
  <c r="AG113" i="60"/>
  <c r="AF113" i="60"/>
  <c r="AE113" i="60"/>
  <c r="AD113" i="60"/>
  <c r="AC113" i="60"/>
  <c r="AB113" i="60"/>
  <c r="Z113" i="60"/>
  <c r="M113" i="60"/>
  <c r="BF113" i="60" s="1"/>
  <c r="K113" i="60"/>
  <c r="AL113" i="60" s="1"/>
  <c r="AU112" i="60" s="1"/>
  <c r="J113" i="60"/>
  <c r="I113" i="60"/>
  <c r="AT112" i="60"/>
  <c r="AS112" i="60"/>
  <c r="M112" i="60"/>
  <c r="K112" i="60"/>
  <c r="J112" i="60"/>
  <c r="I112" i="60"/>
  <c r="BJ111" i="60"/>
  <c r="BD111" i="60"/>
  <c r="AP111" i="60"/>
  <c r="AO111" i="60"/>
  <c r="AK111" i="60"/>
  <c r="AJ111" i="60"/>
  <c r="AH111" i="60"/>
  <c r="AG111" i="60"/>
  <c r="AF111" i="60"/>
  <c r="AE111" i="60"/>
  <c r="AD111" i="60"/>
  <c r="AC111" i="60"/>
  <c r="AB111" i="60"/>
  <c r="Z111" i="60"/>
  <c r="M111" i="60"/>
  <c r="BF111" i="60" s="1"/>
  <c r="K111" i="60"/>
  <c r="AL111" i="60" s="1"/>
  <c r="AU110" i="60" s="1"/>
  <c r="J111" i="60"/>
  <c r="J110" i="60" s="1"/>
  <c r="I111" i="60"/>
  <c r="AT110" i="60"/>
  <c r="AS110" i="60"/>
  <c r="M110" i="60"/>
  <c r="K110" i="60"/>
  <c r="I110" i="60"/>
  <c r="BJ109" i="60"/>
  <c r="BD109" i="60"/>
  <c r="AP109" i="60"/>
  <c r="AO109" i="60"/>
  <c r="AK109" i="60"/>
  <c r="AJ109" i="60"/>
  <c r="AH109" i="60"/>
  <c r="AG109" i="60"/>
  <c r="AF109" i="60"/>
  <c r="AC109" i="60"/>
  <c r="AB109" i="60"/>
  <c r="Z109" i="60"/>
  <c r="M109" i="60"/>
  <c r="BF109" i="60" s="1"/>
  <c r="K109" i="60"/>
  <c r="J109" i="60"/>
  <c r="J108" i="60" s="1"/>
  <c r="I109" i="60"/>
  <c r="I108" i="60" s="1"/>
  <c r="AT108" i="60"/>
  <c r="AS108" i="60"/>
  <c r="M108" i="60"/>
  <c r="BJ106" i="60"/>
  <c r="BD106" i="60"/>
  <c r="AP106" i="60"/>
  <c r="AO106" i="60"/>
  <c r="AK106" i="60"/>
  <c r="AJ106" i="60"/>
  <c r="AH106" i="60"/>
  <c r="AG106" i="60"/>
  <c r="AF106" i="60"/>
  <c r="AC106" i="60"/>
  <c r="AB106" i="60"/>
  <c r="Z106" i="60"/>
  <c r="M106" i="60"/>
  <c r="BF106" i="60" s="1"/>
  <c r="K106" i="60"/>
  <c r="AL106" i="60" s="1"/>
  <c r="J106" i="60"/>
  <c r="I106" i="60"/>
  <c r="BJ103" i="60"/>
  <c r="BD103" i="60"/>
  <c r="AP103" i="60"/>
  <c r="J103" i="60" s="1"/>
  <c r="AO103" i="60"/>
  <c r="I103" i="60" s="1"/>
  <c r="AK103" i="60"/>
  <c r="AJ103" i="60"/>
  <c r="AH103" i="60"/>
  <c r="AG103" i="60"/>
  <c r="AF103" i="60"/>
  <c r="AC103" i="60"/>
  <c r="AB103" i="60"/>
  <c r="Z103" i="60"/>
  <c r="M103" i="60"/>
  <c r="K103" i="60"/>
  <c r="BJ99" i="60"/>
  <c r="BD99" i="60"/>
  <c r="AP99" i="60"/>
  <c r="AO99" i="60"/>
  <c r="AK99" i="60"/>
  <c r="AJ99" i="60"/>
  <c r="AH99" i="60"/>
  <c r="AG99" i="60"/>
  <c r="AF99" i="60"/>
  <c r="AC99" i="60"/>
  <c r="AB99" i="60"/>
  <c r="Z99" i="60"/>
  <c r="M99" i="60"/>
  <c r="BF99" i="60" s="1"/>
  <c r="K99" i="60"/>
  <c r="AL99" i="60" s="1"/>
  <c r="J99" i="60"/>
  <c r="I99" i="60"/>
  <c r="BJ94" i="60"/>
  <c r="BD94" i="60"/>
  <c r="AP94" i="60"/>
  <c r="AO94" i="60"/>
  <c r="AK94" i="60"/>
  <c r="AJ94" i="60"/>
  <c r="AH94" i="60"/>
  <c r="AG94" i="60"/>
  <c r="AF94" i="60"/>
  <c r="AC94" i="60"/>
  <c r="AB94" i="60"/>
  <c r="Z94" i="60"/>
  <c r="M94" i="60"/>
  <c r="BF94" i="60" s="1"/>
  <c r="K94" i="60"/>
  <c r="AL94" i="60" s="1"/>
  <c r="J94" i="60"/>
  <c r="I94" i="60"/>
  <c r="BJ90" i="60"/>
  <c r="BD90" i="60"/>
  <c r="AP90" i="60"/>
  <c r="AO90" i="60"/>
  <c r="AK90" i="60"/>
  <c r="AJ90" i="60"/>
  <c r="AH90" i="60"/>
  <c r="AG90" i="60"/>
  <c r="AF90" i="60"/>
  <c r="AC90" i="60"/>
  <c r="AB90" i="60"/>
  <c r="Z90" i="60"/>
  <c r="M90" i="60"/>
  <c r="BF90" i="60" s="1"/>
  <c r="K90" i="60"/>
  <c r="AL90" i="60" s="1"/>
  <c r="J90" i="60"/>
  <c r="I90" i="60"/>
  <c r="BJ88" i="60"/>
  <c r="BD88" i="60"/>
  <c r="AP88" i="60"/>
  <c r="AO88" i="60"/>
  <c r="AK88" i="60"/>
  <c r="AJ88" i="60"/>
  <c r="AH88" i="60"/>
  <c r="AG88" i="60"/>
  <c r="AF88" i="60"/>
  <c r="AC88" i="60"/>
  <c r="AB88" i="60"/>
  <c r="Z88" i="60"/>
  <c r="M88" i="60"/>
  <c r="BF88" i="60" s="1"/>
  <c r="K88" i="60"/>
  <c r="AL88" i="60" s="1"/>
  <c r="J88" i="60"/>
  <c r="I88" i="60"/>
  <c r="BJ85" i="60"/>
  <c r="BD85" i="60"/>
  <c r="AP85" i="60"/>
  <c r="AO85" i="60"/>
  <c r="AK85" i="60"/>
  <c r="AJ85" i="60"/>
  <c r="AH85" i="60"/>
  <c r="AG85" i="60"/>
  <c r="AF85" i="60"/>
  <c r="AC85" i="60"/>
  <c r="AB85" i="60"/>
  <c r="Z85" i="60"/>
  <c r="M85" i="60"/>
  <c r="BF85" i="60" s="1"/>
  <c r="K85" i="60"/>
  <c r="AL85" i="60" s="1"/>
  <c r="J85" i="60"/>
  <c r="I85" i="60"/>
  <c r="BJ83" i="60"/>
  <c r="BD83" i="60"/>
  <c r="AP83" i="60"/>
  <c r="AO83" i="60"/>
  <c r="AK83" i="60"/>
  <c r="AJ83" i="60"/>
  <c r="AH83" i="60"/>
  <c r="AG83" i="60"/>
  <c r="AF83" i="60"/>
  <c r="AC83" i="60"/>
  <c r="AB83" i="60"/>
  <c r="Z83" i="60"/>
  <c r="M83" i="60"/>
  <c r="BF83" i="60" s="1"/>
  <c r="K83" i="60"/>
  <c r="AL83" i="60" s="1"/>
  <c r="J83" i="60"/>
  <c r="I83" i="60"/>
  <c r="BJ81" i="60"/>
  <c r="BD81" i="60"/>
  <c r="AP81" i="60"/>
  <c r="AO81" i="60"/>
  <c r="AK81" i="60"/>
  <c r="AJ81" i="60"/>
  <c r="AH81" i="60"/>
  <c r="AG81" i="60"/>
  <c r="AF81" i="60"/>
  <c r="AC81" i="60"/>
  <c r="AB81" i="60"/>
  <c r="Z81" i="60"/>
  <c r="M81" i="60"/>
  <c r="BF81" i="60" s="1"/>
  <c r="K81" i="60"/>
  <c r="AL81" i="60" s="1"/>
  <c r="J81" i="60"/>
  <c r="I81" i="60"/>
  <c r="BJ78" i="60"/>
  <c r="BD78" i="60"/>
  <c r="AP78" i="60"/>
  <c r="AO78" i="60"/>
  <c r="AK78" i="60"/>
  <c r="AJ78" i="60"/>
  <c r="AH78" i="60"/>
  <c r="AG78" i="60"/>
  <c r="AF78" i="60"/>
  <c r="AC78" i="60"/>
  <c r="AB78" i="60"/>
  <c r="Z78" i="60"/>
  <c r="M78" i="60"/>
  <c r="BF78" i="60" s="1"/>
  <c r="K78" i="60"/>
  <c r="AL78" i="60" s="1"/>
  <c r="J78" i="60"/>
  <c r="I78" i="60"/>
  <c r="BJ76" i="60"/>
  <c r="BD76" i="60"/>
  <c r="AP76" i="60"/>
  <c r="AO76" i="60"/>
  <c r="AK76" i="60"/>
  <c r="AJ76" i="60"/>
  <c r="AH76" i="60"/>
  <c r="AG76" i="60"/>
  <c r="AF76" i="60"/>
  <c r="AC76" i="60"/>
  <c r="AB76" i="60"/>
  <c r="Z76" i="60"/>
  <c r="M76" i="60"/>
  <c r="BF76" i="60" s="1"/>
  <c r="K76" i="60"/>
  <c r="AL76" i="60" s="1"/>
  <c r="J76" i="60"/>
  <c r="I76" i="60"/>
  <c r="BJ70" i="60"/>
  <c r="BD70" i="60"/>
  <c r="AP70" i="60"/>
  <c r="AO70" i="60"/>
  <c r="AK70" i="60"/>
  <c r="AJ70" i="60"/>
  <c r="AH70" i="60"/>
  <c r="AG70" i="60"/>
  <c r="AF70" i="60"/>
  <c r="AC70" i="60"/>
  <c r="AB70" i="60"/>
  <c r="Z70" i="60"/>
  <c r="M70" i="60"/>
  <c r="BF70" i="60" s="1"/>
  <c r="K70" i="60"/>
  <c r="AL70" i="60" s="1"/>
  <c r="AU69" i="60" s="1"/>
  <c r="J70" i="60"/>
  <c r="I70" i="60"/>
  <c r="AT69" i="60"/>
  <c r="AS69" i="60"/>
  <c r="M69" i="60"/>
  <c r="K69" i="60"/>
  <c r="J69" i="60"/>
  <c r="I69" i="60"/>
  <c r="BJ68" i="60"/>
  <c r="BD68" i="60"/>
  <c r="AP68" i="60"/>
  <c r="J68" i="60" s="1"/>
  <c r="AO68" i="60"/>
  <c r="I68" i="60" s="1"/>
  <c r="AK68" i="60"/>
  <c r="AJ68" i="60"/>
  <c r="AH68" i="60"/>
  <c r="AG68" i="60"/>
  <c r="AF68" i="60"/>
  <c r="AC68" i="60"/>
  <c r="AB68" i="60"/>
  <c r="Z68" i="60"/>
  <c r="M68" i="60"/>
  <c r="K68" i="60"/>
  <c r="BJ67" i="60"/>
  <c r="BD67" i="60"/>
  <c r="AP67" i="60"/>
  <c r="J67" i="60" s="1"/>
  <c r="AO67" i="60"/>
  <c r="I67" i="60" s="1"/>
  <c r="AK67" i="60"/>
  <c r="AJ67" i="60"/>
  <c r="AH67" i="60"/>
  <c r="AG67" i="60"/>
  <c r="AF67" i="60"/>
  <c r="AC67" i="60"/>
  <c r="AB67" i="60"/>
  <c r="Z67" i="60"/>
  <c r="M67" i="60"/>
  <c r="BF67" i="60" s="1"/>
  <c r="K67" i="60"/>
  <c r="AL67" i="60" s="1"/>
  <c r="BJ63" i="60"/>
  <c r="BD63" i="60"/>
  <c r="AP63" i="60"/>
  <c r="AO63" i="60"/>
  <c r="AK63" i="60"/>
  <c r="AJ63" i="60"/>
  <c r="AH63" i="60"/>
  <c r="AG63" i="60"/>
  <c r="AF63" i="60"/>
  <c r="AC63" i="60"/>
  <c r="AB63" i="60"/>
  <c r="Z63" i="60"/>
  <c r="M63" i="60"/>
  <c r="BF63" i="60" s="1"/>
  <c r="K63" i="60"/>
  <c r="AL63" i="60" s="1"/>
  <c r="J63" i="60"/>
  <c r="I63" i="60"/>
  <c r="BJ59" i="60"/>
  <c r="BD59" i="60"/>
  <c r="AP59" i="60"/>
  <c r="AO59" i="60"/>
  <c r="AK59" i="60"/>
  <c r="AJ59" i="60"/>
  <c r="AH59" i="60"/>
  <c r="AG59" i="60"/>
  <c r="AF59" i="60"/>
  <c r="AC59" i="60"/>
  <c r="AB59" i="60"/>
  <c r="Z59" i="60"/>
  <c r="M59" i="60"/>
  <c r="BF59" i="60" s="1"/>
  <c r="K59" i="60"/>
  <c r="AL59" i="60" s="1"/>
  <c r="J59" i="60"/>
  <c r="I59" i="60"/>
  <c r="BJ55" i="60"/>
  <c r="BD55" i="60"/>
  <c r="AP55" i="60"/>
  <c r="AO55" i="60"/>
  <c r="AK55" i="60"/>
  <c r="AJ55" i="60"/>
  <c r="AH55" i="60"/>
  <c r="AE55" i="60"/>
  <c r="AD55" i="60"/>
  <c r="AC55" i="60"/>
  <c r="AB55" i="60"/>
  <c r="Z55" i="60"/>
  <c r="M55" i="60"/>
  <c r="BF55" i="60" s="1"/>
  <c r="K55" i="60"/>
  <c r="AL55" i="60" s="1"/>
  <c r="J55" i="60"/>
  <c r="I55" i="60"/>
  <c r="BJ51" i="60"/>
  <c r="BD51" i="60"/>
  <c r="AP51" i="60"/>
  <c r="AO51" i="60"/>
  <c r="AK51" i="60"/>
  <c r="AJ51" i="60"/>
  <c r="AH51" i="60"/>
  <c r="AG51" i="60"/>
  <c r="AF51" i="60"/>
  <c r="AC51" i="60"/>
  <c r="AB51" i="60"/>
  <c r="Z51" i="60"/>
  <c r="M51" i="60"/>
  <c r="BF51" i="60" s="1"/>
  <c r="K51" i="60"/>
  <c r="AL51" i="60" s="1"/>
  <c r="J51" i="60"/>
  <c r="I51" i="60"/>
  <c r="BJ47" i="60"/>
  <c r="BD47" i="60"/>
  <c r="AP47" i="60"/>
  <c r="AO47" i="60"/>
  <c r="AK47" i="60"/>
  <c r="AJ47" i="60"/>
  <c r="AH47" i="60"/>
  <c r="AG47" i="60"/>
  <c r="AF47" i="60"/>
  <c r="AC47" i="60"/>
  <c r="AB47" i="60"/>
  <c r="Z47" i="60"/>
  <c r="M47" i="60"/>
  <c r="BF47" i="60" s="1"/>
  <c r="K47" i="60"/>
  <c r="AL47" i="60" s="1"/>
  <c r="J47" i="60"/>
  <c r="I47" i="60"/>
  <c r="BJ43" i="60"/>
  <c r="BD43" i="60"/>
  <c r="AP43" i="60"/>
  <c r="AO43" i="60"/>
  <c r="AK43" i="60"/>
  <c r="AJ43" i="60"/>
  <c r="AH43" i="60"/>
  <c r="AE43" i="60"/>
  <c r="AD43" i="60"/>
  <c r="AC43" i="60"/>
  <c r="AB43" i="60"/>
  <c r="Z43" i="60"/>
  <c r="M43" i="60"/>
  <c r="BF43" i="60" s="1"/>
  <c r="K43" i="60"/>
  <c r="AL43" i="60" s="1"/>
  <c r="J43" i="60"/>
  <c r="I43" i="60"/>
  <c r="BJ40" i="60"/>
  <c r="BD40" i="60"/>
  <c r="AP40" i="60"/>
  <c r="AO40" i="60"/>
  <c r="AK40" i="60"/>
  <c r="AJ40" i="60"/>
  <c r="AH40" i="60"/>
  <c r="AG40" i="60"/>
  <c r="AF40" i="60"/>
  <c r="AC40" i="60"/>
  <c r="AB40" i="60"/>
  <c r="Z40" i="60"/>
  <c r="M40" i="60"/>
  <c r="BF40" i="60" s="1"/>
  <c r="K40" i="60"/>
  <c r="AL40" i="60" s="1"/>
  <c r="J40" i="60"/>
  <c r="I40" i="60"/>
  <c r="BJ37" i="60"/>
  <c r="BD37" i="60"/>
  <c r="AP37" i="60"/>
  <c r="AO37" i="60"/>
  <c r="AK37" i="60"/>
  <c r="AJ37" i="60"/>
  <c r="AH37" i="60"/>
  <c r="AG37" i="60"/>
  <c r="AF37" i="60"/>
  <c r="AC37" i="60"/>
  <c r="AB37" i="60"/>
  <c r="Z37" i="60"/>
  <c r="M37" i="60"/>
  <c r="BF37" i="60" s="1"/>
  <c r="K37" i="60"/>
  <c r="AL37" i="60" s="1"/>
  <c r="J37" i="60"/>
  <c r="I37" i="60"/>
  <c r="BJ34" i="60"/>
  <c r="BD34" i="60"/>
  <c r="AP34" i="60"/>
  <c r="AO34" i="60"/>
  <c r="AK34" i="60"/>
  <c r="AJ34" i="60"/>
  <c r="AH34" i="60"/>
  <c r="AE34" i="60"/>
  <c r="AD34" i="60"/>
  <c r="AC34" i="60"/>
  <c r="AB34" i="60"/>
  <c r="Z34" i="60"/>
  <c r="M34" i="60"/>
  <c r="BF34" i="60" s="1"/>
  <c r="K34" i="60"/>
  <c r="AL34" i="60" s="1"/>
  <c r="J34" i="60"/>
  <c r="I34" i="60"/>
  <c r="BJ31" i="60"/>
  <c r="BD31" i="60"/>
  <c r="AP31" i="60"/>
  <c r="AO31" i="60"/>
  <c r="AK31" i="60"/>
  <c r="AJ31" i="60"/>
  <c r="AH31" i="60"/>
  <c r="AG31" i="60"/>
  <c r="AF31" i="60"/>
  <c r="AC31" i="60"/>
  <c r="AB31" i="60"/>
  <c r="Z31" i="60"/>
  <c r="M31" i="60"/>
  <c r="BF31" i="60" s="1"/>
  <c r="K31" i="60"/>
  <c r="AL31" i="60" s="1"/>
  <c r="J31" i="60"/>
  <c r="I31" i="60"/>
  <c r="BJ28" i="60"/>
  <c r="BD28" i="60"/>
  <c r="AP28" i="60"/>
  <c r="J28" i="60" s="1"/>
  <c r="AO28" i="60"/>
  <c r="I28" i="60" s="1"/>
  <c r="AK28" i="60"/>
  <c r="AJ28" i="60"/>
  <c r="AH28" i="60"/>
  <c r="AG28" i="60"/>
  <c r="AF28" i="60"/>
  <c r="AC28" i="60"/>
  <c r="AB28" i="60"/>
  <c r="Z28" i="60"/>
  <c r="M28" i="60"/>
  <c r="BF28" i="60" s="1"/>
  <c r="K28" i="60"/>
  <c r="AL28" i="60" s="1"/>
  <c r="BJ25" i="60"/>
  <c r="BD25" i="60"/>
  <c r="AP25" i="60"/>
  <c r="AO25" i="60"/>
  <c r="AK25" i="60"/>
  <c r="AJ25" i="60"/>
  <c r="AH25" i="60"/>
  <c r="AE25" i="60"/>
  <c r="AD25" i="60"/>
  <c r="AC25" i="60"/>
  <c r="AB25" i="60"/>
  <c r="Z25" i="60"/>
  <c r="M25" i="60"/>
  <c r="BF25" i="60" s="1"/>
  <c r="K25" i="60"/>
  <c r="AL25" i="60" s="1"/>
  <c r="J25" i="60"/>
  <c r="I25" i="60"/>
  <c r="BJ24" i="60"/>
  <c r="BD24" i="60"/>
  <c r="AP24" i="60"/>
  <c r="J24" i="60" s="1"/>
  <c r="AO24" i="60"/>
  <c r="I24" i="60" s="1"/>
  <c r="AK24" i="60"/>
  <c r="AJ24" i="60"/>
  <c r="AH24" i="60"/>
  <c r="AG24" i="60"/>
  <c r="AF24" i="60"/>
  <c r="AC24" i="60"/>
  <c r="AB24" i="60"/>
  <c r="Z24" i="60"/>
  <c r="M24" i="60"/>
  <c r="BF24" i="60" s="1"/>
  <c r="K24" i="60"/>
  <c r="AL24" i="60" s="1"/>
  <c r="BJ23" i="60"/>
  <c r="BD23" i="60"/>
  <c r="AP23" i="60"/>
  <c r="AO23" i="60"/>
  <c r="AK23" i="60"/>
  <c r="AJ23" i="60"/>
  <c r="AH23" i="60"/>
  <c r="AG23" i="60"/>
  <c r="AF23" i="60"/>
  <c r="AC23" i="60"/>
  <c r="AB23" i="60"/>
  <c r="Z23" i="60"/>
  <c r="M23" i="60"/>
  <c r="BF23" i="60" s="1"/>
  <c r="K23" i="60"/>
  <c r="AL23" i="60" s="1"/>
  <c r="J23" i="60"/>
  <c r="I23" i="60"/>
  <c r="BJ20" i="60"/>
  <c r="BD20" i="60"/>
  <c r="AP20" i="60"/>
  <c r="AO20" i="60"/>
  <c r="AK20" i="60"/>
  <c r="AJ20" i="60"/>
  <c r="AH20" i="60"/>
  <c r="AG20" i="60"/>
  <c r="AF20" i="60"/>
  <c r="AC20" i="60"/>
  <c r="AB20" i="60"/>
  <c r="Z20" i="60"/>
  <c r="M20" i="60"/>
  <c r="BF20" i="60" s="1"/>
  <c r="K20" i="60"/>
  <c r="AL20" i="60" s="1"/>
  <c r="J20" i="60"/>
  <c r="I20" i="60"/>
  <c r="BJ17" i="60"/>
  <c r="BD17" i="60"/>
  <c r="AP17" i="60"/>
  <c r="J17" i="60" s="1"/>
  <c r="AO17" i="60"/>
  <c r="I17" i="60" s="1"/>
  <c r="AK17" i="60"/>
  <c r="AJ17" i="60"/>
  <c r="AH17" i="60"/>
  <c r="AG17" i="60"/>
  <c r="AF17" i="60"/>
  <c r="AC17" i="60"/>
  <c r="AB17" i="60"/>
  <c r="Z17" i="60"/>
  <c r="M17" i="60"/>
  <c r="BF17" i="60" s="1"/>
  <c r="K17" i="60"/>
  <c r="AL17" i="60" s="1"/>
  <c r="BJ14" i="60"/>
  <c r="BD14" i="60"/>
  <c r="AP14" i="60"/>
  <c r="AO14" i="60"/>
  <c r="AK14" i="60"/>
  <c r="AJ14" i="60"/>
  <c r="AH14" i="60"/>
  <c r="AG14" i="60"/>
  <c r="AF14" i="60"/>
  <c r="AC14" i="60"/>
  <c r="AB14" i="60"/>
  <c r="Z14" i="60"/>
  <c r="M14" i="60"/>
  <c r="BF14" i="60" s="1"/>
  <c r="K14" i="60"/>
  <c r="AL14" i="60" s="1"/>
  <c r="J14" i="60"/>
  <c r="I14" i="60"/>
  <c r="AU1" i="60"/>
  <c r="AT1" i="60"/>
  <c r="AS1" i="60"/>
  <c r="U23" i="48"/>
  <c r="Q23" i="48"/>
  <c r="O23" i="48"/>
  <c r="K23" i="48"/>
  <c r="I23" i="48"/>
  <c r="G23" i="48"/>
  <c r="M23" i="48" s="1"/>
  <c r="U22" i="48"/>
  <c r="Q22" i="48"/>
  <c r="O22" i="48"/>
  <c r="K22" i="48"/>
  <c r="I22" i="48"/>
  <c r="G22" i="48"/>
  <c r="M22" i="48" s="1"/>
  <c r="U19" i="47"/>
  <c r="Q19" i="47"/>
  <c r="O19" i="47"/>
  <c r="K19" i="47"/>
  <c r="I19" i="47"/>
  <c r="G19" i="47"/>
  <c r="M19" i="47" s="1"/>
  <c r="E25" i="47"/>
  <c r="E29" i="47" s="1"/>
  <c r="E26" i="47"/>
  <c r="G18" i="43"/>
  <c r="U41" i="58"/>
  <c r="Q41" i="58"/>
  <c r="O41" i="58"/>
  <c r="K41" i="58"/>
  <c r="I41" i="58"/>
  <c r="G41" i="58"/>
  <c r="M41" i="58" s="1"/>
  <c r="M40" i="58"/>
  <c r="U40" i="58"/>
  <c r="Q40" i="58"/>
  <c r="O40" i="58"/>
  <c r="K40" i="58"/>
  <c r="I40" i="58"/>
  <c r="G40" i="58"/>
  <c r="U39" i="58"/>
  <c r="Q39" i="58"/>
  <c r="O39" i="58"/>
  <c r="K39" i="58"/>
  <c r="I39" i="58"/>
  <c r="G39" i="58"/>
  <c r="M39" i="58" s="1"/>
  <c r="U31" i="58"/>
  <c r="Q31" i="58"/>
  <c r="O31" i="58"/>
  <c r="K31" i="58"/>
  <c r="I31" i="58"/>
  <c r="G31" i="58"/>
  <c r="M31" i="58" s="1"/>
  <c r="U28" i="58"/>
  <c r="Q28" i="58"/>
  <c r="O28" i="58"/>
  <c r="K28" i="58"/>
  <c r="I28" i="58"/>
  <c r="G28" i="58"/>
  <c r="U26" i="58"/>
  <c r="Q26" i="58"/>
  <c r="O26" i="58"/>
  <c r="K26" i="58"/>
  <c r="I26" i="58"/>
  <c r="G26" i="58"/>
  <c r="M26" i="58" s="1"/>
  <c r="U25" i="58"/>
  <c r="Q25" i="58"/>
  <c r="O25" i="58"/>
  <c r="K25" i="58"/>
  <c r="I25" i="58"/>
  <c r="G25" i="58"/>
  <c r="M25" i="58" s="1"/>
  <c r="M24" i="58" s="1"/>
  <c r="U24" i="58"/>
  <c r="Q24" i="58"/>
  <c r="O24" i="58"/>
  <c r="K24" i="58"/>
  <c r="I24" i="58"/>
  <c r="G24" i="58"/>
  <c r="U23" i="58"/>
  <c r="Q23" i="58"/>
  <c r="O23" i="58"/>
  <c r="K23" i="58"/>
  <c r="I23" i="58"/>
  <c r="G23" i="58"/>
  <c r="M23" i="58" s="1"/>
  <c r="U22" i="58"/>
  <c r="Q22" i="58"/>
  <c r="O22" i="58"/>
  <c r="K22" i="58"/>
  <c r="I22" i="58"/>
  <c r="G22" i="58"/>
  <c r="M22" i="58" s="1"/>
  <c r="U21" i="58"/>
  <c r="Q21" i="58"/>
  <c r="O21" i="58"/>
  <c r="K21" i="58"/>
  <c r="I21" i="58"/>
  <c r="G21" i="58"/>
  <c r="M21" i="58" s="1"/>
  <c r="U20" i="58"/>
  <c r="Q20" i="58"/>
  <c r="O20" i="58"/>
  <c r="K20" i="58"/>
  <c r="I20" i="58"/>
  <c r="G20" i="58"/>
  <c r="M20" i="58" s="1"/>
  <c r="U19" i="58"/>
  <c r="Q19" i="58"/>
  <c r="O19" i="58"/>
  <c r="K19" i="58"/>
  <c r="I19" i="58"/>
  <c r="G19" i="58"/>
  <c r="U18" i="58"/>
  <c r="Q18" i="58"/>
  <c r="O18" i="58"/>
  <c r="K18" i="58"/>
  <c r="I18" i="58"/>
  <c r="G18" i="58"/>
  <c r="M18" i="58" s="1"/>
  <c r="M17" i="58" s="1"/>
  <c r="U17" i="58"/>
  <c r="Q17" i="58"/>
  <c r="O17" i="58"/>
  <c r="K17" i="58"/>
  <c r="I17" i="58"/>
  <c r="G17" i="58"/>
  <c r="U16" i="58"/>
  <c r="Q16" i="58"/>
  <c r="O16" i="58"/>
  <c r="O15" i="58" s="1"/>
  <c r="K16" i="58"/>
  <c r="I16" i="58"/>
  <c r="G16" i="58"/>
  <c r="M16" i="58" s="1"/>
  <c r="M15" i="58" s="1"/>
  <c r="U15" i="58"/>
  <c r="Q15" i="58"/>
  <c r="K15" i="58"/>
  <c r="I15" i="58"/>
  <c r="G15" i="58"/>
  <c r="U14" i="58"/>
  <c r="U13" i="58" s="1"/>
  <c r="Q14" i="58"/>
  <c r="O14" i="58"/>
  <c r="K14" i="58"/>
  <c r="I14" i="58"/>
  <c r="G14" i="58"/>
  <c r="M14" i="58" s="1"/>
  <c r="M13" i="58" s="1"/>
  <c r="Q13" i="58"/>
  <c r="O13" i="58"/>
  <c r="K13" i="58"/>
  <c r="I13" i="58"/>
  <c r="G13" i="58"/>
  <c r="U12" i="58"/>
  <c r="Q12" i="58"/>
  <c r="O12" i="58"/>
  <c r="K12" i="58"/>
  <c r="I12" i="58"/>
  <c r="G12" i="58"/>
  <c r="M12" i="58" s="1"/>
  <c r="U11" i="58"/>
  <c r="Q11" i="58"/>
  <c r="O11" i="58"/>
  <c r="K11" i="58"/>
  <c r="I11" i="58"/>
  <c r="G11" i="58"/>
  <c r="M11" i="58" s="1"/>
  <c r="M10" i="58" s="1"/>
  <c r="U10" i="58"/>
  <c r="Q10" i="58"/>
  <c r="O10" i="58"/>
  <c r="K10" i="58"/>
  <c r="I10" i="58"/>
  <c r="G10" i="58"/>
  <c r="U9" i="58"/>
  <c r="Q9" i="58"/>
  <c r="O9" i="58"/>
  <c r="K9" i="58"/>
  <c r="I9" i="58"/>
  <c r="G9" i="58"/>
  <c r="M9" i="58" s="1"/>
  <c r="M8" i="58" s="1"/>
  <c r="U8" i="58"/>
  <c r="Q8" i="58"/>
  <c r="O8" i="58"/>
  <c r="K8" i="58"/>
  <c r="I8" i="58"/>
  <c r="G8" i="58"/>
  <c r="U36" i="57"/>
  <c r="Q36" i="57"/>
  <c r="O36" i="57"/>
  <c r="K36" i="57"/>
  <c r="I36" i="57"/>
  <c r="G36" i="57"/>
  <c r="M36" i="57" s="1"/>
  <c r="K35" i="57"/>
  <c r="M35" i="57"/>
  <c r="U35" i="57"/>
  <c r="Q35" i="57"/>
  <c r="O35" i="57"/>
  <c r="I35" i="57"/>
  <c r="G35" i="57"/>
  <c r="G30" i="57"/>
  <c r="U29" i="57"/>
  <c r="Q29" i="57"/>
  <c r="O29" i="57"/>
  <c r="K29" i="57"/>
  <c r="I29" i="57"/>
  <c r="G29" i="57"/>
  <c r="M29" i="57" s="1"/>
  <c r="U28" i="57"/>
  <c r="Q28" i="57"/>
  <c r="O28" i="57"/>
  <c r="K28" i="57"/>
  <c r="I28" i="57"/>
  <c r="G28" i="57"/>
  <c r="M28" i="57" s="1"/>
  <c r="U25" i="57"/>
  <c r="Q25" i="57"/>
  <c r="O25" i="57"/>
  <c r="K25" i="57"/>
  <c r="I25" i="57"/>
  <c r="G25" i="57"/>
  <c r="U23" i="57"/>
  <c r="Q23" i="57"/>
  <c r="O23" i="57"/>
  <c r="K23" i="57"/>
  <c r="I23" i="57"/>
  <c r="G23" i="57"/>
  <c r="M23" i="57" s="1"/>
  <c r="U22" i="57"/>
  <c r="Q22" i="57"/>
  <c r="Q21" i="57" s="1"/>
  <c r="O22" i="57"/>
  <c r="K22" i="57"/>
  <c r="I22" i="57"/>
  <c r="G22" i="57"/>
  <c r="M22" i="57" s="1"/>
  <c r="U21" i="57"/>
  <c r="O21" i="57"/>
  <c r="K21" i="57"/>
  <c r="I21" i="57"/>
  <c r="G21" i="57"/>
  <c r="U20" i="57"/>
  <c r="Q20" i="57"/>
  <c r="O20" i="57"/>
  <c r="K20" i="57"/>
  <c r="I20" i="57"/>
  <c r="G20" i="57"/>
  <c r="M20" i="57" s="1"/>
  <c r="U19" i="57"/>
  <c r="Q19" i="57"/>
  <c r="O19" i="57"/>
  <c r="K19" i="57"/>
  <c r="I19" i="57"/>
  <c r="G19" i="57"/>
  <c r="M19" i="57" s="1"/>
  <c r="U18" i="57"/>
  <c r="Q18" i="57"/>
  <c r="O18" i="57"/>
  <c r="K18" i="57"/>
  <c r="I18" i="57"/>
  <c r="G18" i="57"/>
  <c r="M18" i="57" s="1"/>
  <c r="U17" i="57"/>
  <c r="U16" i="57" s="1"/>
  <c r="Q17" i="57"/>
  <c r="O17" i="57"/>
  <c r="K17" i="57"/>
  <c r="I17" i="57"/>
  <c r="G17" i="57"/>
  <c r="M17" i="57" s="1"/>
  <c r="M16" i="57" s="1"/>
  <c r="Q16" i="57"/>
  <c r="O16" i="57"/>
  <c r="K16" i="57"/>
  <c r="I16" i="57"/>
  <c r="G16" i="57"/>
  <c r="U15" i="57"/>
  <c r="Q15" i="57"/>
  <c r="O15" i="57"/>
  <c r="K15" i="57"/>
  <c r="I15" i="57"/>
  <c r="I14" i="57" s="1"/>
  <c r="G15" i="57"/>
  <c r="M15" i="57" s="1"/>
  <c r="M14" i="57" s="1"/>
  <c r="U14" i="57"/>
  <c r="Q14" i="57"/>
  <c r="O14" i="57"/>
  <c r="K14" i="57"/>
  <c r="G14" i="57"/>
  <c r="U13" i="57"/>
  <c r="U12" i="57" s="1"/>
  <c r="Q13" i="57"/>
  <c r="O13" i="57"/>
  <c r="K13" i="57"/>
  <c r="K12" i="57" s="1"/>
  <c r="I13" i="57"/>
  <c r="I12" i="57" s="1"/>
  <c r="G13" i="57"/>
  <c r="M13" i="57" s="1"/>
  <c r="M12" i="57" s="1"/>
  <c r="Q12" i="57"/>
  <c r="O12" i="57"/>
  <c r="G12" i="57"/>
  <c r="U11" i="57"/>
  <c r="Q11" i="57"/>
  <c r="O11" i="57"/>
  <c r="K11" i="57"/>
  <c r="I11" i="57"/>
  <c r="I10" i="57" s="1"/>
  <c r="G11" i="57"/>
  <c r="M11" i="57" s="1"/>
  <c r="M10" i="57" s="1"/>
  <c r="U10" i="57"/>
  <c r="Q10" i="57"/>
  <c r="O10" i="57"/>
  <c r="K10" i="57"/>
  <c r="G10" i="57"/>
  <c r="U9" i="57"/>
  <c r="U8" i="57" s="1"/>
  <c r="Q9" i="57"/>
  <c r="O9" i="57"/>
  <c r="K9" i="57"/>
  <c r="I9" i="57"/>
  <c r="G9" i="57"/>
  <c r="M9" i="57" s="1"/>
  <c r="M8" i="57" s="1"/>
  <c r="Q8" i="57"/>
  <c r="O8" i="57"/>
  <c r="K8" i="57"/>
  <c r="I8" i="57"/>
  <c r="G8" i="57"/>
  <c r="U38" i="56"/>
  <c r="Q38" i="56"/>
  <c r="O38" i="56"/>
  <c r="K38" i="56"/>
  <c r="I38" i="56"/>
  <c r="G38" i="56"/>
  <c r="M38" i="56" s="1"/>
  <c r="K37" i="56"/>
  <c r="M37" i="56"/>
  <c r="U37" i="56"/>
  <c r="Q37" i="56"/>
  <c r="O37" i="56"/>
  <c r="I37" i="56"/>
  <c r="G37" i="56"/>
  <c r="U28" i="56"/>
  <c r="Q28" i="56"/>
  <c r="O28" i="56"/>
  <c r="K28" i="56"/>
  <c r="I28" i="56"/>
  <c r="G28" i="56"/>
  <c r="U26" i="56"/>
  <c r="Q26" i="56"/>
  <c r="O26" i="56"/>
  <c r="K26" i="56"/>
  <c r="I26" i="56"/>
  <c r="G26" i="56"/>
  <c r="M26" i="56" s="1"/>
  <c r="U25" i="56"/>
  <c r="Q25" i="56"/>
  <c r="O25" i="56"/>
  <c r="K25" i="56"/>
  <c r="I25" i="56"/>
  <c r="G25" i="56"/>
  <c r="M25" i="56" s="1"/>
  <c r="M24" i="56" s="1"/>
  <c r="U24" i="56"/>
  <c r="Q24" i="56"/>
  <c r="O24" i="56"/>
  <c r="K24" i="56"/>
  <c r="I24" i="56"/>
  <c r="G24" i="56"/>
  <c r="U23" i="56"/>
  <c r="Q23" i="56"/>
  <c r="O23" i="56"/>
  <c r="K23" i="56"/>
  <c r="I23" i="56"/>
  <c r="G23" i="56"/>
  <c r="M23" i="56" s="1"/>
  <c r="U22" i="56"/>
  <c r="Q22" i="56"/>
  <c r="O22" i="56"/>
  <c r="K22" i="56"/>
  <c r="I22" i="56"/>
  <c r="G22" i="56"/>
  <c r="M22" i="56" s="1"/>
  <c r="U21" i="56"/>
  <c r="Q21" i="56"/>
  <c r="O21" i="56"/>
  <c r="K21" i="56"/>
  <c r="I21" i="56"/>
  <c r="G21" i="56"/>
  <c r="M21" i="56" s="1"/>
  <c r="U20" i="56"/>
  <c r="Q20" i="56"/>
  <c r="O20" i="56"/>
  <c r="O19" i="56" s="1"/>
  <c r="K20" i="56"/>
  <c r="I20" i="56"/>
  <c r="I19" i="56" s="1"/>
  <c r="G20" i="56"/>
  <c r="M20" i="56" s="1"/>
  <c r="Q19" i="56"/>
  <c r="K19" i="56"/>
  <c r="G19" i="56"/>
  <c r="U18" i="56"/>
  <c r="Q18" i="56"/>
  <c r="O18" i="56"/>
  <c r="O17" i="56" s="1"/>
  <c r="K18" i="56"/>
  <c r="I18" i="56"/>
  <c r="G18" i="56"/>
  <c r="M18" i="56" s="1"/>
  <c r="M17" i="56" s="1"/>
  <c r="U17" i="56"/>
  <c r="Q17" i="56"/>
  <c r="K17" i="56"/>
  <c r="I17" i="56"/>
  <c r="G17" i="56"/>
  <c r="U16" i="56"/>
  <c r="U15" i="56" s="1"/>
  <c r="Q16" i="56"/>
  <c r="O16" i="56"/>
  <c r="K16" i="56"/>
  <c r="I16" i="56"/>
  <c r="G16" i="56"/>
  <c r="M16" i="56" s="1"/>
  <c r="M15" i="56" s="1"/>
  <c r="Q15" i="56"/>
  <c r="O15" i="56"/>
  <c r="K15" i="56"/>
  <c r="I15" i="56"/>
  <c r="G15" i="56"/>
  <c r="U14" i="56"/>
  <c r="Q14" i="56"/>
  <c r="O14" i="56"/>
  <c r="K14" i="56"/>
  <c r="I14" i="56"/>
  <c r="G14" i="56"/>
  <c r="M14" i="56" s="1"/>
  <c r="M13" i="56" s="1"/>
  <c r="U13" i="56"/>
  <c r="Q13" i="56"/>
  <c r="O13" i="56"/>
  <c r="K13" i="56"/>
  <c r="I13" i="56"/>
  <c r="G13" i="56"/>
  <c r="U12" i="56"/>
  <c r="Q12" i="56"/>
  <c r="O12" i="56"/>
  <c r="K12" i="56"/>
  <c r="I12" i="56"/>
  <c r="G12" i="56"/>
  <c r="M12" i="56" s="1"/>
  <c r="U11" i="56"/>
  <c r="Q11" i="56"/>
  <c r="O11" i="56"/>
  <c r="K11" i="56"/>
  <c r="I11" i="56"/>
  <c r="G11" i="56"/>
  <c r="M11" i="56" s="1"/>
  <c r="M10" i="56" s="1"/>
  <c r="U10" i="56"/>
  <c r="Q10" i="56"/>
  <c r="K10" i="56"/>
  <c r="I10" i="56"/>
  <c r="G10" i="56"/>
  <c r="U9" i="56"/>
  <c r="Q9" i="56"/>
  <c r="O9" i="56"/>
  <c r="K9" i="56"/>
  <c r="K8" i="56" s="1"/>
  <c r="I9" i="56"/>
  <c r="I8" i="56" s="1"/>
  <c r="G9" i="56"/>
  <c r="M9" i="56" s="1"/>
  <c r="M8" i="56" s="1"/>
  <c r="U8" i="56"/>
  <c r="Q8" i="56"/>
  <c r="O8" i="56"/>
  <c r="G8" i="56"/>
  <c r="U41" i="55"/>
  <c r="Q41" i="55"/>
  <c r="O41" i="55"/>
  <c r="K41" i="55"/>
  <c r="I41" i="55"/>
  <c r="G41" i="55"/>
  <c r="M41" i="55" s="1"/>
  <c r="Q40" i="55"/>
  <c r="M40" i="55"/>
  <c r="U40" i="55"/>
  <c r="O40" i="55"/>
  <c r="K40" i="55"/>
  <c r="I40" i="55"/>
  <c r="G40" i="55"/>
  <c r="U39" i="55"/>
  <c r="Q39" i="55"/>
  <c r="O39" i="55"/>
  <c r="K39" i="55"/>
  <c r="I39" i="55"/>
  <c r="G39" i="55"/>
  <c r="M39" i="55" s="1"/>
  <c r="U29" i="55"/>
  <c r="Q29" i="55"/>
  <c r="O29" i="55"/>
  <c r="K29" i="55"/>
  <c r="I29" i="55"/>
  <c r="G29" i="55"/>
  <c r="U27" i="55"/>
  <c r="Q27" i="55"/>
  <c r="O27" i="55"/>
  <c r="K27" i="55"/>
  <c r="I27" i="55"/>
  <c r="G27" i="55"/>
  <c r="M27" i="55" s="1"/>
  <c r="U26" i="55"/>
  <c r="Q26" i="55"/>
  <c r="O26" i="55"/>
  <c r="K26" i="55"/>
  <c r="I26" i="55"/>
  <c r="G26" i="55"/>
  <c r="M26" i="55" s="1"/>
  <c r="M25" i="55" s="1"/>
  <c r="U25" i="55"/>
  <c r="Q25" i="55"/>
  <c r="O25" i="55"/>
  <c r="K25" i="55"/>
  <c r="I25" i="55"/>
  <c r="G25" i="55"/>
  <c r="U24" i="55"/>
  <c r="Q24" i="55"/>
  <c r="O24" i="55"/>
  <c r="K24" i="55"/>
  <c r="I24" i="55"/>
  <c r="G24" i="55"/>
  <c r="M24" i="55" s="1"/>
  <c r="U23" i="55"/>
  <c r="Q23" i="55"/>
  <c r="O23" i="55"/>
  <c r="K23" i="55"/>
  <c r="I23" i="55"/>
  <c r="G23" i="55"/>
  <c r="M23" i="55" s="1"/>
  <c r="U22" i="55"/>
  <c r="Q22" i="55"/>
  <c r="O22" i="55"/>
  <c r="K22" i="55"/>
  <c r="I22" i="55"/>
  <c r="G22" i="55"/>
  <c r="M22" i="55" s="1"/>
  <c r="U21" i="55"/>
  <c r="Q21" i="55"/>
  <c r="O21" i="55"/>
  <c r="K21" i="55"/>
  <c r="I21" i="55"/>
  <c r="G21" i="55"/>
  <c r="M21" i="55" s="1"/>
  <c r="M20" i="55" s="1"/>
  <c r="U20" i="55"/>
  <c r="O20" i="55"/>
  <c r="K20" i="55"/>
  <c r="I20" i="55"/>
  <c r="G20" i="55"/>
  <c r="U19" i="55"/>
  <c r="Q19" i="55"/>
  <c r="O19" i="55"/>
  <c r="K19" i="55"/>
  <c r="I19" i="55"/>
  <c r="G19" i="55"/>
  <c r="M19" i="55" s="1"/>
  <c r="M18" i="55" s="1"/>
  <c r="U18" i="55"/>
  <c r="Q18" i="55"/>
  <c r="O18" i="55"/>
  <c r="K18" i="55"/>
  <c r="I18" i="55"/>
  <c r="G18" i="55"/>
  <c r="U17" i="55"/>
  <c r="U16" i="55" s="1"/>
  <c r="Q17" i="55"/>
  <c r="O17" i="55"/>
  <c r="K17" i="55"/>
  <c r="I17" i="55"/>
  <c r="G17" i="55"/>
  <c r="M17" i="55" s="1"/>
  <c r="M16" i="55" s="1"/>
  <c r="Q16" i="55"/>
  <c r="O16" i="55"/>
  <c r="K16" i="55"/>
  <c r="I16" i="55"/>
  <c r="G16" i="55"/>
  <c r="U15" i="55"/>
  <c r="Q15" i="55"/>
  <c r="O15" i="55"/>
  <c r="K15" i="55"/>
  <c r="I15" i="55"/>
  <c r="G15" i="55"/>
  <c r="M15" i="55" s="1"/>
  <c r="M14" i="55" s="1"/>
  <c r="U14" i="55"/>
  <c r="Q14" i="55"/>
  <c r="O14" i="55"/>
  <c r="K14" i="55"/>
  <c r="I14" i="55"/>
  <c r="G14" i="55"/>
  <c r="G13" i="55"/>
  <c r="U12" i="55"/>
  <c r="Q12" i="55"/>
  <c r="O12" i="55"/>
  <c r="K12" i="55"/>
  <c r="I12" i="55"/>
  <c r="G12" i="55"/>
  <c r="M12" i="55" s="1"/>
  <c r="M11" i="55" s="1"/>
  <c r="U11" i="55"/>
  <c r="Q11" i="55"/>
  <c r="O11" i="55"/>
  <c r="K11" i="55"/>
  <c r="I11" i="55"/>
  <c r="G11" i="55"/>
  <c r="U10" i="55"/>
  <c r="Q10" i="55"/>
  <c r="O10" i="55"/>
  <c r="K10" i="55"/>
  <c r="I10" i="55"/>
  <c r="G10" i="55"/>
  <c r="M10" i="55" s="1"/>
  <c r="U9" i="55"/>
  <c r="Q9" i="55"/>
  <c r="O9" i="55"/>
  <c r="K9" i="55"/>
  <c r="K8" i="55" s="1"/>
  <c r="I9" i="55"/>
  <c r="G9" i="55"/>
  <c r="M9" i="55" s="1"/>
  <c r="M8" i="55" s="1"/>
  <c r="U8" i="55"/>
  <c r="Q8" i="55"/>
  <c r="O8" i="55"/>
  <c r="I8" i="55"/>
  <c r="G8" i="55"/>
  <c r="U38" i="51"/>
  <c r="Q38" i="51"/>
  <c r="O38" i="51"/>
  <c r="K38" i="51"/>
  <c r="I38" i="51"/>
  <c r="G38" i="51"/>
  <c r="M38" i="51" s="1"/>
  <c r="M37" i="51"/>
  <c r="U37" i="51"/>
  <c r="Q37" i="51"/>
  <c r="O37" i="51"/>
  <c r="K37" i="51"/>
  <c r="I37" i="51"/>
  <c r="G37" i="51"/>
  <c r="U30" i="51"/>
  <c r="Q30" i="51"/>
  <c r="O30" i="51"/>
  <c r="K30" i="51"/>
  <c r="I30" i="51"/>
  <c r="G30" i="51"/>
  <c r="M30" i="51" s="1"/>
  <c r="U28" i="51"/>
  <c r="Q28" i="51"/>
  <c r="O28" i="51"/>
  <c r="K28" i="51"/>
  <c r="I28" i="51"/>
  <c r="G28" i="51"/>
  <c r="M28" i="51" s="1"/>
  <c r="U27" i="51"/>
  <c r="Q27" i="51"/>
  <c r="O27" i="51"/>
  <c r="K27" i="51"/>
  <c r="I27" i="51"/>
  <c r="G27" i="51"/>
  <c r="M27" i="51" s="1"/>
  <c r="U26" i="51"/>
  <c r="Q26" i="51"/>
  <c r="O26" i="51"/>
  <c r="K26" i="51"/>
  <c r="I26" i="51"/>
  <c r="G26" i="51"/>
  <c r="M26" i="51" s="1"/>
  <c r="U25" i="51"/>
  <c r="Q25" i="51"/>
  <c r="O25" i="51"/>
  <c r="K25" i="51"/>
  <c r="I25" i="51"/>
  <c r="G25" i="51"/>
  <c r="M25" i="51" s="1"/>
  <c r="U24" i="51"/>
  <c r="Q24" i="51"/>
  <c r="O24" i="51"/>
  <c r="K24" i="51"/>
  <c r="I24" i="51"/>
  <c r="G24" i="51"/>
  <c r="M24" i="51" s="1"/>
  <c r="G23" i="51"/>
  <c r="U22" i="51"/>
  <c r="Q22" i="51"/>
  <c r="O22" i="51"/>
  <c r="K22" i="51"/>
  <c r="I22" i="51"/>
  <c r="G22" i="51"/>
  <c r="M22" i="51" s="1"/>
  <c r="U21" i="51"/>
  <c r="Q21" i="51"/>
  <c r="Q20" i="51" s="1"/>
  <c r="O21" i="51"/>
  <c r="O20" i="51" s="1"/>
  <c r="K21" i="51"/>
  <c r="K20" i="51" s="1"/>
  <c r="I21" i="51"/>
  <c r="I20" i="51" s="1"/>
  <c r="G21" i="51"/>
  <c r="U20" i="51"/>
  <c r="U19" i="51"/>
  <c r="Q19" i="51"/>
  <c r="O19" i="51"/>
  <c r="K19" i="51"/>
  <c r="I19" i="51"/>
  <c r="G19" i="51"/>
  <c r="M19" i="51" s="1"/>
  <c r="U18" i="51"/>
  <c r="Q18" i="51"/>
  <c r="O18" i="51"/>
  <c r="K18" i="51"/>
  <c r="I18" i="51"/>
  <c r="G18" i="51"/>
  <c r="U17" i="51"/>
  <c r="Q17" i="51"/>
  <c r="O17" i="51"/>
  <c r="K17" i="51"/>
  <c r="I17" i="51"/>
  <c r="G17" i="51"/>
  <c r="M17" i="51" s="1"/>
  <c r="U16" i="51"/>
  <c r="Q16" i="51"/>
  <c r="O16" i="51"/>
  <c r="K16" i="51"/>
  <c r="I16" i="51"/>
  <c r="G16" i="51"/>
  <c r="M16" i="51" s="1"/>
  <c r="U14" i="51"/>
  <c r="Q14" i="51"/>
  <c r="O14" i="51"/>
  <c r="K14" i="51"/>
  <c r="K13" i="51" s="1"/>
  <c r="I14" i="51"/>
  <c r="G14" i="51"/>
  <c r="M14" i="51" s="1"/>
  <c r="M13" i="51" s="1"/>
  <c r="U13" i="51"/>
  <c r="Q13" i="51"/>
  <c r="O13" i="51"/>
  <c r="I13" i="51"/>
  <c r="G13" i="51"/>
  <c r="U12" i="51"/>
  <c r="U11" i="51" s="1"/>
  <c r="Q12" i="51"/>
  <c r="O12" i="51"/>
  <c r="K12" i="51"/>
  <c r="I12" i="51"/>
  <c r="G12" i="51"/>
  <c r="M12" i="51" s="1"/>
  <c r="M11" i="51" s="1"/>
  <c r="Q11" i="51"/>
  <c r="O11" i="51"/>
  <c r="K11" i="51"/>
  <c r="I11" i="51"/>
  <c r="G11" i="51"/>
  <c r="U10" i="51"/>
  <c r="Q10" i="51"/>
  <c r="O10" i="51"/>
  <c r="K10" i="51"/>
  <c r="I10" i="51"/>
  <c r="G10" i="51"/>
  <c r="M10" i="51" s="1"/>
  <c r="U9" i="51"/>
  <c r="Q9" i="51"/>
  <c r="O9" i="51"/>
  <c r="K9" i="51"/>
  <c r="I9" i="51"/>
  <c r="G9" i="51"/>
  <c r="M9" i="51" s="1"/>
  <c r="M8" i="51" s="1"/>
  <c r="U8" i="51"/>
  <c r="Q8" i="51"/>
  <c r="O8" i="51"/>
  <c r="I8" i="51"/>
  <c r="G8" i="51"/>
  <c r="U40" i="49"/>
  <c r="Q40" i="49"/>
  <c r="O40" i="49"/>
  <c r="K40" i="49"/>
  <c r="I40" i="49"/>
  <c r="G40" i="49"/>
  <c r="M40" i="49" s="1"/>
  <c r="M39" i="49"/>
  <c r="U39" i="49"/>
  <c r="Q39" i="49"/>
  <c r="O39" i="49"/>
  <c r="K39" i="49"/>
  <c r="I39" i="49"/>
  <c r="G39" i="49"/>
  <c r="U38" i="49"/>
  <c r="Q38" i="49"/>
  <c r="O38" i="49"/>
  <c r="K38" i="49"/>
  <c r="I38" i="49"/>
  <c r="G38" i="49"/>
  <c r="M38" i="49" s="1"/>
  <c r="U31" i="49"/>
  <c r="Q31" i="49"/>
  <c r="O31" i="49"/>
  <c r="K31" i="49"/>
  <c r="I31" i="49"/>
  <c r="G31" i="49"/>
  <c r="M31" i="49" s="1"/>
  <c r="U28" i="49"/>
  <c r="Q28" i="49"/>
  <c r="O28" i="49"/>
  <c r="K28" i="49"/>
  <c r="I28" i="49"/>
  <c r="G28" i="49"/>
  <c r="E29" i="49" s="1"/>
  <c r="U26" i="49"/>
  <c r="Q26" i="49"/>
  <c r="O26" i="49"/>
  <c r="K26" i="49"/>
  <c r="I26" i="49"/>
  <c r="G26" i="49"/>
  <c r="M26" i="49" s="1"/>
  <c r="U25" i="49"/>
  <c r="Q25" i="49"/>
  <c r="O25" i="49"/>
  <c r="K25" i="49"/>
  <c r="K24" i="49" s="1"/>
  <c r="I25" i="49"/>
  <c r="G25" i="49"/>
  <c r="M25" i="49" s="1"/>
  <c r="M24" i="49" s="1"/>
  <c r="U24" i="49"/>
  <c r="Q24" i="49"/>
  <c r="O24" i="49"/>
  <c r="I24" i="49"/>
  <c r="G24" i="49"/>
  <c r="U23" i="49"/>
  <c r="Q23" i="49"/>
  <c r="O23" i="49"/>
  <c r="K23" i="49"/>
  <c r="I23" i="49"/>
  <c r="G23" i="49"/>
  <c r="M23" i="49" s="1"/>
  <c r="U22" i="49"/>
  <c r="Q22" i="49"/>
  <c r="O22" i="49"/>
  <c r="K22" i="49"/>
  <c r="I22" i="49"/>
  <c r="G22" i="49"/>
  <c r="M22" i="49" s="1"/>
  <c r="U21" i="49"/>
  <c r="Q21" i="49"/>
  <c r="O21" i="49"/>
  <c r="K21" i="49"/>
  <c r="I21" i="49"/>
  <c r="G21" i="49"/>
  <c r="M21" i="49" s="1"/>
  <c r="U20" i="49"/>
  <c r="Q20" i="49"/>
  <c r="O20" i="49"/>
  <c r="K20" i="49"/>
  <c r="I20" i="49"/>
  <c r="G20" i="49"/>
  <c r="M20" i="49" s="1"/>
  <c r="M19" i="49" s="1"/>
  <c r="U19" i="49"/>
  <c r="Q19" i="49"/>
  <c r="O19" i="49"/>
  <c r="K19" i="49"/>
  <c r="I19" i="49"/>
  <c r="G19" i="49"/>
  <c r="U18" i="49"/>
  <c r="Q18" i="49"/>
  <c r="O18" i="49"/>
  <c r="K18" i="49"/>
  <c r="I18" i="49"/>
  <c r="G18" i="49"/>
  <c r="M18" i="49" s="1"/>
  <c r="M17" i="49" s="1"/>
  <c r="U17" i="49"/>
  <c r="Q17" i="49"/>
  <c r="O17" i="49"/>
  <c r="K17" i="49"/>
  <c r="I17" i="49"/>
  <c r="G17" i="49"/>
  <c r="U16" i="49"/>
  <c r="Q16" i="49"/>
  <c r="O16" i="49"/>
  <c r="K16" i="49"/>
  <c r="I16" i="49"/>
  <c r="G16" i="49"/>
  <c r="M16" i="49" s="1"/>
  <c r="M15" i="49" s="1"/>
  <c r="U15" i="49"/>
  <c r="Q15" i="49"/>
  <c r="O15" i="49"/>
  <c r="K15" i="49"/>
  <c r="I15" i="49"/>
  <c r="G15" i="49"/>
  <c r="U14" i="49"/>
  <c r="Q14" i="49"/>
  <c r="O14" i="49"/>
  <c r="K14" i="49"/>
  <c r="I14" i="49"/>
  <c r="G14" i="49"/>
  <c r="M14" i="49" s="1"/>
  <c r="M13" i="49" s="1"/>
  <c r="U13" i="49"/>
  <c r="Q13" i="49"/>
  <c r="O13" i="49"/>
  <c r="K13" i="49"/>
  <c r="I13" i="49"/>
  <c r="G13" i="49"/>
  <c r="U12" i="49"/>
  <c r="Q12" i="49"/>
  <c r="O12" i="49"/>
  <c r="K12" i="49"/>
  <c r="I12" i="49"/>
  <c r="G12" i="49"/>
  <c r="M12" i="49" s="1"/>
  <c r="U11" i="49"/>
  <c r="Q11" i="49"/>
  <c r="O11" i="49"/>
  <c r="O10" i="49" s="1"/>
  <c r="K11" i="49"/>
  <c r="K10" i="49" s="1"/>
  <c r="I11" i="49"/>
  <c r="I10" i="49" s="1"/>
  <c r="G11" i="49"/>
  <c r="U10" i="49"/>
  <c r="Q10" i="49"/>
  <c r="U9" i="49"/>
  <c r="Q9" i="49"/>
  <c r="O9" i="49"/>
  <c r="K9" i="49"/>
  <c r="I9" i="49"/>
  <c r="G9" i="49"/>
  <c r="M9" i="49" s="1"/>
  <c r="M8" i="49" s="1"/>
  <c r="U8" i="49"/>
  <c r="Q8" i="49"/>
  <c r="O8" i="49"/>
  <c r="K8" i="49"/>
  <c r="I8" i="49"/>
  <c r="G8" i="49"/>
  <c r="U39" i="48"/>
  <c r="Q39" i="48"/>
  <c r="O39" i="48"/>
  <c r="K39" i="48"/>
  <c r="I39" i="48"/>
  <c r="G39" i="48"/>
  <c r="M39" i="48" s="1"/>
  <c r="M38" i="48"/>
  <c r="U38" i="48"/>
  <c r="Q38" i="48"/>
  <c r="O38" i="48"/>
  <c r="K38" i="48"/>
  <c r="I38" i="48"/>
  <c r="G38" i="48"/>
  <c r="U31" i="48"/>
  <c r="Q31" i="48"/>
  <c r="O31" i="48"/>
  <c r="K31" i="48"/>
  <c r="I31" i="48"/>
  <c r="G31" i="48"/>
  <c r="M31" i="48" s="1"/>
  <c r="U28" i="48"/>
  <c r="Q28" i="48"/>
  <c r="O28" i="48"/>
  <c r="K28" i="48"/>
  <c r="I28" i="48"/>
  <c r="G28" i="48"/>
  <c r="E29" i="48" s="1"/>
  <c r="U26" i="48"/>
  <c r="Q26" i="48"/>
  <c r="O26" i="48"/>
  <c r="K26" i="48"/>
  <c r="I26" i="48"/>
  <c r="G26" i="48"/>
  <c r="M26" i="48" s="1"/>
  <c r="U25" i="48"/>
  <c r="Q25" i="48"/>
  <c r="O25" i="48"/>
  <c r="K25" i="48"/>
  <c r="I25" i="48"/>
  <c r="G25" i="48"/>
  <c r="M25" i="48" s="1"/>
  <c r="M24" i="48" s="1"/>
  <c r="U24" i="48"/>
  <c r="Q24" i="48"/>
  <c r="O24" i="48"/>
  <c r="K24" i="48"/>
  <c r="I24" i="48"/>
  <c r="G24" i="48"/>
  <c r="U21" i="48"/>
  <c r="Q21" i="48"/>
  <c r="O21" i="48"/>
  <c r="K21" i="48"/>
  <c r="I21" i="48"/>
  <c r="G21" i="48"/>
  <c r="M21" i="48" s="1"/>
  <c r="U20" i="48"/>
  <c r="Q20" i="48"/>
  <c r="O20" i="48"/>
  <c r="K20" i="48"/>
  <c r="I20" i="48"/>
  <c r="G20" i="48"/>
  <c r="U19" i="48"/>
  <c r="Q19" i="48"/>
  <c r="O19" i="48"/>
  <c r="K19" i="48"/>
  <c r="I19" i="48"/>
  <c r="U18" i="48"/>
  <c r="Q18" i="48"/>
  <c r="O18" i="48"/>
  <c r="O17" i="48" s="1"/>
  <c r="K18" i="48"/>
  <c r="I18" i="48"/>
  <c r="G18" i="48"/>
  <c r="M18" i="48" s="1"/>
  <c r="M17" i="48" s="1"/>
  <c r="U17" i="48"/>
  <c r="Q17" i="48"/>
  <c r="K17" i="48"/>
  <c r="I17" i="48"/>
  <c r="G17" i="48"/>
  <c r="U16" i="48"/>
  <c r="Q16" i="48"/>
  <c r="O16" i="48"/>
  <c r="K16" i="48"/>
  <c r="I16" i="48"/>
  <c r="G16" i="48"/>
  <c r="M16" i="48" s="1"/>
  <c r="M15" i="48" s="1"/>
  <c r="U15" i="48"/>
  <c r="Q15" i="48"/>
  <c r="O15" i="48"/>
  <c r="K15" i="48"/>
  <c r="I15" i="48"/>
  <c r="G15" i="48"/>
  <c r="U14" i="48"/>
  <c r="Q14" i="48"/>
  <c r="O14" i="48"/>
  <c r="K14" i="48"/>
  <c r="I14" i="48"/>
  <c r="G14" i="48"/>
  <c r="M14" i="48" s="1"/>
  <c r="M13" i="48" s="1"/>
  <c r="U13" i="48"/>
  <c r="Q13" i="48"/>
  <c r="O13" i="48"/>
  <c r="K13" i="48"/>
  <c r="I13" i="48"/>
  <c r="G13" i="48"/>
  <c r="U12" i="48"/>
  <c r="Q12" i="48"/>
  <c r="O12" i="48"/>
  <c r="K12" i="48"/>
  <c r="I12" i="48"/>
  <c r="G12" i="48"/>
  <c r="M12" i="48" s="1"/>
  <c r="U11" i="48"/>
  <c r="Q11" i="48"/>
  <c r="O11" i="48"/>
  <c r="K11" i="48"/>
  <c r="I11" i="48"/>
  <c r="G11" i="48"/>
  <c r="M11" i="48" s="1"/>
  <c r="M10" i="48" s="1"/>
  <c r="U10" i="48"/>
  <c r="Q10" i="48"/>
  <c r="O10" i="48"/>
  <c r="K10" i="48"/>
  <c r="I10" i="48"/>
  <c r="G10" i="48"/>
  <c r="U9" i="48"/>
  <c r="Q9" i="48"/>
  <c r="O9" i="48"/>
  <c r="O8" i="48" s="1"/>
  <c r="K9" i="48"/>
  <c r="I9" i="48"/>
  <c r="G9" i="48"/>
  <c r="M9" i="48" s="1"/>
  <c r="M8" i="48" s="1"/>
  <c r="U8" i="48"/>
  <c r="Q8" i="48"/>
  <c r="K8" i="48"/>
  <c r="I8" i="48"/>
  <c r="G8" i="48"/>
  <c r="U32" i="47"/>
  <c r="Q32" i="47"/>
  <c r="O32" i="47"/>
  <c r="K32" i="47"/>
  <c r="I32" i="47"/>
  <c r="G32" i="47"/>
  <c r="M32" i="47" s="1"/>
  <c r="M31" i="47"/>
  <c r="U31" i="47"/>
  <c r="Q31" i="47"/>
  <c r="O31" i="47"/>
  <c r="K31" i="47"/>
  <c r="I31" i="47"/>
  <c r="G31" i="47"/>
  <c r="U25" i="47"/>
  <c r="Q25" i="47"/>
  <c r="O25" i="47"/>
  <c r="K25" i="47"/>
  <c r="I25" i="47"/>
  <c r="G25" i="47"/>
  <c r="M25" i="47" s="1"/>
  <c r="U24" i="47"/>
  <c r="Q24" i="47"/>
  <c r="O24" i="47"/>
  <c r="K24" i="47"/>
  <c r="I24" i="47"/>
  <c r="G24" i="47"/>
  <c r="M24" i="47" s="1"/>
  <c r="U22" i="47"/>
  <c r="Q22" i="47"/>
  <c r="O22" i="47"/>
  <c r="K22" i="47"/>
  <c r="I22" i="47"/>
  <c r="G22" i="47"/>
  <c r="M22" i="47" s="1"/>
  <c r="U18" i="47"/>
  <c r="Q18" i="47"/>
  <c r="O18" i="47"/>
  <c r="K18" i="47"/>
  <c r="I18" i="47"/>
  <c r="G18" i="47"/>
  <c r="U17" i="47"/>
  <c r="Q17" i="47"/>
  <c r="O17" i="47"/>
  <c r="I17" i="47"/>
  <c r="U16" i="47"/>
  <c r="Q16" i="47"/>
  <c r="O16" i="47"/>
  <c r="K16" i="47"/>
  <c r="I16" i="47"/>
  <c r="I15" i="47" s="1"/>
  <c r="G16" i="47"/>
  <c r="M16" i="47" s="1"/>
  <c r="M15" i="47" s="1"/>
  <c r="U15" i="47"/>
  <c r="Q15" i="47"/>
  <c r="O15" i="47"/>
  <c r="K15" i="47"/>
  <c r="G15" i="47"/>
  <c r="U14" i="47"/>
  <c r="Q14" i="47"/>
  <c r="O14" i="47"/>
  <c r="K14" i="47"/>
  <c r="I14" i="47"/>
  <c r="G14" i="47"/>
  <c r="U13" i="47"/>
  <c r="Q13" i="47"/>
  <c r="O13" i="47"/>
  <c r="K13" i="47"/>
  <c r="I13" i="47"/>
  <c r="U12" i="47"/>
  <c r="Q12" i="47"/>
  <c r="O12" i="47"/>
  <c r="K12" i="47"/>
  <c r="I12" i="47"/>
  <c r="G12" i="47"/>
  <c r="M12" i="47" s="1"/>
  <c r="M11" i="47" s="1"/>
  <c r="U11" i="47"/>
  <c r="Q11" i="47"/>
  <c r="O11" i="47"/>
  <c r="K11" i="47"/>
  <c r="I11" i="47"/>
  <c r="G11" i="47"/>
  <c r="U10" i="47"/>
  <c r="Q10" i="47"/>
  <c r="O10" i="47"/>
  <c r="K10" i="47"/>
  <c r="I10" i="47"/>
  <c r="G10" i="47"/>
  <c r="M10" i="47" s="1"/>
  <c r="U9" i="47"/>
  <c r="Q9" i="47"/>
  <c r="O9" i="47"/>
  <c r="K9" i="47"/>
  <c r="I9" i="47"/>
  <c r="G9" i="47"/>
  <c r="M9" i="47" s="1"/>
  <c r="M8" i="47" s="1"/>
  <c r="U8" i="47"/>
  <c r="Q8" i="47"/>
  <c r="O8" i="47"/>
  <c r="K8" i="47"/>
  <c r="I8" i="47"/>
  <c r="G8" i="47"/>
  <c r="M21" i="57" l="1"/>
  <c r="M25" i="57"/>
  <c r="E26" i="57"/>
  <c r="M29" i="55"/>
  <c r="E30" i="55"/>
  <c r="K15" i="51"/>
  <c r="O15" i="51"/>
  <c r="I15" i="51"/>
  <c r="M28" i="49"/>
  <c r="M20" i="48"/>
  <c r="M19" i="48" s="1"/>
  <c r="G19" i="48"/>
  <c r="M18" i="47"/>
  <c r="M17" i="47" s="1"/>
  <c r="G17" i="47"/>
  <c r="M14" i="47"/>
  <c r="M13" i="47" s="1"/>
  <c r="G13" i="47"/>
  <c r="J75" i="60"/>
  <c r="AT75" i="60"/>
  <c r="AS75" i="60"/>
  <c r="G612" i="60"/>
  <c r="BF103" i="60"/>
  <c r="M75" i="60"/>
  <c r="AL103" i="60"/>
  <c r="AU75" i="60" s="1"/>
  <c r="K75" i="60"/>
  <c r="BF933" i="60"/>
  <c r="M932" i="60"/>
  <c r="G1067" i="60"/>
  <c r="G252" i="60"/>
  <c r="G1076" i="60"/>
  <c r="BF937" i="60"/>
  <c r="M936" i="60"/>
  <c r="AL937" i="60"/>
  <c r="AU936" i="60" s="1"/>
  <c r="K936" i="60"/>
  <c r="G710" i="60"/>
  <c r="AS378" i="60"/>
  <c r="J936" i="60"/>
  <c r="I936" i="60"/>
  <c r="AT936" i="60"/>
  <c r="AS936" i="60"/>
  <c r="AT378" i="60"/>
  <c r="BF935" i="60"/>
  <c r="M934" i="60"/>
  <c r="AL935" i="60"/>
  <c r="AU934" i="60" s="1"/>
  <c r="K934" i="60"/>
  <c r="G630" i="60"/>
  <c r="G449" i="60"/>
  <c r="AT695" i="60"/>
  <c r="AS695" i="60"/>
  <c r="J695" i="60"/>
  <c r="I695" i="60"/>
  <c r="BF698" i="60"/>
  <c r="M695" i="60"/>
  <c r="AL698" i="60"/>
  <c r="AU695" i="60" s="1"/>
  <c r="K695" i="60"/>
  <c r="I75" i="60"/>
  <c r="G970" i="60"/>
  <c r="AL109" i="60"/>
  <c r="AU108" i="60" s="1"/>
  <c r="K108" i="60"/>
  <c r="G1158" i="60"/>
  <c r="AS458" i="60"/>
  <c r="G725" i="60"/>
  <c r="AT458" i="60"/>
  <c r="I458" i="60"/>
  <c r="J458" i="60"/>
  <c r="G960" i="60"/>
  <c r="G364" i="60"/>
  <c r="BF461" i="60"/>
  <c r="M458" i="60"/>
  <c r="AL461" i="60"/>
  <c r="AU458" i="60" s="1"/>
  <c r="K458" i="60"/>
  <c r="AL457" i="60"/>
  <c r="AU456" i="60" s="1"/>
  <c r="K456" i="60"/>
  <c r="G497" i="60"/>
  <c r="G368" i="60"/>
  <c r="G1020" i="60"/>
  <c r="G502" i="60"/>
  <c r="G478" i="60"/>
  <c r="AT345" i="60"/>
  <c r="AS345" i="60"/>
  <c r="AS1071" i="60"/>
  <c r="G740" i="60"/>
  <c r="AT603" i="60"/>
  <c r="AS603" i="60"/>
  <c r="G383" i="60"/>
  <c r="AS13" i="60"/>
  <c r="AT13" i="60"/>
  <c r="AT1071" i="60"/>
  <c r="J13" i="60"/>
  <c r="J12" i="60" s="1"/>
  <c r="AT836" i="60"/>
  <c r="AS836" i="60"/>
  <c r="AS119" i="60"/>
  <c r="I13" i="60"/>
  <c r="I12" i="60" s="1"/>
  <c r="AT705" i="60"/>
  <c r="AS705" i="60"/>
  <c r="G470" i="60"/>
  <c r="AT119" i="60"/>
  <c r="BF68" i="60"/>
  <c r="M13" i="60"/>
  <c r="M12" i="60" s="1"/>
  <c r="AL68" i="60"/>
  <c r="AU13" i="60" s="1"/>
  <c r="K13" i="60"/>
  <c r="K12" i="60" s="1"/>
  <c r="G735" i="60"/>
  <c r="AT469" i="60"/>
  <c r="AT646" i="60"/>
  <c r="AS646" i="60"/>
  <c r="AS469" i="60"/>
  <c r="G359" i="60"/>
  <c r="AS946" i="60"/>
  <c r="AT946" i="60"/>
  <c r="G1045" i="60"/>
  <c r="G434" i="60"/>
  <c r="BI1150" i="60"/>
  <c r="AE1150" i="60" s="1"/>
  <c r="AX1150" i="60"/>
  <c r="AX117" i="60"/>
  <c r="BI117" i="60"/>
  <c r="AX109" i="60"/>
  <c r="BI109" i="60"/>
  <c r="AE109" i="60" s="1"/>
  <c r="BI55" i="60"/>
  <c r="AG55" i="60" s="1"/>
  <c r="AX55" i="60"/>
  <c r="BI24" i="60"/>
  <c r="AE24" i="60" s="1"/>
  <c r="AX24" i="60"/>
  <c r="J1172" i="60"/>
  <c r="J1171" i="60" s="1"/>
  <c r="BJ1172" i="60"/>
  <c r="AH1172" i="60" s="1"/>
  <c r="BI1172" i="60"/>
  <c r="BH1172" i="60"/>
  <c r="AX1172" i="60"/>
  <c r="AW1172" i="60"/>
  <c r="M1172" i="60"/>
  <c r="K1172" i="60"/>
  <c r="I1172" i="60"/>
  <c r="I1171" i="60" s="1"/>
  <c r="BI1170" i="60"/>
  <c r="AX1170" i="60"/>
  <c r="BH1170" i="60"/>
  <c r="AW1170" i="60"/>
  <c r="BI1169" i="60"/>
  <c r="AX1169" i="60"/>
  <c r="BH1169" i="60"/>
  <c r="AW1169" i="60"/>
  <c r="BI1168" i="60"/>
  <c r="AX1168" i="60"/>
  <c r="BH1168" i="60"/>
  <c r="AW1168" i="60"/>
  <c r="BI1166" i="60"/>
  <c r="AX1166" i="60"/>
  <c r="AW1166" i="60"/>
  <c r="BH1166" i="60"/>
  <c r="BI1164" i="60"/>
  <c r="AX1164" i="60"/>
  <c r="BH1164" i="60"/>
  <c r="AW1164" i="60"/>
  <c r="BH1158" i="60"/>
  <c r="AD1158" i="60" s="1"/>
  <c r="BJ1158" i="60"/>
  <c r="BI1158" i="60"/>
  <c r="AE1158" i="60" s="1"/>
  <c r="AX1158" i="60"/>
  <c r="AW1158" i="60"/>
  <c r="M1158" i="60"/>
  <c r="BF1158" i="60" s="1"/>
  <c r="K1158" i="60"/>
  <c r="AL1158" i="60" s="1"/>
  <c r="J1158" i="60"/>
  <c r="I1158" i="60"/>
  <c r="BJ1153" i="60"/>
  <c r="BI1153" i="60"/>
  <c r="AE1153" i="60" s="1"/>
  <c r="BH1153" i="60"/>
  <c r="AD1153" i="60" s="1"/>
  <c r="AX1153" i="60"/>
  <c r="AW1153" i="60"/>
  <c r="M1153" i="60"/>
  <c r="K1153" i="60"/>
  <c r="J1153" i="60"/>
  <c r="I1153" i="60"/>
  <c r="I1152" i="60" s="1"/>
  <c r="BH1150" i="60"/>
  <c r="AD1150" i="60" s="1"/>
  <c r="AW1150" i="60"/>
  <c r="AX1149" i="60"/>
  <c r="BI1149" i="60"/>
  <c r="AE1149" i="60" s="1"/>
  <c r="BH1149" i="60"/>
  <c r="AD1149" i="60" s="1"/>
  <c r="AW1149" i="60"/>
  <c r="AX1143" i="60"/>
  <c r="J1143" i="60"/>
  <c r="K1143" i="60"/>
  <c r="AL1143" i="60" s="1"/>
  <c r="I1143" i="60"/>
  <c r="AW1143" i="60"/>
  <c r="BH1143" i="60"/>
  <c r="AD1143" i="60" s="1"/>
  <c r="BJ1143" i="60"/>
  <c r="BI1143" i="60"/>
  <c r="AE1143" i="60" s="1"/>
  <c r="M1143" i="60"/>
  <c r="BF1143" i="60" s="1"/>
  <c r="BH1139" i="60"/>
  <c r="AD1139" i="60" s="1"/>
  <c r="AX1139" i="60"/>
  <c r="BI1139" i="60"/>
  <c r="AE1139" i="60" s="1"/>
  <c r="M1139" i="60"/>
  <c r="BF1139" i="60" s="1"/>
  <c r="AW1139" i="60"/>
  <c r="BJ1139" i="60"/>
  <c r="J1139" i="60"/>
  <c r="K1139" i="60"/>
  <c r="AL1139" i="60" s="1"/>
  <c r="I1139" i="60"/>
  <c r="BH1134" i="60"/>
  <c r="AD1134" i="60" s="1"/>
  <c r="AX1134" i="60"/>
  <c r="I1134" i="60"/>
  <c r="J1134" i="60"/>
  <c r="M1134" i="60"/>
  <c r="BF1134" i="60" s="1"/>
  <c r="BI1134" i="60"/>
  <c r="AE1134" i="60" s="1"/>
  <c r="AW1134" i="60"/>
  <c r="BJ1134" i="60"/>
  <c r="K1134" i="60"/>
  <c r="AL1134" i="60" s="1"/>
  <c r="K1130" i="60"/>
  <c r="AL1130" i="60" s="1"/>
  <c r="BH1130" i="60"/>
  <c r="AD1130" i="60" s="1"/>
  <c r="I1130" i="60"/>
  <c r="AW1130" i="60"/>
  <c r="BI1130" i="60"/>
  <c r="AE1130" i="60" s="1"/>
  <c r="M1130" i="60"/>
  <c r="BF1130" i="60" s="1"/>
  <c r="BJ1130" i="60"/>
  <c r="AX1130" i="60"/>
  <c r="J1130" i="60"/>
  <c r="K1125" i="60"/>
  <c r="AL1125" i="60" s="1"/>
  <c r="BI1125" i="60"/>
  <c r="AE1125" i="60" s="1"/>
  <c r="I1125" i="60"/>
  <c r="BJ1125" i="60"/>
  <c r="AX1125" i="60"/>
  <c r="AW1125" i="60"/>
  <c r="J1125" i="60"/>
  <c r="M1125" i="60"/>
  <c r="BF1125" i="60" s="1"/>
  <c r="BH1125" i="60"/>
  <c r="AD1125" i="60" s="1"/>
  <c r="J1121" i="60"/>
  <c r="AW1121" i="60"/>
  <c r="BH1121" i="60"/>
  <c r="AD1121" i="60" s="1"/>
  <c r="AX1121" i="60"/>
  <c r="BI1121" i="60"/>
  <c r="AE1121" i="60" s="1"/>
  <c r="BJ1121" i="60"/>
  <c r="M1121" i="60"/>
  <c r="BF1121" i="60" s="1"/>
  <c r="K1121" i="60"/>
  <c r="AL1121" i="60" s="1"/>
  <c r="I1121" i="60"/>
  <c r="BH1116" i="60"/>
  <c r="AD1116" i="60" s="1"/>
  <c r="BJ1116" i="60"/>
  <c r="AW1116" i="60"/>
  <c r="I1116" i="60"/>
  <c r="BI1116" i="60"/>
  <c r="AE1116" i="60" s="1"/>
  <c r="K1116" i="60"/>
  <c r="AL1116" i="60" s="1"/>
  <c r="AX1116" i="60"/>
  <c r="J1116" i="60"/>
  <c r="M1116" i="60"/>
  <c r="BF1116" i="60" s="1"/>
  <c r="M1112" i="60"/>
  <c r="BI1112" i="60"/>
  <c r="AE1112" i="60" s="1"/>
  <c r="AX1112" i="60"/>
  <c r="AW1112" i="60"/>
  <c r="BH1112" i="60"/>
  <c r="AD1112" i="60" s="1"/>
  <c r="J1112" i="60"/>
  <c r="BJ1112" i="60"/>
  <c r="I1112" i="60"/>
  <c r="K1112" i="60"/>
  <c r="BI1106" i="60"/>
  <c r="AE1106" i="60" s="1"/>
  <c r="AX1106" i="60"/>
  <c r="J1106" i="60"/>
  <c r="J1105" i="60" s="1"/>
  <c r="M1106" i="60"/>
  <c r="AW1106" i="60"/>
  <c r="K1106" i="60"/>
  <c r="I1106" i="60"/>
  <c r="I1105" i="60" s="1"/>
  <c r="BJ1106" i="60"/>
  <c r="BH1106" i="60"/>
  <c r="AD1106" i="60" s="1"/>
  <c r="J1100" i="60"/>
  <c r="AX1100" i="60"/>
  <c r="BI1100" i="60"/>
  <c r="AE1100" i="60" s="1"/>
  <c r="I1100" i="60"/>
  <c r="K1100" i="60"/>
  <c r="AL1100" i="60" s="1"/>
  <c r="BJ1100" i="60"/>
  <c r="M1100" i="60"/>
  <c r="BF1100" i="60" s="1"/>
  <c r="BH1100" i="60"/>
  <c r="AD1100" i="60" s="1"/>
  <c r="AW1100" i="60"/>
  <c r="BH1095" i="60"/>
  <c r="AD1095" i="60" s="1"/>
  <c r="I1095" i="60"/>
  <c r="K1095" i="60"/>
  <c r="AL1095" i="60" s="1"/>
  <c r="AW1095" i="60"/>
  <c r="M1095" i="60"/>
  <c r="BF1095" i="60" s="1"/>
  <c r="BJ1095" i="60"/>
  <c r="BI1095" i="60"/>
  <c r="AE1095" i="60" s="1"/>
  <c r="AX1095" i="60"/>
  <c r="J1095" i="60"/>
  <c r="BJ1090" i="60"/>
  <c r="I1090" i="60"/>
  <c r="J1090" i="60"/>
  <c r="M1090" i="60"/>
  <c r="BF1090" i="60" s="1"/>
  <c r="AW1090" i="60"/>
  <c r="BI1090" i="60"/>
  <c r="AE1090" i="60" s="1"/>
  <c r="BH1090" i="60"/>
  <c r="AD1090" i="60" s="1"/>
  <c r="AX1090" i="60"/>
  <c r="K1090" i="60"/>
  <c r="AL1090" i="60" s="1"/>
  <c r="AW1085" i="60"/>
  <c r="AX1085" i="60"/>
  <c r="K1085" i="60"/>
  <c r="AL1085" i="60" s="1"/>
  <c r="BJ1085" i="60"/>
  <c r="BI1085" i="60"/>
  <c r="AE1085" i="60" s="1"/>
  <c r="M1085" i="60"/>
  <c r="BF1085" i="60" s="1"/>
  <c r="I1085" i="60"/>
  <c r="J1085" i="60"/>
  <c r="BH1085" i="60"/>
  <c r="AD1085" i="60" s="1"/>
  <c r="BI1080" i="60"/>
  <c r="AE1080" i="60" s="1"/>
  <c r="J1080" i="60"/>
  <c r="M1080" i="60"/>
  <c r="BF1080" i="60" s="1"/>
  <c r="AW1080" i="60"/>
  <c r="BJ1080" i="60"/>
  <c r="K1080" i="60"/>
  <c r="AL1080" i="60" s="1"/>
  <c r="I1080" i="60"/>
  <c r="AX1080" i="60"/>
  <c r="BH1080" i="60"/>
  <c r="AD1080" i="60" s="1"/>
  <c r="J1076" i="60"/>
  <c r="BI1076" i="60"/>
  <c r="AE1076" i="60" s="1"/>
  <c r="I1076" i="60"/>
  <c r="K1076" i="60"/>
  <c r="AL1076" i="60" s="1"/>
  <c r="BJ1076" i="60"/>
  <c r="AW1076" i="60"/>
  <c r="BH1076" i="60"/>
  <c r="AD1076" i="60" s="1"/>
  <c r="AX1076" i="60"/>
  <c r="M1076" i="60"/>
  <c r="BF1076" i="60" s="1"/>
  <c r="I1072" i="60"/>
  <c r="J1072" i="60"/>
  <c r="K1072" i="60"/>
  <c r="M1072" i="60"/>
  <c r="BJ1072" i="60"/>
  <c r="AX1072" i="60"/>
  <c r="AW1072" i="60"/>
  <c r="BH1072" i="60"/>
  <c r="AD1072" i="60" s="1"/>
  <c r="BI1072" i="60"/>
  <c r="AE1072" i="60" s="1"/>
  <c r="BH1067" i="60"/>
  <c r="AD1067" i="60" s="1"/>
  <c r="BJ1067" i="60"/>
  <c r="BI1067" i="60"/>
  <c r="AE1067" i="60" s="1"/>
  <c r="AW1067" i="60"/>
  <c r="M1067" i="60"/>
  <c r="BF1067" i="60" s="1"/>
  <c r="I1067" i="60"/>
  <c r="K1067" i="60"/>
  <c r="AL1067" i="60" s="1"/>
  <c r="AX1067" i="60"/>
  <c r="J1067" i="60"/>
  <c r="BJ1063" i="60"/>
  <c r="K1063" i="60"/>
  <c r="AL1063" i="60" s="1"/>
  <c r="BI1063" i="60"/>
  <c r="AE1063" i="60" s="1"/>
  <c r="J1063" i="60"/>
  <c r="M1063" i="60"/>
  <c r="BF1063" i="60" s="1"/>
  <c r="AX1063" i="60"/>
  <c r="BH1063" i="60"/>
  <c r="AD1063" i="60" s="1"/>
  <c r="AW1063" i="60"/>
  <c r="I1063" i="60"/>
  <c r="AW1059" i="60"/>
  <c r="I1059" i="60"/>
  <c r="K1059" i="60"/>
  <c r="AL1059" i="60" s="1"/>
  <c r="BH1059" i="60"/>
  <c r="AD1059" i="60" s="1"/>
  <c r="AX1059" i="60"/>
  <c r="BI1059" i="60"/>
  <c r="AE1059" i="60" s="1"/>
  <c r="BJ1059" i="60"/>
  <c r="J1059" i="60"/>
  <c r="M1059" i="60"/>
  <c r="BF1059" i="60" s="1"/>
  <c r="BI1055" i="60"/>
  <c r="AE1055" i="60" s="1"/>
  <c r="BJ1055" i="60"/>
  <c r="BH1055" i="60"/>
  <c r="AD1055" i="60" s="1"/>
  <c r="AW1055" i="60"/>
  <c r="J1055" i="60"/>
  <c r="K1055" i="60"/>
  <c r="AL1055" i="60" s="1"/>
  <c r="M1055" i="60"/>
  <c r="BF1055" i="60" s="1"/>
  <c r="AX1055" i="60"/>
  <c r="I1055" i="60"/>
  <c r="AW1050" i="60"/>
  <c r="BJ1050" i="60"/>
  <c r="AX1050" i="60"/>
  <c r="BI1050" i="60"/>
  <c r="AE1050" i="60" s="1"/>
  <c r="M1050" i="60"/>
  <c r="BF1050" i="60" s="1"/>
  <c r="K1050" i="60"/>
  <c r="AL1050" i="60" s="1"/>
  <c r="I1050" i="60"/>
  <c r="J1050" i="60"/>
  <c r="BH1050" i="60"/>
  <c r="AD1050" i="60" s="1"/>
  <c r="BJ1040" i="60"/>
  <c r="BI1040" i="60"/>
  <c r="AG1040" i="60" s="1"/>
  <c r="BH1040" i="60"/>
  <c r="AF1040" i="60" s="1"/>
  <c r="AX1040" i="60"/>
  <c r="AW1040" i="60"/>
  <c r="M1040" i="60"/>
  <c r="BF1040" i="60" s="1"/>
  <c r="K1040" i="60"/>
  <c r="AL1040" i="60" s="1"/>
  <c r="J1040" i="60"/>
  <c r="I1040" i="60"/>
  <c r="BJ1035" i="60"/>
  <c r="BI1035" i="60"/>
  <c r="AE1035" i="60" s="1"/>
  <c r="BH1035" i="60"/>
  <c r="AD1035" i="60" s="1"/>
  <c r="AX1035" i="60"/>
  <c r="AW1035" i="60"/>
  <c r="K1035" i="60"/>
  <c r="AL1035" i="60" s="1"/>
  <c r="J1035" i="60"/>
  <c r="M1035" i="60"/>
  <c r="BF1035" i="60" s="1"/>
  <c r="I1035" i="60"/>
  <c r="I1030" i="60"/>
  <c r="J1030" i="60"/>
  <c r="AW1030" i="60"/>
  <c r="AX1030" i="60"/>
  <c r="K1030" i="60"/>
  <c r="AL1030" i="60" s="1"/>
  <c r="BH1030" i="60"/>
  <c r="AD1030" i="60" s="1"/>
  <c r="BI1030" i="60"/>
  <c r="AE1030" i="60" s="1"/>
  <c r="BJ1030" i="60"/>
  <c r="M1030" i="60"/>
  <c r="BF1030" i="60" s="1"/>
  <c r="BJ1025" i="60"/>
  <c r="BI1025" i="60"/>
  <c r="AE1025" i="60" s="1"/>
  <c r="BH1025" i="60"/>
  <c r="AD1025" i="60" s="1"/>
  <c r="AX1025" i="60"/>
  <c r="AW1025" i="60"/>
  <c r="M1025" i="60"/>
  <c r="BF1025" i="60" s="1"/>
  <c r="K1025" i="60"/>
  <c r="AL1025" i="60" s="1"/>
  <c r="J1025" i="60"/>
  <c r="I1025" i="60"/>
  <c r="AW1015" i="60"/>
  <c r="M1015" i="60"/>
  <c r="BF1015" i="60" s="1"/>
  <c r="K1015" i="60"/>
  <c r="AL1015" i="60" s="1"/>
  <c r="I1015" i="60"/>
  <c r="BJ1015" i="60"/>
  <c r="BI1015" i="60"/>
  <c r="AE1015" i="60" s="1"/>
  <c r="J1015" i="60"/>
  <c r="BH1015" i="60"/>
  <c r="AD1015" i="60" s="1"/>
  <c r="AX1015" i="60"/>
  <c r="M1010" i="60"/>
  <c r="BF1010" i="60" s="1"/>
  <c r="K1010" i="60"/>
  <c r="AL1010" i="60" s="1"/>
  <c r="J1010" i="60"/>
  <c r="I1010" i="60"/>
  <c r="BJ1010" i="60"/>
  <c r="BI1010" i="60"/>
  <c r="AE1010" i="60" s="1"/>
  <c r="BH1010" i="60"/>
  <c r="AD1010" i="60" s="1"/>
  <c r="AX1010" i="60"/>
  <c r="AW1010" i="60"/>
  <c r="BJ1005" i="60"/>
  <c r="BI1005" i="60"/>
  <c r="AE1005" i="60" s="1"/>
  <c r="BH1005" i="60"/>
  <c r="AD1005" i="60" s="1"/>
  <c r="AX1005" i="60"/>
  <c r="AW1005" i="60"/>
  <c r="M1005" i="60"/>
  <c r="BF1005" i="60" s="1"/>
  <c r="K1005" i="60"/>
  <c r="AL1005" i="60" s="1"/>
  <c r="J1005" i="60"/>
  <c r="I1005" i="60"/>
  <c r="BJ1000" i="60"/>
  <c r="BI1000" i="60"/>
  <c r="AG1000" i="60" s="1"/>
  <c r="BH1000" i="60"/>
  <c r="AF1000" i="60" s="1"/>
  <c r="AX1000" i="60"/>
  <c r="K1000" i="60"/>
  <c r="AL1000" i="60" s="1"/>
  <c r="J1000" i="60"/>
  <c r="I1000" i="60"/>
  <c r="M1000" i="60"/>
  <c r="BF1000" i="60" s="1"/>
  <c r="AW1000" i="60"/>
  <c r="BH995" i="60"/>
  <c r="AD995" i="60" s="1"/>
  <c r="I995" i="60"/>
  <c r="J995" i="60"/>
  <c r="K995" i="60"/>
  <c r="AL995" i="60" s="1"/>
  <c r="M995" i="60"/>
  <c r="BF995" i="60" s="1"/>
  <c r="AW995" i="60"/>
  <c r="AX995" i="60"/>
  <c r="BI995" i="60"/>
  <c r="AE995" i="60" s="1"/>
  <c r="BJ995" i="60"/>
  <c r="AW990" i="60"/>
  <c r="AX990" i="60"/>
  <c r="BI990" i="60"/>
  <c r="AE990" i="60" s="1"/>
  <c r="BJ990" i="60"/>
  <c r="I990" i="60"/>
  <c r="J990" i="60"/>
  <c r="K990" i="60"/>
  <c r="AL990" i="60" s="1"/>
  <c r="M990" i="60"/>
  <c r="BF990" i="60" s="1"/>
  <c r="BH990" i="60"/>
  <c r="AD990" i="60" s="1"/>
  <c r="M985" i="60"/>
  <c r="BF985" i="60" s="1"/>
  <c r="AX985" i="60"/>
  <c r="BH985" i="60"/>
  <c r="AD985" i="60" s="1"/>
  <c r="BI985" i="60"/>
  <c r="AE985" i="60" s="1"/>
  <c r="BJ985" i="60"/>
  <c r="AW985" i="60"/>
  <c r="J985" i="60"/>
  <c r="I985" i="60"/>
  <c r="K985" i="60"/>
  <c r="AL985" i="60" s="1"/>
  <c r="I980" i="60"/>
  <c r="BJ980" i="60"/>
  <c r="BI980" i="60"/>
  <c r="AG980" i="60" s="1"/>
  <c r="BH980" i="60"/>
  <c r="AF980" i="60" s="1"/>
  <c r="AX980" i="60"/>
  <c r="AW980" i="60"/>
  <c r="M980" i="60"/>
  <c r="BF980" i="60" s="1"/>
  <c r="K980" i="60"/>
  <c r="AL980" i="60" s="1"/>
  <c r="J980" i="60"/>
  <c r="BJ975" i="60"/>
  <c r="AX975" i="60"/>
  <c r="AW975" i="60"/>
  <c r="M975" i="60"/>
  <c r="BF975" i="60" s="1"/>
  <c r="K975" i="60"/>
  <c r="AL975" i="60" s="1"/>
  <c r="J975" i="60"/>
  <c r="I975" i="60"/>
  <c r="BH975" i="60"/>
  <c r="AD975" i="60" s="1"/>
  <c r="BI975" i="60"/>
  <c r="AE975" i="60" s="1"/>
  <c r="BJ965" i="60"/>
  <c r="I965" i="60"/>
  <c r="J965" i="60"/>
  <c r="K965" i="60"/>
  <c r="AL965" i="60" s="1"/>
  <c r="M965" i="60"/>
  <c r="BF965" i="60" s="1"/>
  <c r="AW965" i="60"/>
  <c r="AX965" i="60"/>
  <c r="BI965" i="60"/>
  <c r="AE965" i="60" s="1"/>
  <c r="BH965" i="60"/>
  <c r="AD965" i="60" s="1"/>
  <c r="AW957" i="60"/>
  <c r="AX957" i="60"/>
  <c r="BH957" i="60"/>
  <c r="AD957" i="60" s="1"/>
  <c r="BI957" i="60"/>
  <c r="AE957" i="60" s="1"/>
  <c r="BJ957" i="60"/>
  <c r="M957" i="60"/>
  <c r="BF957" i="60" s="1"/>
  <c r="I957" i="60"/>
  <c r="J957" i="60"/>
  <c r="K957" i="60"/>
  <c r="AL957" i="60" s="1"/>
  <c r="BJ953" i="60"/>
  <c r="BI953" i="60"/>
  <c r="AE953" i="60" s="1"/>
  <c r="BH953" i="60"/>
  <c r="AD953" i="60" s="1"/>
  <c r="M953" i="60"/>
  <c r="BF953" i="60" s="1"/>
  <c r="K953" i="60"/>
  <c r="AL953" i="60" s="1"/>
  <c r="J953" i="60"/>
  <c r="I953" i="60"/>
  <c r="AX953" i="60"/>
  <c r="AW953" i="60"/>
  <c r="J950" i="60"/>
  <c r="I950" i="60"/>
  <c r="AW950" i="60"/>
  <c r="M950" i="60"/>
  <c r="BF950" i="60" s="1"/>
  <c r="K950" i="60"/>
  <c r="AL950" i="60" s="1"/>
  <c r="BJ950" i="60"/>
  <c r="BI950" i="60"/>
  <c r="AE950" i="60" s="1"/>
  <c r="BH950" i="60"/>
  <c r="AD950" i="60" s="1"/>
  <c r="AX950" i="60"/>
  <c r="M947" i="60"/>
  <c r="BJ947" i="60"/>
  <c r="BI947" i="60"/>
  <c r="AE947" i="60" s="1"/>
  <c r="BH947" i="60"/>
  <c r="AD947" i="60" s="1"/>
  <c r="AX947" i="60"/>
  <c r="AW947" i="60"/>
  <c r="K947" i="60"/>
  <c r="J947" i="60"/>
  <c r="I947" i="60"/>
  <c r="M941" i="60"/>
  <c r="I941" i="60"/>
  <c r="I940" i="60" s="1"/>
  <c r="BJ941" i="60"/>
  <c r="AH941" i="60" s="1"/>
  <c r="BI941" i="60"/>
  <c r="BH941" i="60"/>
  <c r="J941" i="60"/>
  <c r="J940" i="60" s="1"/>
  <c r="K941" i="60"/>
  <c r="AX941" i="60"/>
  <c r="AW941" i="60"/>
  <c r="BI939" i="60"/>
  <c r="AX939" i="60"/>
  <c r="BH939" i="60"/>
  <c r="AW939" i="60"/>
  <c r="AX938" i="60"/>
  <c r="BI938" i="60"/>
  <c r="BH938" i="60"/>
  <c r="AW938" i="60"/>
  <c r="BI937" i="60"/>
  <c r="AX937" i="60"/>
  <c r="BH937" i="60"/>
  <c r="AW937" i="60"/>
  <c r="BI935" i="60"/>
  <c r="AX935" i="60"/>
  <c r="BH935" i="60"/>
  <c r="AW935" i="60"/>
  <c r="BI933" i="60"/>
  <c r="AX933" i="60"/>
  <c r="AW933" i="60"/>
  <c r="BH933" i="60"/>
  <c r="AX927" i="60"/>
  <c r="AW927" i="60"/>
  <c r="M927" i="60"/>
  <c r="BF927" i="60" s="1"/>
  <c r="K927" i="60"/>
  <c r="AL927" i="60" s="1"/>
  <c r="J927" i="60"/>
  <c r="I927" i="60"/>
  <c r="BJ927" i="60"/>
  <c r="BI927" i="60"/>
  <c r="AE927" i="60" s="1"/>
  <c r="BH927" i="60"/>
  <c r="AD927" i="60" s="1"/>
  <c r="AX923" i="60"/>
  <c r="AW923" i="60"/>
  <c r="M923" i="60"/>
  <c r="K923" i="60"/>
  <c r="J923" i="60"/>
  <c r="I923" i="60"/>
  <c r="BJ923" i="60"/>
  <c r="BI923" i="60"/>
  <c r="AE923" i="60" s="1"/>
  <c r="BH923" i="60"/>
  <c r="AD923" i="60" s="1"/>
  <c r="AX920" i="60"/>
  <c r="BI920" i="60"/>
  <c r="AE920" i="60" s="1"/>
  <c r="BH920" i="60"/>
  <c r="AD920" i="60" s="1"/>
  <c r="AW920" i="60"/>
  <c r="BI919" i="60"/>
  <c r="AE919" i="60" s="1"/>
  <c r="AX919" i="60"/>
  <c r="BH919" i="60"/>
  <c r="AD919" i="60" s="1"/>
  <c r="AW919" i="60"/>
  <c r="BJ913" i="60"/>
  <c r="BI913" i="60"/>
  <c r="AE913" i="60" s="1"/>
  <c r="BH913" i="60"/>
  <c r="AD913" i="60" s="1"/>
  <c r="I913" i="60"/>
  <c r="K913" i="60"/>
  <c r="AL913" i="60" s="1"/>
  <c r="AX913" i="60"/>
  <c r="M913" i="60"/>
  <c r="BF913" i="60" s="1"/>
  <c r="J913" i="60"/>
  <c r="AW913" i="60"/>
  <c r="BJ909" i="60"/>
  <c r="BI909" i="60"/>
  <c r="AE909" i="60" s="1"/>
  <c r="BH909" i="60"/>
  <c r="AD909" i="60" s="1"/>
  <c r="AX909" i="60"/>
  <c r="AW909" i="60"/>
  <c r="M909" i="60"/>
  <c r="BF909" i="60" s="1"/>
  <c r="K909" i="60"/>
  <c r="AL909" i="60" s="1"/>
  <c r="J909" i="60"/>
  <c r="I909" i="60"/>
  <c r="I904" i="60"/>
  <c r="K904" i="60"/>
  <c r="AL904" i="60" s="1"/>
  <c r="M904" i="60"/>
  <c r="BF904" i="60" s="1"/>
  <c r="AW904" i="60"/>
  <c r="J904" i="60"/>
  <c r="BJ904" i="60"/>
  <c r="BI904" i="60"/>
  <c r="AE904" i="60" s="1"/>
  <c r="BH904" i="60"/>
  <c r="AD904" i="60" s="1"/>
  <c r="AX904" i="60"/>
  <c r="I900" i="60"/>
  <c r="J900" i="60"/>
  <c r="K900" i="60"/>
  <c r="AL900" i="60" s="1"/>
  <c r="M900" i="60"/>
  <c r="BF900" i="60" s="1"/>
  <c r="BJ900" i="60"/>
  <c r="BI900" i="60"/>
  <c r="AE900" i="60" s="1"/>
  <c r="BH900" i="60"/>
  <c r="AD900" i="60" s="1"/>
  <c r="AX900" i="60"/>
  <c r="AW900" i="60"/>
  <c r="BJ895" i="60"/>
  <c r="BI895" i="60"/>
  <c r="AE895" i="60" s="1"/>
  <c r="BH895" i="60"/>
  <c r="AD895" i="60" s="1"/>
  <c r="AW895" i="60"/>
  <c r="M895" i="60"/>
  <c r="BF895" i="60" s="1"/>
  <c r="AX895" i="60"/>
  <c r="I895" i="60"/>
  <c r="K895" i="60"/>
  <c r="AL895" i="60" s="1"/>
  <c r="J895" i="60"/>
  <c r="J891" i="60"/>
  <c r="AW891" i="60"/>
  <c r="I891" i="60"/>
  <c r="M891" i="60"/>
  <c r="BF891" i="60" s="1"/>
  <c r="BH891" i="60"/>
  <c r="AD891" i="60" s="1"/>
  <c r="AX891" i="60"/>
  <c r="BJ891" i="60"/>
  <c r="K891" i="60"/>
  <c r="AL891" i="60" s="1"/>
  <c r="BI891" i="60"/>
  <c r="AE891" i="60" s="1"/>
  <c r="BH886" i="60"/>
  <c r="AD886" i="60" s="1"/>
  <c r="AW886" i="60"/>
  <c r="BJ886" i="60"/>
  <c r="I886" i="60"/>
  <c r="J886" i="60"/>
  <c r="AX886" i="60"/>
  <c r="BI886" i="60"/>
  <c r="AE886" i="60" s="1"/>
  <c r="M886" i="60"/>
  <c r="BF886" i="60" s="1"/>
  <c r="K886" i="60"/>
  <c r="AL886" i="60" s="1"/>
  <c r="AW882" i="60"/>
  <c r="J882" i="60"/>
  <c r="K882" i="60"/>
  <c r="BI882" i="60"/>
  <c r="AE882" i="60" s="1"/>
  <c r="M882" i="60"/>
  <c r="AX882" i="60"/>
  <c r="BH882" i="60"/>
  <c r="AD882" i="60" s="1"/>
  <c r="BJ882" i="60"/>
  <c r="I882" i="60"/>
  <c r="BJ876" i="60"/>
  <c r="AX876" i="60"/>
  <c r="AW876" i="60"/>
  <c r="I876" i="60"/>
  <c r="I875" i="60" s="1"/>
  <c r="BH876" i="60"/>
  <c r="AD876" i="60" s="1"/>
  <c r="K876" i="60"/>
  <c r="M876" i="60"/>
  <c r="BI876" i="60"/>
  <c r="AE876" i="60" s="1"/>
  <c r="J876" i="60"/>
  <c r="J875" i="60" s="1"/>
  <c r="BI870" i="60"/>
  <c r="AE870" i="60" s="1"/>
  <c r="BH870" i="60"/>
  <c r="AD870" i="60" s="1"/>
  <c r="AW870" i="60"/>
  <c r="I870" i="60"/>
  <c r="K870" i="60"/>
  <c r="AL870" i="60" s="1"/>
  <c r="BJ870" i="60"/>
  <c r="J870" i="60"/>
  <c r="M870" i="60"/>
  <c r="BF870" i="60" s="1"/>
  <c r="AX870" i="60"/>
  <c r="I865" i="60"/>
  <c r="BH865" i="60"/>
  <c r="AD865" i="60" s="1"/>
  <c r="AW865" i="60"/>
  <c r="M865" i="60"/>
  <c r="BF865" i="60" s="1"/>
  <c r="J865" i="60"/>
  <c r="BI865" i="60"/>
  <c r="AE865" i="60" s="1"/>
  <c r="AX865" i="60"/>
  <c r="K865" i="60"/>
  <c r="AL865" i="60" s="1"/>
  <c r="BJ865" i="60"/>
  <c r="K860" i="60"/>
  <c r="AL860" i="60" s="1"/>
  <c r="M860" i="60"/>
  <c r="BF860" i="60" s="1"/>
  <c r="J860" i="60"/>
  <c r="BJ860" i="60"/>
  <c r="BI860" i="60"/>
  <c r="AE860" i="60" s="1"/>
  <c r="AX860" i="60"/>
  <c r="I860" i="60"/>
  <c r="BH860" i="60"/>
  <c r="AD860" i="60" s="1"/>
  <c r="AW860" i="60"/>
  <c r="BJ855" i="60"/>
  <c r="I855" i="60"/>
  <c r="AW855" i="60"/>
  <c r="BH855" i="60"/>
  <c r="AD855" i="60" s="1"/>
  <c r="BI855" i="60"/>
  <c r="AE855" i="60" s="1"/>
  <c r="AX855" i="60"/>
  <c r="K855" i="60"/>
  <c r="AL855" i="60" s="1"/>
  <c r="J855" i="60"/>
  <c r="M855" i="60"/>
  <c r="BF855" i="60" s="1"/>
  <c r="AX853" i="60"/>
  <c r="M853" i="60"/>
  <c r="BF853" i="60" s="1"/>
  <c r="AW853" i="60"/>
  <c r="BH853" i="60"/>
  <c r="AD853" i="60" s="1"/>
  <c r="BI853" i="60"/>
  <c r="AE853" i="60" s="1"/>
  <c r="BJ853" i="60"/>
  <c r="K853" i="60"/>
  <c r="AL853" i="60" s="1"/>
  <c r="J853" i="60"/>
  <c r="I853" i="60"/>
  <c r="J849" i="60"/>
  <c r="K849" i="60"/>
  <c r="AL849" i="60" s="1"/>
  <c r="M849" i="60"/>
  <c r="BF849" i="60" s="1"/>
  <c r="AW849" i="60"/>
  <c r="AX849" i="60"/>
  <c r="BH849" i="60"/>
  <c r="AD849" i="60" s="1"/>
  <c r="BI849" i="60"/>
  <c r="AE849" i="60" s="1"/>
  <c r="BJ849" i="60"/>
  <c r="I849" i="60"/>
  <c r="BJ845" i="60"/>
  <c r="J845" i="60"/>
  <c r="AX845" i="60"/>
  <c r="K845" i="60"/>
  <c r="AL845" i="60" s="1"/>
  <c r="M845" i="60"/>
  <c r="BF845" i="60" s="1"/>
  <c r="AW845" i="60"/>
  <c r="BH845" i="60"/>
  <c r="AD845" i="60" s="1"/>
  <c r="BI845" i="60"/>
  <c r="AE845" i="60" s="1"/>
  <c r="I845" i="60"/>
  <c r="AW841" i="60"/>
  <c r="I841" i="60"/>
  <c r="K841" i="60"/>
  <c r="AL841" i="60" s="1"/>
  <c r="M841" i="60"/>
  <c r="BF841" i="60" s="1"/>
  <c r="AX841" i="60"/>
  <c r="BI841" i="60"/>
  <c r="AE841" i="60" s="1"/>
  <c r="J841" i="60"/>
  <c r="BH841" i="60"/>
  <c r="AD841" i="60" s="1"/>
  <c r="BJ841" i="60"/>
  <c r="BI837" i="60"/>
  <c r="AE837" i="60" s="1"/>
  <c r="BJ837" i="60"/>
  <c r="J837" i="60"/>
  <c r="I837" i="60"/>
  <c r="AW837" i="60"/>
  <c r="BH837" i="60"/>
  <c r="AD837" i="60" s="1"/>
  <c r="AX837" i="60"/>
  <c r="M837" i="60"/>
  <c r="K837" i="60"/>
  <c r="BJ832" i="60"/>
  <c r="BI832" i="60"/>
  <c r="AE832" i="60" s="1"/>
  <c r="BH832" i="60"/>
  <c r="AD832" i="60" s="1"/>
  <c r="AX832" i="60"/>
  <c r="AW832" i="60"/>
  <c r="M832" i="60"/>
  <c r="BF832" i="60" s="1"/>
  <c r="K832" i="60"/>
  <c r="AL832" i="60" s="1"/>
  <c r="J832" i="60"/>
  <c r="I832" i="60"/>
  <c r="K828" i="60"/>
  <c r="AL828" i="60" s="1"/>
  <c r="J828" i="60"/>
  <c r="M828" i="60"/>
  <c r="BF828" i="60" s="1"/>
  <c r="AW828" i="60"/>
  <c r="I828" i="60"/>
  <c r="BJ828" i="60"/>
  <c r="BI828" i="60"/>
  <c r="AE828" i="60" s="1"/>
  <c r="BH828" i="60"/>
  <c r="AD828" i="60" s="1"/>
  <c r="AX828" i="60"/>
  <c r="I824" i="60"/>
  <c r="J824" i="60"/>
  <c r="K824" i="60"/>
  <c r="AL824" i="60" s="1"/>
  <c r="M824" i="60"/>
  <c r="BF824" i="60" s="1"/>
  <c r="AW824" i="60"/>
  <c r="BJ824" i="60"/>
  <c r="BI824" i="60"/>
  <c r="AE824" i="60" s="1"/>
  <c r="BH824" i="60"/>
  <c r="AD824" i="60" s="1"/>
  <c r="AX824" i="60"/>
  <c r="BJ820" i="60"/>
  <c r="BI820" i="60"/>
  <c r="AE820" i="60" s="1"/>
  <c r="BH820" i="60"/>
  <c r="AD820" i="60" s="1"/>
  <c r="AX820" i="60"/>
  <c r="AW820" i="60"/>
  <c r="M820" i="60"/>
  <c r="BF820" i="60" s="1"/>
  <c r="J820" i="60"/>
  <c r="I820" i="60"/>
  <c r="K820" i="60"/>
  <c r="AL820" i="60" s="1"/>
  <c r="BI815" i="60"/>
  <c r="AE815" i="60" s="1"/>
  <c r="BH815" i="60"/>
  <c r="AD815" i="60" s="1"/>
  <c r="BJ815" i="60"/>
  <c r="AX815" i="60"/>
  <c r="AW815" i="60"/>
  <c r="M815" i="60"/>
  <c r="BF815" i="60" s="1"/>
  <c r="K815" i="60"/>
  <c r="AL815" i="60" s="1"/>
  <c r="J815" i="60"/>
  <c r="I815" i="60"/>
  <c r="BI810" i="60"/>
  <c r="AE810" i="60" s="1"/>
  <c r="AW810" i="60"/>
  <c r="M810" i="60"/>
  <c r="BF810" i="60" s="1"/>
  <c r="K810" i="60"/>
  <c r="AL810" i="60" s="1"/>
  <c r="J810" i="60"/>
  <c r="I810" i="60"/>
  <c r="BH810" i="60"/>
  <c r="AD810" i="60" s="1"/>
  <c r="BJ810" i="60"/>
  <c r="AX810" i="60"/>
  <c r="AW805" i="60"/>
  <c r="BJ805" i="60"/>
  <c r="BI805" i="60"/>
  <c r="AG805" i="60" s="1"/>
  <c r="BH805" i="60"/>
  <c r="AF805" i="60" s="1"/>
  <c r="AX805" i="60"/>
  <c r="M805" i="60"/>
  <c r="BF805" i="60" s="1"/>
  <c r="K805" i="60"/>
  <c r="AL805" i="60" s="1"/>
  <c r="J805" i="60"/>
  <c r="I805" i="60"/>
  <c r="M800" i="60"/>
  <c r="BF800" i="60" s="1"/>
  <c r="BJ800" i="60"/>
  <c r="AX800" i="60"/>
  <c r="AW800" i="60"/>
  <c r="BH800" i="60"/>
  <c r="AD800" i="60" s="1"/>
  <c r="I800" i="60"/>
  <c r="J800" i="60"/>
  <c r="K800" i="60"/>
  <c r="AL800" i="60" s="1"/>
  <c r="BI800" i="60"/>
  <c r="AE800" i="60" s="1"/>
  <c r="AW795" i="60"/>
  <c r="BH795" i="60"/>
  <c r="AD795" i="60" s="1"/>
  <c r="BI795" i="60"/>
  <c r="AE795" i="60" s="1"/>
  <c r="BJ795" i="60"/>
  <c r="AX795" i="60"/>
  <c r="I795" i="60"/>
  <c r="J795" i="60"/>
  <c r="K795" i="60"/>
  <c r="AL795" i="60" s="1"/>
  <c r="M795" i="60"/>
  <c r="BF795" i="60" s="1"/>
  <c r="BJ790" i="60"/>
  <c r="BI790" i="60"/>
  <c r="AE790" i="60" s="1"/>
  <c r="I790" i="60"/>
  <c r="J790" i="60"/>
  <c r="K790" i="60"/>
  <c r="AL790" i="60" s="1"/>
  <c r="AX790" i="60"/>
  <c r="AW790" i="60"/>
  <c r="M790" i="60"/>
  <c r="BF790" i="60" s="1"/>
  <c r="BH790" i="60"/>
  <c r="AD790" i="60" s="1"/>
  <c r="I785" i="60"/>
  <c r="J785" i="60"/>
  <c r="K785" i="60"/>
  <c r="AL785" i="60" s="1"/>
  <c r="AW785" i="60"/>
  <c r="AX785" i="60"/>
  <c r="BI785" i="60"/>
  <c r="AG785" i="60" s="1"/>
  <c r="BJ785" i="60"/>
  <c r="M785" i="60"/>
  <c r="BF785" i="60" s="1"/>
  <c r="BH785" i="60"/>
  <c r="AF785" i="60" s="1"/>
  <c r="BJ780" i="60"/>
  <c r="J780" i="60"/>
  <c r="AW780" i="60"/>
  <c r="AX780" i="60"/>
  <c r="BH780" i="60"/>
  <c r="AD780" i="60" s="1"/>
  <c r="BI780" i="60"/>
  <c r="AE780" i="60" s="1"/>
  <c r="K780" i="60"/>
  <c r="AL780" i="60" s="1"/>
  <c r="I780" i="60"/>
  <c r="M780" i="60"/>
  <c r="BF780" i="60" s="1"/>
  <c r="K775" i="60"/>
  <c r="AL775" i="60" s="1"/>
  <c r="BJ775" i="60"/>
  <c r="BI775" i="60"/>
  <c r="AE775" i="60" s="1"/>
  <c r="BH775" i="60"/>
  <c r="AD775" i="60" s="1"/>
  <c r="AX775" i="60"/>
  <c r="AW775" i="60"/>
  <c r="M775" i="60"/>
  <c r="BF775" i="60" s="1"/>
  <c r="J775" i="60"/>
  <c r="I775" i="60"/>
  <c r="AW770" i="60"/>
  <c r="AX770" i="60"/>
  <c r="BH770" i="60"/>
  <c r="AD770" i="60" s="1"/>
  <c r="BI770" i="60"/>
  <c r="AE770" i="60" s="1"/>
  <c r="BJ770" i="60"/>
  <c r="I770" i="60"/>
  <c r="J770" i="60"/>
  <c r="K770" i="60"/>
  <c r="AL770" i="60" s="1"/>
  <c r="M770" i="60"/>
  <c r="BF770" i="60" s="1"/>
  <c r="M765" i="60"/>
  <c r="BF765" i="60" s="1"/>
  <c r="I765" i="60"/>
  <c r="J765" i="60"/>
  <c r="BH765" i="60"/>
  <c r="AF765" i="60" s="1"/>
  <c r="BI765" i="60"/>
  <c r="AG765" i="60" s="1"/>
  <c r="BJ765" i="60"/>
  <c r="K765" i="60"/>
  <c r="AL765" i="60" s="1"/>
  <c r="AX765" i="60"/>
  <c r="AW765" i="60"/>
  <c r="AW760" i="60"/>
  <c r="AX760" i="60"/>
  <c r="BH760" i="60"/>
  <c r="AD760" i="60" s="1"/>
  <c r="BI760" i="60"/>
  <c r="AE760" i="60" s="1"/>
  <c r="BJ760" i="60"/>
  <c r="M760" i="60"/>
  <c r="BF760" i="60" s="1"/>
  <c r="K760" i="60"/>
  <c r="AL760" i="60" s="1"/>
  <c r="I760" i="60"/>
  <c r="J760" i="60"/>
  <c r="M755" i="60"/>
  <c r="BF755" i="60" s="1"/>
  <c r="I755" i="60"/>
  <c r="J755" i="60"/>
  <c r="K755" i="60"/>
  <c r="AL755" i="60" s="1"/>
  <c r="BJ755" i="60"/>
  <c r="BI755" i="60"/>
  <c r="AE755" i="60" s="1"/>
  <c r="BH755" i="60"/>
  <c r="AD755" i="60" s="1"/>
  <c r="AX755" i="60"/>
  <c r="AW755" i="60"/>
  <c r="J750" i="60"/>
  <c r="I750" i="60"/>
  <c r="AX750" i="60"/>
  <c r="BI750" i="60"/>
  <c r="AE750" i="60" s="1"/>
  <c r="BJ750" i="60"/>
  <c r="AW750" i="60"/>
  <c r="M750" i="60"/>
  <c r="BF750" i="60" s="1"/>
  <c r="K750" i="60"/>
  <c r="AL750" i="60" s="1"/>
  <c r="BH750" i="60"/>
  <c r="AD750" i="60" s="1"/>
  <c r="BI745" i="60"/>
  <c r="AG745" i="60" s="1"/>
  <c r="BH745" i="60"/>
  <c r="AF745" i="60" s="1"/>
  <c r="AX745" i="60"/>
  <c r="BJ745" i="60"/>
  <c r="I745" i="60"/>
  <c r="J745" i="60"/>
  <c r="K745" i="60"/>
  <c r="AL745" i="60" s="1"/>
  <c r="M745" i="60"/>
  <c r="BF745" i="60" s="1"/>
  <c r="AW745" i="60"/>
  <c r="BJ730" i="60"/>
  <c r="M730" i="60"/>
  <c r="BF730" i="60" s="1"/>
  <c r="I730" i="60"/>
  <c r="J730" i="60"/>
  <c r="AW730" i="60"/>
  <c r="AX730" i="60"/>
  <c r="BH730" i="60"/>
  <c r="AD730" i="60" s="1"/>
  <c r="BI730" i="60"/>
  <c r="AE730" i="60" s="1"/>
  <c r="K730" i="60"/>
  <c r="AL730" i="60" s="1"/>
  <c r="BJ721" i="60"/>
  <c r="K721" i="60"/>
  <c r="AL721" i="60" s="1"/>
  <c r="J721" i="60"/>
  <c r="BI721" i="60"/>
  <c r="AE721" i="60" s="1"/>
  <c r="BH721" i="60"/>
  <c r="AD721" i="60" s="1"/>
  <c r="I721" i="60"/>
  <c r="AX721" i="60"/>
  <c r="AW721" i="60"/>
  <c r="M721" i="60"/>
  <c r="BF721" i="60" s="1"/>
  <c r="BI717" i="60"/>
  <c r="AE717" i="60" s="1"/>
  <c r="BH717" i="60"/>
  <c r="AD717" i="60" s="1"/>
  <c r="AX717" i="60"/>
  <c r="AW717" i="60"/>
  <c r="M717" i="60"/>
  <c r="BF717" i="60" s="1"/>
  <c r="K717" i="60"/>
  <c r="AL717" i="60" s="1"/>
  <c r="J717" i="60"/>
  <c r="I717" i="60"/>
  <c r="BJ717" i="60"/>
  <c r="AW713" i="60"/>
  <c r="AX713" i="60"/>
  <c r="BJ713" i="60"/>
  <c r="BI713" i="60"/>
  <c r="AE713" i="60" s="1"/>
  <c r="M713" i="60"/>
  <c r="BF713" i="60" s="1"/>
  <c r="I713" i="60"/>
  <c r="BH713" i="60"/>
  <c r="AD713" i="60" s="1"/>
  <c r="K713" i="60"/>
  <c r="AL713" i="60" s="1"/>
  <c r="J713" i="60"/>
  <c r="AX706" i="60"/>
  <c r="BJ706" i="60"/>
  <c r="I706" i="60"/>
  <c r="BI706" i="60"/>
  <c r="AE706" i="60" s="1"/>
  <c r="M706" i="60"/>
  <c r="J706" i="60"/>
  <c r="K706" i="60"/>
  <c r="AW706" i="60"/>
  <c r="BH706" i="60"/>
  <c r="AD706" i="60" s="1"/>
  <c r="M700" i="60"/>
  <c r="J700" i="60"/>
  <c r="J699" i="60" s="1"/>
  <c r="AX700" i="60"/>
  <c r="BI700" i="60"/>
  <c r="AW700" i="60"/>
  <c r="BJ700" i="60"/>
  <c r="AH700" i="60" s="1"/>
  <c r="K700" i="60"/>
  <c r="I700" i="60"/>
  <c r="I699" i="60" s="1"/>
  <c r="BH700" i="60"/>
  <c r="AX698" i="60"/>
  <c r="BI698" i="60"/>
  <c r="AW698" i="60"/>
  <c r="BH698" i="60"/>
  <c r="BI697" i="60"/>
  <c r="AX697" i="60"/>
  <c r="BH697" i="60"/>
  <c r="AW697" i="60"/>
  <c r="AX696" i="60"/>
  <c r="BI696" i="60"/>
  <c r="AW696" i="60"/>
  <c r="BH696" i="60"/>
  <c r="BI694" i="60"/>
  <c r="AX694" i="60"/>
  <c r="AW694" i="60"/>
  <c r="BH694" i="60"/>
  <c r="AX692" i="60"/>
  <c r="BI692" i="60"/>
  <c r="BH692" i="60"/>
  <c r="AW692" i="60"/>
  <c r="BH686" i="60"/>
  <c r="AD686" i="60" s="1"/>
  <c r="K686" i="60"/>
  <c r="AL686" i="60" s="1"/>
  <c r="I686" i="60"/>
  <c r="AX686" i="60"/>
  <c r="M686" i="60"/>
  <c r="BF686" i="60" s="1"/>
  <c r="BJ686" i="60"/>
  <c r="BI686" i="60"/>
  <c r="AE686" i="60" s="1"/>
  <c r="AW686" i="60"/>
  <c r="J686" i="60"/>
  <c r="J682" i="60"/>
  <c r="J681" i="60" s="1"/>
  <c r="AW682" i="60"/>
  <c r="BI682" i="60"/>
  <c r="AE682" i="60" s="1"/>
  <c r="BJ682" i="60"/>
  <c r="AX682" i="60"/>
  <c r="M682" i="60"/>
  <c r="BH682" i="60"/>
  <c r="AD682" i="60" s="1"/>
  <c r="K682" i="60"/>
  <c r="I682" i="60"/>
  <c r="I681" i="60" s="1"/>
  <c r="AX679" i="60"/>
  <c r="BI679" i="60"/>
  <c r="AE679" i="60" s="1"/>
  <c r="AW679" i="60"/>
  <c r="BH679" i="60"/>
  <c r="AD679" i="60" s="1"/>
  <c r="AX678" i="60"/>
  <c r="BI678" i="60"/>
  <c r="AE678" i="60" s="1"/>
  <c r="AW678" i="60"/>
  <c r="BH678" i="60"/>
  <c r="AD678" i="60" s="1"/>
  <c r="BJ672" i="60"/>
  <c r="BI672" i="60"/>
  <c r="AE672" i="60" s="1"/>
  <c r="AW672" i="60"/>
  <c r="M672" i="60"/>
  <c r="BF672" i="60" s="1"/>
  <c r="K672" i="60"/>
  <c r="AL672" i="60" s="1"/>
  <c r="I672" i="60"/>
  <c r="J672" i="60"/>
  <c r="AX672" i="60"/>
  <c r="BH672" i="60"/>
  <c r="AD672" i="60" s="1"/>
  <c r="I668" i="60"/>
  <c r="K668" i="60"/>
  <c r="AL668" i="60" s="1"/>
  <c r="AW668" i="60"/>
  <c r="J668" i="60"/>
  <c r="BH668" i="60"/>
  <c r="AD668" i="60" s="1"/>
  <c r="M668" i="60"/>
  <c r="BF668" i="60" s="1"/>
  <c r="AX668" i="60"/>
  <c r="BJ668" i="60"/>
  <c r="BI668" i="60"/>
  <c r="AE668" i="60" s="1"/>
  <c r="BJ663" i="60"/>
  <c r="BH663" i="60"/>
  <c r="AD663" i="60" s="1"/>
  <c r="AW663" i="60"/>
  <c r="AX663" i="60"/>
  <c r="J663" i="60"/>
  <c r="M663" i="60"/>
  <c r="BF663" i="60" s="1"/>
  <c r="I663" i="60"/>
  <c r="BI663" i="60"/>
  <c r="AE663" i="60" s="1"/>
  <c r="K663" i="60"/>
  <c r="AL663" i="60" s="1"/>
  <c r="I659" i="60"/>
  <c r="J659" i="60"/>
  <c r="K659" i="60"/>
  <c r="AL659" i="60" s="1"/>
  <c r="M659" i="60"/>
  <c r="BF659" i="60" s="1"/>
  <c r="AW659" i="60"/>
  <c r="BH659" i="60"/>
  <c r="AD659" i="60" s="1"/>
  <c r="BI659" i="60"/>
  <c r="AE659" i="60" s="1"/>
  <c r="AX659" i="60"/>
  <c r="BJ659" i="60"/>
  <c r="I656" i="60"/>
  <c r="AX656" i="60"/>
  <c r="BH656" i="60"/>
  <c r="AD656" i="60" s="1"/>
  <c r="BI656" i="60"/>
  <c r="AE656" i="60" s="1"/>
  <c r="BJ656" i="60"/>
  <c r="AW656" i="60"/>
  <c r="M656" i="60"/>
  <c r="BF656" i="60" s="1"/>
  <c r="K656" i="60"/>
  <c r="AL656" i="60" s="1"/>
  <c r="J656" i="60"/>
  <c r="AW651" i="60"/>
  <c r="K651" i="60"/>
  <c r="AL651" i="60" s="1"/>
  <c r="J651" i="60"/>
  <c r="BJ651" i="60"/>
  <c r="BI651" i="60"/>
  <c r="AE651" i="60" s="1"/>
  <c r="BH651" i="60"/>
  <c r="AD651" i="60" s="1"/>
  <c r="I651" i="60"/>
  <c r="AX651" i="60"/>
  <c r="M651" i="60"/>
  <c r="BF651" i="60" s="1"/>
  <c r="AW647" i="60"/>
  <c r="AX647" i="60"/>
  <c r="I647" i="60"/>
  <c r="J647" i="60"/>
  <c r="K647" i="60"/>
  <c r="M647" i="60"/>
  <c r="BH647" i="60"/>
  <c r="AD647" i="60" s="1"/>
  <c r="BI647" i="60"/>
  <c r="AE647" i="60" s="1"/>
  <c r="BJ647" i="60"/>
  <c r="M641" i="60"/>
  <c r="AW641" i="60"/>
  <c r="AX641" i="60"/>
  <c r="BH641" i="60"/>
  <c r="AD641" i="60" s="1"/>
  <c r="BI641" i="60"/>
  <c r="AE641" i="60" s="1"/>
  <c r="K641" i="60"/>
  <c r="BJ641" i="60"/>
  <c r="I641" i="60"/>
  <c r="I640" i="60" s="1"/>
  <c r="J641" i="60"/>
  <c r="J640" i="60" s="1"/>
  <c r="BJ635" i="60"/>
  <c r="BI635" i="60"/>
  <c r="AE635" i="60" s="1"/>
  <c r="BH635" i="60"/>
  <c r="AD635" i="60" s="1"/>
  <c r="AW635" i="60"/>
  <c r="M635" i="60"/>
  <c r="BF635" i="60" s="1"/>
  <c r="K635" i="60"/>
  <c r="AL635" i="60" s="1"/>
  <c r="J635" i="60"/>
  <c r="I635" i="60"/>
  <c r="AX635" i="60"/>
  <c r="J625" i="60"/>
  <c r="I625" i="60"/>
  <c r="BJ625" i="60"/>
  <c r="BI625" i="60"/>
  <c r="AE625" i="60" s="1"/>
  <c r="AX625" i="60"/>
  <c r="BH625" i="60"/>
  <c r="AD625" i="60" s="1"/>
  <c r="K625" i="60"/>
  <c r="AL625" i="60" s="1"/>
  <c r="AW625" i="60"/>
  <c r="M625" i="60"/>
  <c r="BF625" i="60" s="1"/>
  <c r="I620" i="60"/>
  <c r="J620" i="60"/>
  <c r="K620" i="60"/>
  <c r="AL620" i="60" s="1"/>
  <c r="M620" i="60"/>
  <c r="BF620" i="60" s="1"/>
  <c r="BH620" i="60"/>
  <c r="AD620" i="60" s="1"/>
  <c r="BJ620" i="60"/>
  <c r="BI620" i="60"/>
  <c r="AE620" i="60" s="1"/>
  <c r="AW620" i="60"/>
  <c r="AX620" i="60"/>
  <c r="BH616" i="60"/>
  <c r="AD616" i="60" s="1"/>
  <c r="AW616" i="60"/>
  <c r="K616" i="60"/>
  <c r="AL616" i="60" s="1"/>
  <c r="J616" i="60"/>
  <c r="AX616" i="60"/>
  <c r="I616" i="60"/>
  <c r="M616" i="60"/>
  <c r="BF616" i="60" s="1"/>
  <c r="BI616" i="60"/>
  <c r="AE616" i="60" s="1"/>
  <c r="BJ616" i="60"/>
  <c r="BJ612" i="60"/>
  <c r="BI612" i="60"/>
  <c r="AE612" i="60" s="1"/>
  <c r="BH612" i="60"/>
  <c r="AD612" i="60" s="1"/>
  <c r="AX612" i="60"/>
  <c r="AW612" i="60"/>
  <c r="M612" i="60"/>
  <c r="BF612" i="60" s="1"/>
  <c r="I612" i="60"/>
  <c r="K612" i="60"/>
  <c r="AL612" i="60" s="1"/>
  <c r="J612" i="60"/>
  <c r="BJ608" i="60"/>
  <c r="AX608" i="60"/>
  <c r="BI608" i="60"/>
  <c r="AE608" i="60" s="1"/>
  <c r="AW608" i="60"/>
  <c r="BH608" i="60"/>
  <c r="AD608" i="60" s="1"/>
  <c r="M608" i="60"/>
  <c r="BF608" i="60" s="1"/>
  <c r="K608" i="60"/>
  <c r="AL608" i="60" s="1"/>
  <c r="J608" i="60"/>
  <c r="I608" i="60"/>
  <c r="BJ604" i="60"/>
  <c r="I604" i="60"/>
  <c r="J604" i="60"/>
  <c r="K604" i="60"/>
  <c r="M604" i="60"/>
  <c r="AW604" i="60"/>
  <c r="AX604" i="60"/>
  <c r="BH604" i="60"/>
  <c r="AD604" i="60" s="1"/>
  <c r="BI604" i="60"/>
  <c r="AE604" i="60" s="1"/>
  <c r="BJ599" i="60"/>
  <c r="M599" i="60"/>
  <c r="BF599" i="60" s="1"/>
  <c r="BH599" i="60"/>
  <c r="AD599" i="60" s="1"/>
  <c r="AX599" i="60"/>
  <c r="I599" i="60"/>
  <c r="AW599" i="60"/>
  <c r="J599" i="60"/>
  <c r="K599" i="60"/>
  <c r="AL599" i="60" s="1"/>
  <c r="BI599" i="60"/>
  <c r="AE599" i="60" s="1"/>
  <c r="BJ595" i="60"/>
  <c r="J595" i="60"/>
  <c r="I595" i="60"/>
  <c r="M595" i="60"/>
  <c r="BF595" i="60" s="1"/>
  <c r="K595" i="60"/>
  <c r="AL595" i="60" s="1"/>
  <c r="BI595" i="60"/>
  <c r="AE595" i="60" s="1"/>
  <c r="AW595" i="60"/>
  <c r="AX595" i="60"/>
  <c r="BH595" i="60"/>
  <c r="AD595" i="60" s="1"/>
  <c r="K591" i="60"/>
  <c r="AL591" i="60" s="1"/>
  <c r="J591" i="60"/>
  <c r="I591" i="60"/>
  <c r="BH591" i="60"/>
  <c r="AD591" i="60" s="1"/>
  <c r="BJ591" i="60"/>
  <c r="BI591" i="60"/>
  <c r="AE591" i="60" s="1"/>
  <c r="AX591" i="60"/>
  <c r="AW591" i="60"/>
  <c r="M591" i="60"/>
  <c r="BF591" i="60" s="1"/>
  <c r="M587" i="60"/>
  <c r="BF587" i="60" s="1"/>
  <c r="K587" i="60"/>
  <c r="AL587" i="60" s="1"/>
  <c r="I587" i="60"/>
  <c r="AW587" i="60"/>
  <c r="AX587" i="60"/>
  <c r="BH587" i="60"/>
  <c r="AD587" i="60" s="1"/>
  <c r="BI587" i="60"/>
  <c r="AE587" i="60" s="1"/>
  <c r="BJ587" i="60"/>
  <c r="J587" i="60"/>
  <c r="J582" i="60"/>
  <c r="BI582" i="60"/>
  <c r="AE582" i="60" s="1"/>
  <c r="AX582" i="60"/>
  <c r="AW582" i="60"/>
  <c r="BJ582" i="60"/>
  <c r="K582" i="60"/>
  <c r="AL582" i="60" s="1"/>
  <c r="BH582" i="60"/>
  <c r="AD582" i="60" s="1"/>
  <c r="M582" i="60"/>
  <c r="BF582" i="60" s="1"/>
  <c r="BH577" i="60"/>
  <c r="AD577" i="60" s="1"/>
  <c r="BJ577" i="60"/>
  <c r="AX577" i="60"/>
  <c r="I577" i="60"/>
  <c r="K577" i="60"/>
  <c r="AL577" i="60" s="1"/>
  <c r="BI577" i="60"/>
  <c r="AE577" i="60" s="1"/>
  <c r="AW577" i="60"/>
  <c r="J577" i="60"/>
  <c r="M577" i="60"/>
  <c r="BF577" i="60" s="1"/>
  <c r="BH572" i="60"/>
  <c r="AD572" i="60" s="1"/>
  <c r="I572" i="60"/>
  <c r="J572" i="60"/>
  <c r="AW572" i="60"/>
  <c r="BI572" i="60"/>
  <c r="AE572" i="60" s="1"/>
  <c r="K572" i="60"/>
  <c r="AL572" i="60" s="1"/>
  <c r="AX572" i="60"/>
  <c r="BJ572" i="60"/>
  <c r="M572" i="60"/>
  <c r="BF572" i="60" s="1"/>
  <c r="AX567" i="60"/>
  <c r="AW567" i="60"/>
  <c r="BI567" i="60"/>
  <c r="AG567" i="60" s="1"/>
  <c r="K567" i="60"/>
  <c r="AL567" i="60" s="1"/>
  <c r="BH567" i="60"/>
  <c r="AF567" i="60" s="1"/>
  <c r="J567" i="60"/>
  <c r="M567" i="60"/>
  <c r="BF567" i="60" s="1"/>
  <c r="I567" i="60"/>
  <c r="BJ567" i="60"/>
  <c r="AW562" i="60"/>
  <c r="K562" i="60"/>
  <c r="AL562" i="60" s="1"/>
  <c r="AX562" i="60"/>
  <c r="BI562" i="60"/>
  <c r="AE562" i="60" s="1"/>
  <c r="BH562" i="60"/>
  <c r="AD562" i="60" s="1"/>
  <c r="I562" i="60"/>
  <c r="M562" i="60"/>
  <c r="BF562" i="60" s="1"/>
  <c r="BJ562" i="60"/>
  <c r="J562" i="60"/>
  <c r="BI557" i="60"/>
  <c r="AE557" i="60" s="1"/>
  <c r="AX557" i="60"/>
  <c r="I557" i="60"/>
  <c r="BJ557" i="60"/>
  <c r="BH557" i="60"/>
  <c r="AD557" i="60" s="1"/>
  <c r="AW557" i="60"/>
  <c r="M557" i="60"/>
  <c r="BF557" i="60" s="1"/>
  <c r="J557" i="60"/>
  <c r="K557" i="60"/>
  <c r="AL557" i="60" s="1"/>
  <c r="J552" i="60"/>
  <c r="BJ552" i="60"/>
  <c r="AW552" i="60"/>
  <c r="BI552" i="60"/>
  <c r="AE552" i="60" s="1"/>
  <c r="AX552" i="60"/>
  <c r="K552" i="60"/>
  <c r="AL552" i="60" s="1"/>
  <c r="BH552" i="60"/>
  <c r="AD552" i="60" s="1"/>
  <c r="I552" i="60"/>
  <c r="M552" i="60"/>
  <c r="BF552" i="60" s="1"/>
  <c r="AX547" i="60"/>
  <c r="K547" i="60"/>
  <c r="AL547" i="60" s="1"/>
  <c r="J547" i="60"/>
  <c r="M547" i="60"/>
  <c r="BF547" i="60" s="1"/>
  <c r="BI547" i="60"/>
  <c r="AG547" i="60" s="1"/>
  <c r="I547" i="60"/>
  <c r="AW547" i="60"/>
  <c r="BJ547" i="60"/>
  <c r="BH547" i="60"/>
  <c r="AF547" i="60" s="1"/>
  <c r="M542" i="60"/>
  <c r="BF542" i="60" s="1"/>
  <c r="BJ542" i="60"/>
  <c r="K542" i="60"/>
  <c r="AL542" i="60" s="1"/>
  <c r="BH542" i="60"/>
  <c r="AD542" i="60" s="1"/>
  <c r="AW542" i="60"/>
  <c r="J542" i="60"/>
  <c r="BI542" i="60"/>
  <c r="AE542" i="60" s="1"/>
  <c r="I542" i="60"/>
  <c r="AX542" i="60"/>
  <c r="J537" i="60"/>
  <c r="AX537" i="60"/>
  <c r="M537" i="60"/>
  <c r="BF537" i="60" s="1"/>
  <c r="BJ537" i="60"/>
  <c r="BI537" i="60"/>
  <c r="AE537" i="60" s="1"/>
  <c r="BH537" i="60"/>
  <c r="AD537" i="60" s="1"/>
  <c r="AW537" i="60"/>
  <c r="I537" i="60"/>
  <c r="K537" i="60"/>
  <c r="AL537" i="60" s="1"/>
  <c r="K532" i="60"/>
  <c r="AL532" i="60" s="1"/>
  <c r="BI532" i="60"/>
  <c r="AE532" i="60" s="1"/>
  <c r="M532" i="60"/>
  <c r="BF532" i="60" s="1"/>
  <c r="I532" i="60"/>
  <c r="BJ532" i="60"/>
  <c r="AW532" i="60"/>
  <c r="AX532" i="60"/>
  <c r="J532" i="60"/>
  <c r="BH532" i="60"/>
  <c r="AD532" i="60" s="1"/>
  <c r="K527" i="60"/>
  <c r="AL527" i="60" s="1"/>
  <c r="J527" i="60"/>
  <c r="AX527" i="60"/>
  <c r="I527" i="60"/>
  <c r="BJ527" i="60"/>
  <c r="AW527" i="60"/>
  <c r="BH527" i="60"/>
  <c r="AF527" i="60" s="1"/>
  <c r="M527" i="60"/>
  <c r="BF527" i="60" s="1"/>
  <c r="BI527" i="60"/>
  <c r="AG527" i="60" s="1"/>
  <c r="BI522" i="60"/>
  <c r="AE522" i="60" s="1"/>
  <c r="M522" i="60"/>
  <c r="BF522" i="60" s="1"/>
  <c r="BJ522" i="60"/>
  <c r="K522" i="60"/>
  <c r="AL522" i="60" s="1"/>
  <c r="BH522" i="60"/>
  <c r="AD522" i="60" s="1"/>
  <c r="J522" i="60"/>
  <c r="AW522" i="60"/>
  <c r="AX522" i="60"/>
  <c r="I522" i="60"/>
  <c r="M517" i="60"/>
  <c r="BF517" i="60" s="1"/>
  <c r="AW517" i="60"/>
  <c r="BJ517" i="60"/>
  <c r="J517" i="60"/>
  <c r="K517" i="60"/>
  <c r="AL517" i="60" s="1"/>
  <c r="I517" i="60"/>
  <c r="AX517" i="60"/>
  <c r="BH517" i="60"/>
  <c r="AD517" i="60" s="1"/>
  <c r="BI517" i="60"/>
  <c r="AE517" i="60" s="1"/>
  <c r="BI512" i="60"/>
  <c r="AG512" i="60" s="1"/>
  <c r="AW512" i="60"/>
  <c r="AX512" i="60"/>
  <c r="I512" i="60"/>
  <c r="BJ512" i="60"/>
  <c r="M512" i="60"/>
  <c r="BF512" i="60" s="1"/>
  <c r="J512" i="60"/>
  <c r="BH512" i="60"/>
  <c r="AF512" i="60" s="1"/>
  <c r="I507" i="60"/>
  <c r="J507" i="60"/>
  <c r="K507" i="60"/>
  <c r="AL507" i="60" s="1"/>
  <c r="BJ507" i="60"/>
  <c r="BI507" i="60"/>
  <c r="AE507" i="60" s="1"/>
  <c r="AX507" i="60"/>
  <c r="AW507" i="60"/>
  <c r="BH507" i="60"/>
  <c r="AD507" i="60" s="1"/>
  <c r="M507" i="60"/>
  <c r="BF507" i="60" s="1"/>
  <c r="AW492" i="60"/>
  <c r="AX492" i="60"/>
  <c r="BI492" i="60"/>
  <c r="AG492" i="60" s="1"/>
  <c r="BJ492" i="60"/>
  <c r="I492" i="60"/>
  <c r="K492" i="60"/>
  <c r="AL492" i="60" s="1"/>
  <c r="BH492" i="60"/>
  <c r="AF492" i="60" s="1"/>
  <c r="J492" i="60"/>
  <c r="M492" i="60"/>
  <c r="BF492" i="60" s="1"/>
  <c r="I488" i="60"/>
  <c r="J488" i="60"/>
  <c r="K488" i="60"/>
  <c r="AL488" i="60" s="1"/>
  <c r="M488" i="60"/>
  <c r="BF488" i="60" s="1"/>
  <c r="AW488" i="60"/>
  <c r="AX488" i="60"/>
  <c r="BH488" i="60"/>
  <c r="AD488" i="60" s="1"/>
  <c r="BI488" i="60"/>
  <c r="AE488" i="60" s="1"/>
  <c r="BJ488" i="60"/>
  <c r="J486" i="60"/>
  <c r="I486" i="60"/>
  <c r="BJ486" i="60"/>
  <c r="BI486" i="60"/>
  <c r="AE486" i="60" s="1"/>
  <c r="BH486" i="60"/>
  <c r="AD486" i="60" s="1"/>
  <c r="AX486" i="60"/>
  <c r="AW486" i="60"/>
  <c r="M486" i="60"/>
  <c r="BF486" i="60" s="1"/>
  <c r="K486" i="60"/>
  <c r="AL486" i="60" s="1"/>
  <c r="I482" i="60"/>
  <c r="J482" i="60"/>
  <c r="K482" i="60"/>
  <c r="AL482" i="60" s="1"/>
  <c r="M482" i="60"/>
  <c r="BF482" i="60" s="1"/>
  <c r="AW482" i="60"/>
  <c r="AX482" i="60"/>
  <c r="BH482" i="60"/>
  <c r="AD482" i="60" s="1"/>
  <c r="BI482" i="60"/>
  <c r="AE482" i="60" s="1"/>
  <c r="BJ482" i="60"/>
  <c r="K474" i="60"/>
  <c r="AL474" i="60" s="1"/>
  <c r="BJ474" i="60"/>
  <c r="J474" i="60"/>
  <c r="BI474" i="60"/>
  <c r="AE474" i="60" s="1"/>
  <c r="BH474" i="60"/>
  <c r="AD474" i="60" s="1"/>
  <c r="AW474" i="60"/>
  <c r="AX474" i="60"/>
  <c r="M474" i="60"/>
  <c r="BF474" i="60" s="1"/>
  <c r="I474" i="60"/>
  <c r="I463" i="60"/>
  <c r="BI463" i="60"/>
  <c r="BJ463" i="60"/>
  <c r="AH463" i="60" s="1"/>
  <c r="J463" i="60"/>
  <c r="K463" i="60"/>
  <c r="AL463" i="60" s="1"/>
  <c r="M463" i="60"/>
  <c r="BF463" i="60" s="1"/>
  <c r="AW463" i="60"/>
  <c r="AX463" i="60"/>
  <c r="BH463" i="60"/>
  <c r="AX461" i="60"/>
  <c r="BI461" i="60"/>
  <c r="BH461" i="60"/>
  <c r="AW461" i="60"/>
  <c r="BI460" i="60"/>
  <c r="AX460" i="60"/>
  <c r="AW460" i="60"/>
  <c r="BH460" i="60"/>
  <c r="BI459" i="60"/>
  <c r="AX459" i="60"/>
  <c r="BH459" i="60"/>
  <c r="AW459" i="60"/>
  <c r="AX457" i="60"/>
  <c r="BI457" i="60"/>
  <c r="AW457" i="60"/>
  <c r="BH457" i="60"/>
  <c r="AX455" i="60"/>
  <c r="BI455" i="60"/>
  <c r="AW455" i="60"/>
  <c r="BH455" i="60"/>
  <c r="K445" i="60"/>
  <c r="J445" i="60"/>
  <c r="BH445" i="60"/>
  <c r="AD445" i="60" s="1"/>
  <c r="I445" i="60"/>
  <c r="BJ445" i="60"/>
  <c r="AX445" i="60"/>
  <c r="AW445" i="60"/>
  <c r="BI445" i="60"/>
  <c r="AE445" i="60" s="1"/>
  <c r="M445" i="60"/>
  <c r="BI442" i="60"/>
  <c r="AE442" i="60" s="1"/>
  <c r="AX442" i="60"/>
  <c r="AW442" i="60"/>
  <c r="BH442" i="60"/>
  <c r="AD442" i="60" s="1"/>
  <c r="AX441" i="60"/>
  <c r="BI441" i="60"/>
  <c r="AE441" i="60" s="1"/>
  <c r="AW441" i="60"/>
  <c r="BH441" i="60"/>
  <c r="AD441" i="60" s="1"/>
  <c r="I438" i="60"/>
  <c r="BJ438" i="60"/>
  <c r="J438" i="60"/>
  <c r="K438" i="60"/>
  <c r="AL438" i="60" s="1"/>
  <c r="M438" i="60"/>
  <c r="BF438" i="60" s="1"/>
  <c r="AW438" i="60"/>
  <c r="AX438" i="60"/>
  <c r="BH438" i="60"/>
  <c r="AD438" i="60" s="1"/>
  <c r="BI438" i="60"/>
  <c r="AE438" i="60" s="1"/>
  <c r="AX429" i="60"/>
  <c r="AW429" i="60"/>
  <c r="M429" i="60"/>
  <c r="BF429" i="60" s="1"/>
  <c r="J429" i="60"/>
  <c r="I429" i="60"/>
  <c r="K429" i="60"/>
  <c r="AL429" i="60" s="1"/>
  <c r="BI429" i="60"/>
  <c r="AE429" i="60" s="1"/>
  <c r="BJ429" i="60"/>
  <c r="BH429" i="60"/>
  <c r="AD429" i="60" s="1"/>
  <c r="I425" i="60"/>
  <c r="J425" i="60"/>
  <c r="K425" i="60"/>
  <c r="AL425" i="60" s="1"/>
  <c r="M425" i="60"/>
  <c r="BF425" i="60" s="1"/>
  <c r="AW425" i="60"/>
  <c r="AX425" i="60"/>
  <c r="BH425" i="60"/>
  <c r="AD425" i="60" s="1"/>
  <c r="BI425" i="60"/>
  <c r="AE425" i="60" s="1"/>
  <c r="BJ425" i="60"/>
  <c r="BI421" i="60"/>
  <c r="AE421" i="60" s="1"/>
  <c r="AX421" i="60"/>
  <c r="BJ421" i="60"/>
  <c r="BH421" i="60"/>
  <c r="AD421" i="60" s="1"/>
  <c r="I421" i="60"/>
  <c r="M421" i="60"/>
  <c r="BF421" i="60" s="1"/>
  <c r="AW421" i="60"/>
  <c r="K421" i="60"/>
  <c r="AL421" i="60" s="1"/>
  <c r="J421" i="60"/>
  <c r="M416" i="60"/>
  <c r="BF416" i="60" s="1"/>
  <c r="K416" i="60"/>
  <c r="AL416" i="60" s="1"/>
  <c r="J416" i="60"/>
  <c r="I416" i="60"/>
  <c r="AW416" i="60"/>
  <c r="AX416" i="60"/>
  <c r="BH416" i="60"/>
  <c r="AD416" i="60" s="1"/>
  <c r="BJ416" i="60"/>
  <c r="BI416" i="60"/>
  <c r="AE416" i="60" s="1"/>
  <c r="BI411" i="60"/>
  <c r="AE411" i="60" s="1"/>
  <c r="AX411" i="60"/>
  <c r="AW411" i="60"/>
  <c r="M411" i="60"/>
  <c r="BF411" i="60" s="1"/>
  <c r="K411" i="60"/>
  <c r="AL411" i="60" s="1"/>
  <c r="J411" i="60"/>
  <c r="I411" i="60"/>
  <c r="BH411" i="60"/>
  <c r="AD411" i="60" s="1"/>
  <c r="BJ411" i="60"/>
  <c r="I407" i="60"/>
  <c r="J407" i="60"/>
  <c r="K407" i="60"/>
  <c r="AL407" i="60" s="1"/>
  <c r="M407" i="60"/>
  <c r="BF407" i="60" s="1"/>
  <c r="AW407" i="60"/>
  <c r="AX407" i="60"/>
  <c r="BH407" i="60"/>
  <c r="AD407" i="60" s="1"/>
  <c r="BI407" i="60"/>
  <c r="AE407" i="60" s="1"/>
  <c r="BJ407" i="60"/>
  <c r="I402" i="60"/>
  <c r="BJ402" i="60"/>
  <c r="BI402" i="60"/>
  <c r="AE402" i="60" s="1"/>
  <c r="AX402" i="60"/>
  <c r="AW402" i="60"/>
  <c r="M402" i="60"/>
  <c r="BF402" i="60" s="1"/>
  <c r="K402" i="60"/>
  <c r="AL402" i="60" s="1"/>
  <c r="J402" i="60"/>
  <c r="BH402" i="60"/>
  <c r="AD402" i="60" s="1"/>
  <c r="I398" i="60"/>
  <c r="J398" i="60"/>
  <c r="K398" i="60"/>
  <c r="AL398" i="60" s="1"/>
  <c r="M398" i="60"/>
  <c r="BF398" i="60" s="1"/>
  <c r="AW398" i="60"/>
  <c r="AX398" i="60"/>
  <c r="BH398" i="60"/>
  <c r="AD398" i="60" s="1"/>
  <c r="BI398" i="60"/>
  <c r="AE398" i="60" s="1"/>
  <c r="BJ398" i="60"/>
  <c r="BI393" i="60"/>
  <c r="AE393" i="60" s="1"/>
  <c r="BJ393" i="60"/>
  <c r="AW393" i="60"/>
  <c r="I393" i="60"/>
  <c r="J393" i="60"/>
  <c r="K393" i="60"/>
  <c r="AL393" i="60" s="1"/>
  <c r="M393" i="60"/>
  <c r="BF393" i="60" s="1"/>
  <c r="AX393" i="60"/>
  <c r="BH393" i="60"/>
  <c r="AD393" i="60" s="1"/>
  <c r="AX388" i="60"/>
  <c r="M388" i="60"/>
  <c r="BF388" i="60" s="1"/>
  <c r="K388" i="60"/>
  <c r="AL388" i="60" s="1"/>
  <c r="J388" i="60"/>
  <c r="AW388" i="60"/>
  <c r="I388" i="60"/>
  <c r="BH388" i="60"/>
  <c r="AD388" i="60" s="1"/>
  <c r="BI388" i="60"/>
  <c r="AE388" i="60" s="1"/>
  <c r="BJ388" i="60"/>
  <c r="I379" i="60"/>
  <c r="J379" i="60"/>
  <c r="K379" i="60"/>
  <c r="M379" i="60"/>
  <c r="AW379" i="60"/>
  <c r="AX379" i="60"/>
  <c r="BH379" i="60"/>
  <c r="AD379" i="60" s="1"/>
  <c r="BI379" i="60"/>
  <c r="AE379" i="60" s="1"/>
  <c r="BJ379" i="60"/>
  <c r="AX373" i="60"/>
  <c r="M373" i="60"/>
  <c r="AW373" i="60"/>
  <c r="I373" i="60"/>
  <c r="I372" i="60" s="1"/>
  <c r="J373" i="60"/>
  <c r="J372" i="60" s="1"/>
  <c r="K373" i="60"/>
  <c r="BH373" i="60"/>
  <c r="AD373" i="60" s="1"/>
  <c r="BI373" i="60"/>
  <c r="AE373" i="60" s="1"/>
  <c r="BJ373" i="60"/>
  <c r="J354" i="60"/>
  <c r="K354" i="60"/>
  <c r="AL354" i="60" s="1"/>
  <c r="M354" i="60"/>
  <c r="BF354" i="60" s="1"/>
  <c r="AW354" i="60"/>
  <c r="AX354" i="60"/>
  <c r="BH354" i="60"/>
  <c r="AD354" i="60" s="1"/>
  <c r="BI354" i="60"/>
  <c r="AE354" i="60" s="1"/>
  <c r="BJ354" i="60"/>
  <c r="I354" i="60"/>
  <c r="I350" i="60"/>
  <c r="J350" i="60"/>
  <c r="K350" i="60"/>
  <c r="AL350" i="60" s="1"/>
  <c r="AW350" i="60"/>
  <c r="AX350" i="60"/>
  <c r="BH350" i="60"/>
  <c r="AD350" i="60" s="1"/>
  <c r="BJ350" i="60"/>
  <c r="BI350" i="60"/>
  <c r="AE350" i="60" s="1"/>
  <c r="M350" i="60"/>
  <c r="BF350" i="60" s="1"/>
  <c r="I346" i="60"/>
  <c r="J346" i="60"/>
  <c r="K346" i="60"/>
  <c r="M346" i="60"/>
  <c r="AW346" i="60"/>
  <c r="AX346" i="60"/>
  <c r="BH346" i="60"/>
  <c r="AD346" i="60" s="1"/>
  <c r="BI346" i="60"/>
  <c r="AE346" i="60" s="1"/>
  <c r="BJ346" i="60"/>
  <c r="J340" i="60"/>
  <c r="BJ340" i="60"/>
  <c r="K340" i="60"/>
  <c r="AL340" i="60" s="1"/>
  <c r="M340" i="60"/>
  <c r="BF340" i="60" s="1"/>
  <c r="BH340" i="60"/>
  <c r="AD340" i="60" s="1"/>
  <c r="BI340" i="60"/>
  <c r="AE340" i="60" s="1"/>
  <c r="AW340" i="60"/>
  <c r="I340" i="60"/>
  <c r="AX340" i="60"/>
  <c r="M335" i="60"/>
  <c r="BF335" i="60" s="1"/>
  <c r="BI335" i="60"/>
  <c r="AE335" i="60" s="1"/>
  <c r="BJ335" i="60"/>
  <c r="BH335" i="60"/>
  <c r="AD335" i="60" s="1"/>
  <c r="AX335" i="60"/>
  <c r="AW335" i="60"/>
  <c r="K335" i="60"/>
  <c r="AL335" i="60" s="1"/>
  <c r="J335" i="60"/>
  <c r="I335" i="60"/>
  <c r="K331" i="60"/>
  <c r="AL331" i="60" s="1"/>
  <c r="M331" i="60"/>
  <c r="BF331" i="60" s="1"/>
  <c r="AX331" i="60"/>
  <c r="BI331" i="60"/>
  <c r="AE331" i="60" s="1"/>
  <c r="BH331" i="60"/>
  <c r="AD331" i="60" s="1"/>
  <c r="J331" i="60"/>
  <c r="I331" i="60"/>
  <c r="AW331" i="60"/>
  <c r="BJ331" i="60"/>
  <c r="K327" i="60"/>
  <c r="AL327" i="60" s="1"/>
  <c r="M327" i="60"/>
  <c r="BF327" i="60" s="1"/>
  <c r="AW327" i="60"/>
  <c r="BH327" i="60"/>
  <c r="AD327" i="60" s="1"/>
  <c r="BJ327" i="60"/>
  <c r="I327" i="60"/>
  <c r="J327" i="60"/>
  <c r="AX327" i="60"/>
  <c r="BI327" i="60"/>
  <c r="AE327" i="60" s="1"/>
  <c r="AX323" i="60"/>
  <c r="BH323" i="60"/>
  <c r="AD323" i="60" s="1"/>
  <c r="BJ323" i="60"/>
  <c r="BI323" i="60"/>
  <c r="AE323" i="60" s="1"/>
  <c r="J323" i="60"/>
  <c r="K323" i="60"/>
  <c r="AL323" i="60" s="1"/>
  <c r="M323" i="60"/>
  <c r="BF323" i="60" s="1"/>
  <c r="AW323" i="60"/>
  <c r="I323" i="60"/>
  <c r="BJ319" i="60"/>
  <c r="BI319" i="60"/>
  <c r="AE319" i="60" s="1"/>
  <c r="BH319" i="60"/>
  <c r="AD319" i="60" s="1"/>
  <c r="J319" i="60"/>
  <c r="I319" i="60"/>
  <c r="AX319" i="60"/>
  <c r="AW319" i="60"/>
  <c r="K319" i="60"/>
  <c r="AL319" i="60" s="1"/>
  <c r="M319" i="60"/>
  <c r="BF319" i="60" s="1"/>
  <c r="J315" i="60"/>
  <c r="K315" i="60"/>
  <c r="AL315" i="60" s="1"/>
  <c r="M315" i="60"/>
  <c r="BF315" i="60" s="1"/>
  <c r="AW315" i="60"/>
  <c r="AX315" i="60"/>
  <c r="BH315" i="60"/>
  <c r="AD315" i="60" s="1"/>
  <c r="BI315" i="60"/>
  <c r="AE315" i="60" s="1"/>
  <c r="BJ315" i="60"/>
  <c r="I315" i="60"/>
  <c r="I309" i="60"/>
  <c r="BJ309" i="60"/>
  <c r="AW309" i="60"/>
  <c r="K309" i="60"/>
  <c r="AL309" i="60" s="1"/>
  <c r="M309" i="60"/>
  <c r="BF309" i="60" s="1"/>
  <c r="J309" i="60"/>
  <c r="AX309" i="60"/>
  <c r="BH309" i="60"/>
  <c r="AD309" i="60" s="1"/>
  <c r="BI309" i="60"/>
  <c r="AE309" i="60" s="1"/>
  <c r="AW304" i="60"/>
  <c r="BI304" i="60"/>
  <c r="AE304" i="60" s="1"/>
  <c r="BH304" i="60"/>
  <c r="AD304" i="60" s="1"/>
  <c r="AX304" i="60"/>
  <c r="M304" i="60"/>
  <c r="BF304" i="60" s="1"/>
  <c r="BJ304" i="60"/>
  <c r="K304" i="60"/>
  <c r="AL304" i="60" s="1"/>
  <c r="J304" i="60"/>
  <c r="I304" i="60"/>
  <c r="K299" i="60"/>
  <c r="AL299" i="60" s="1"/>
  <c r="J299" i="60"/>
  <c r="I299" i="60"/>
  <c r="BI299" i="60"/>
  <c r="AG299" i="60" s="1"/>
  <c r="AW299" i="60"/>
  <c r="BH299" i="60"/>
  <c r="AF299" i="60" s="1"/>
  <c r="BJ299" i="60"/>
  <c r="AX299" i="60"/>
  <c r="M299" i="60"/>
  <c r="BF299" i="60" s="1"/>
  <c r="J294" i="60"/>
  <c r="K294" i="60"/>
  <c r="AL294" i="60" s="1"/>
  <c r="M294" i="60"/>
  <c r="BF294" i="60" s="1"/>
  <c r="AW294" i="60"/>
  <c r="AX294" i="60"/>
  <c r="BH294" i="60"/>
  <c r="AD294" i="60" s="1"/>
  <c r="BI294" i="60"/>
  <c r="AE294" i="60" s="1"/>
  <c r="BJ294" i="60"/>
  <c r="I294" i="60"/>
  <c r="M288" i="60"/>
  <c r="BF288" i="60" s="1"/>
  <c r="K288" i="60"/>
  <c r="AL288" i="60" s="1"/>
  <c r="J288" i="60"/>
  <c r="BI288" i="60"/>
  <c r="AE288" i="60" s="1"/>
  <c r="BJ288" i="60"/>
  <c r="BH288" i="60"/>
  <c r="AD288" i="60" s="1"/>
  <c r="AX288" i="60"/>
  <c r="AW288" i="60"/>
  <c r="I288" i="60"/>
  <c r="BH283" i="60"/>
  <c r="AD283" i="60" s="1"/>
  <c r="K283" i="60"/>
  <c r="AL283" i="60" s="1"/>
  <c r="AX283" i="60"/>
  <c r="AW283" i="60"/>
  <c r="M283" i="60"/>
  <c r="BF283" i="60" s="1"/>
  <c r="J283" i="60"/>
  <c r="I283" i="60"/>
  <c r="BJ283" i="60"/>
  <c r="BI283" i="60"/>
  <c r="AE283" i="60" s="1"/>
  <c r="BJ278" i="60"/>
  <c r="BI278" i="60"/>
  <c r="AG278" i="60" s="1"/>
  <c r="BH278" i="60"/>
  <c r="AF278" i="60" s="1"/>
  <c r="I278" i="60"/>
  <c r="J278" i="60"/>
  <c r="K278" i="60"/>
  <c r="AL278" i="60" s="1"/>
  <c r="M278" i="60"/>
  <c r="BF278" i="60" s="1"/>
  <c r="AW278" i="60"/>
  <c r="AX278" i="60"/>
  <c r="BH273" i="60"/>
  <c r="AD273" i="60" s="1"/>
  <c r="BI273" i="60"/>
  <c r="AE273" i="60" s="1"/>
  <c r="AX273" i="60"/>
  <c r="BJ273" i="60"/>
  <c r="M273" i="60"/>
  <c r="BF273" i="60" s="1"/>
  <c r="AW273" i="60"/>
  <c r="K273" i="60"/>
  <c r="AL273" i="60" s="1"/>
  <c r="J273" i="60"/>
  <c r="I273" i="60"/>
  <c r="AW267" i="60"/>
  <c r="BJ267" i="60"/>
  <c r="BI267" i="60"/>
  <c r="AE267" i="60" s="1"/>
  <c r="BH267" i="60"/>
  <c r="AD267" i="60" s="1"/>
  <c r="AX267" i="60"/>
  <c r="M267" i="60"/>
  <c r="BF267" i="60" s="1"/>
  <c r="K267" i="60"/>
  <c r="AL267" i="60" s="1"/>
  <c r="J267" i="60"/>
  <c r="I267" i="60"/>
  <c r="AX262" i="60"/>
  <c r="BH262" i="60"/>
  <c r="AD262" i="60" s="1"/>
  <c r="AW262" i="60"/>
  <c r="M262" i="60"/>
  <c r="BF262" i="60" s="1"/>
  <c r="I262" i="60"/>
  <c r="K262" i="60"/>
  <c r="AL262" i="60" s="1"/>
  <c r="BJ262" i="60"/>
  <c r="BI262" i="60"/>
  <c r="AE262" i="60" s="1"/>
  <c r="J262" i="60"/>
  <c r="BI257" i="60"/>
  <c r="AG257" i="60" s="1"/>
  <c r="BJ257" i="60"/>
  <c r="K257" i="60"/>
  <c r="AL257" i="60" s="1"/>
  <c r="M257" i="60"/>
  <c r="BF257" i="60" s="1"/>
  <c r="AW257" i="60"/>
  <c r="AX257" i="60"/>
  <c r="J257" i="60"/>
  <c r="BH257" i="60"/>
  <c r="AF257" i="60" s="1"/>
  <c r="I257" i="60"/>
  <c r="J246" i="60"/>
  <c r="AW246" i="60"/>
  <c r="K246" i="60"/>
  <c r="AL246" i="60" s="1"/>
  <c r="BH246" i="60"/>
  <c r="AD246" i="60" s="1"/>
  <c r="I246" i="60"/>
  <c r="AX246" i="60"/>
  <c r="BI246" i="60"/>
  <c r="AE246" i="60" s="1"/>
  <c r="BJ246" i="60"/>
  <c r="M246" i="60"/>
  <c r="BF246" i="60" s="1"/>
  <c r="M241" i="60"/>
  <c r="BF241" i="60" s="1"/>
  <c r="AX241" i="60"/>
  <c r="AW241" i="60"/>
  <c r="J241" i="60"/>
  <c r="BI241" i="60"/>
  <c r="AE241" i="60" s="1"/>
  <c r="BJ241" i="60"/>
  <c r="K241" i="60"/>
  <c r="AL241" i="60" s="1"/>
  <c r="BH241" i="60"/>
  <c r="AD241" i="60" s="1"/>
  <c r="I241" i="60"/>
  <c r="AW236" i="60"/>
  <c r="BH236" i="60"/>
  <c r="AF236" i="60" s="1"/>
  <c r="AX236" i="60"/>
  <c r="I236" i="60"/>
  <c r="J236" i="60"/>
  <c r="BI236" i="60"/>
  <c r="AG236" i="60" s="1"/>
  <c r="BJ236" i="60"/>
  <c r="M236" i="60"/>
  <c r="BF236" i="60" s="1"/>
  <c r="K236" i="60"/>
  <c r="AL236" i="60" s="1"/>
  <c r="I231" i="60"/>
  <c r="BI231" i="60"/>
  <c r="AE231" i="60" s="1"/>
  <c r="M231" i="60"/>
  <c r="BF231" i="60" s="1"/>
  <c r="K231" i="60"/>
  <c r="AL231" i="60" s="1"/>
  <c r="J231" i="60"/>
  <c r="AW231" i="60"/>
  <c r="BH231" i="60"/>
  <c r="AD231" i="60" s="1"/>
  <c r="BJ231" i="60"/>
  <c r="AX231" i="60"/>
  <c r="I225" i="60"/>
  <c r="BJ225" i="60"/>
  <c r="M225" i="60"/>
  <c r="BF225" i="60" s="1"/>
  <c r="BH225" i="60"/>
  <c r="AD225" i="60" s="1"/>
  <c r="AW225" i="60"/>
  <c r="K225" i="60"/>
  <c r="AL225" i="60" s="1"/>
  <c r="BI225" i="60"/>
  <c r="AE225" i="60" s="1"/>
  <c r="AX225" i="60"/>
  <c r="J225" i="60"/>
  <c r="BJ220" i="60"/>
  <c r="J220" i="60"/>
  <c r="AX220" i="60"/>
  <c r="I220" i="60"/>
  <c r="BH220" i="60"/>
  <c r="AD220" i="60" s="1"/>
  <c r="AW220" i="60"/>
  <c r="K220" i="60"/>
  <c r="AL220" i="60" s="1"/>
  <c r="M220" i="60"/>
  <c r="BF220" i="60" s="1"/>
  <c r="BI220" i="60"/>
  <c r="AE220" i="60" s="1"/>
  <c r="K215" i="60"/>
  <c r="AL215" i="60" s="1"/>
  <c r="I215" i="60"/>
  <c r="BI215" i="60"/>
  <c r="AG215" i="60" s="1"/>
  <c r="AW215" i="60"/>
  <c r="M215" i="60"/>
  <c r="BF215" i="60" s="1"/>
  <c r="BH215" i="60"/>
  <c r="AF215" i="60" s="1"/>
  <c r="J215" i="60"/>
  <c r="BJ215" i="60"/>
  <c r="AX215" i="60"/>
  <c r="AX210" i="60"/>
  <c r="AW210" i="60"/>
  <c r="BI210" i="60"/>
  <c r="AE210" i="60" s="1"/>
  <c r="J210" i="60"/>
  <c r="BH210" i="60"/>
  <c r="AD210" i="60" s="1"/>
  <c r="BJ210" i="60"/>
  <c r="K210" i="60"/>
  <c r="AL210" i="60" s="1"/>
  <c r="I210" i="60"/>
  <c r="M210" i="60"/>
  <c r="BF210" i="60" s="1"/>
  <c r="I204" i="60"/>
  <c r="BJ204" i="60"/>
  <c r="AW204" i="60"/>
  <c r="J204" i="60"/>
  <c r="K204" i="60"/>
  <c r="AL204" i="60" s="1"/>
  <c r="M204" i="60"/>
  <c r="BF204" i="60" s="1"/>
  <c r="AX204" i="60"/>
  <c r="BH204" i="60"/>
  <c r="AD204" i="60" s="1"/>
  <c r="BI204" i="60"/>
  <c r="AE204" i="60" s="1"/>
  <c r="AX199" i="60"/>
  <c r="J199" i="60"/>
  <c r="AW199" i="60"/>
  <c r="BI199" i="60"/>
  <c r="AE199" i="60" s="1"/>
  <c r="K199" i="60"/>
  <c r="AL199" i="60" s="1"/>
  <c r="I199" i="60"/>
  <c r="M199" i="60"/>
  <c r="BF199" i="60" s="1"/>
  <c r="BH199" i="60"/>
  <c r="AD199" i="60" s="1"/>
  <c r="BJ199" i="60"/>
  <c r="AX194" i="60"/>
  <c r="K194" i="60"/>
  <c r="AL194" i="60" s="1"/>
  <c r="M194" i="60"/>
  <c r="BF194" i="60" s="1"/>
  <c r="AW194" i="60"/>
  <c r="BI194" i="60"/>
  <c r="AG194" i="60" s="1"/>
  <c r="BH194" i="60"/>
  <c r="AF194" i="60" s="1"/>
  <c r="BJ194" i="60"/>
  <c r="I194" i="60"/>
  <c r="J194" i="60"/>
  <c r="M189" i="60"/>
  <c r="BF189" i="60" s="1"/>
  <c r="AW189" i="60"/>
  <c r="K189" i="60"/>
  <c r="AL189" i="60" s="1"/>
  <c r="BJ189" i="60"/>
  <c r="AX189" i="60"/>
  <c r="BH189" i="60"/>
  <c r="AD189" i="60" s="1"/>
  <c r="I189" i="60"/>
  <c r="BI189" i="60"/>
  <c r="AE189" i="60" s="1"/>
  <c r="J189" i="60"/>
  <c r="BJ183" i="60"/>
  <c r="M183" i="60"/>
  <c r="BF183" i="60" s="1"/>
  <c r="K183" i="60"/>
  <c r="AL183" i="60" s="1"/>
  <c r="AW183" i="60"/>
  <c r="AX183" i="60"/>
  <c r="J183" i="60"/>
  <c r="I183" i="60"/>
  <c r="BI183" i="60"/>
  <c r="AE183" i="60" s="1"/>
  <c r="BH183" i="60"/>
  <c r="AD183" i="60" s="1"/>
  <c r="K178" i="60"/>
  <c r="AL178" i="60" s="1"/>
  <c r="J178" i="60"/>
  <c r="AX178" i="60"/>
  <c r="BJ178" i="60"/>
  <c r="BH178" i="60"/>
  <c r="AD178" i="60" s="1"/>
  <c r="I178" i="60"/>
  <c r="M178" i="60"/>
  <c r="BF178" i="60" s="1"/>
  <c r="AW178" i="60"/>
  <c r="BI178" i="60"/>
  <c r="AE178" i="60" s="1"/>
  <c r="AX173" i="60"/>
  <c r="J173" i="60"/>
  <c r="BH173" i="60"/>
  <c r="AF173" i="60" s="1"/>
  <c r="BI173" i="60"/>
  <c r="AG173" i="60" s="1"/>
  <c r="BJ173" i="60"/>
  <c r="I173" i="60"/>
  <c r="K173" i="60"/>
  <c r="AL173" i="60" s="1"/>
  <c r="AW173" i="60"/>
  <c r="M173" i="60"/>
  <c r="BF173" i="60" s="1"/>
  <c r="M168" i="60"/>
  <c r="BF168" i="60" s="1"/>
  <c r="BJ168" i="60"/>
  <c r="BI168" i="60"/>
  <c r="AE168" i="60" s="1"/>
  <c r="I168" i="60"/>
  <c r="AW168" i="60"/>
  <c r="J168" i="60"/>
  <c r="AX168" i="60"/>
  <c r="K168" i="60"/>
  <c r="AL168" i="60" s="1"/>
  <c r="BH168" i="60"/>
  <c r="AD168" i="60" s="1"/>
  <c r="AW162" i="60"/>
  <c r="BI162" i="60"/>
  <c r="AE162" i="60" s="1"/>
  <c r="M162" i="60"/>
  <c r="BF162" i="60" s="1"/>
  <c r="K162" i="60"/>
  <c r="AL162" i="60" s="1"/>
  <c r="I162" i="60"/>
  <c r="AX162" i="60"/>
  <c r="J162" i="60"/>
  <c r="BJ162" i="60"/>
  <c r="BH162" i="60"/>
  <c r="AD162" i="60" s="1"/>
  <c r="BH157" i="60"/>
  <c r="AD157" i="60" s="1"/>
  <c r="AX157" i="60"/>
  <c r="BJ157" i="60"/>
  <c r="AW157" i="60"/>
  <c r="I157" i="60"/>
  <c r="M157" i="60"/>
  <c r="BF157" i="60" s="1"/>
  <c r="BI157" i="60"/>
  <c r="AE157" i="60" s="1"/>
  <c r="K157" i="60"/>
  <c r="AL157" i="60" s="1"/>
  <c r="J157" i="60"/>
  <c r="K152" i="60"/>
  <c r="AL152" i="60" s="1"/>
  <c r="J152" i="60"/>
  <c r="I152" i="60"/>
  <c r="M152" i="60"/>
  <c r="BF152" i="60" s="1"/>
  <c r="AW152" i="60"/>
  <c r="BH152" i="60"/>
  <c r="AF152" i="60" s="1"/>
  <c r="AX152" i="60"/>
  <c r="BI152" i="60"/>
  <c r="AG152" i="60" s="1"/>
  <c r="BJ152" i="60"/>
  <c r="AW148" i="60"/>
  <c r="BH148" i="60"/>
  <c r="AD148" i="60" s="1"/>
  <c r="BJ148" i="60"/>
  <c r="M148" i="60"/>
  <c r="BF148" i="60" s="1"/>
  <c r="J148" i="60"/>
  <c r="I148" i="60"/>
  <c r="AX148" i="60"/>
  <c r="BI148" i="60"/>
  <c r="AE148" i="60" s="1"/>
  <c r="K148" i="60"/>
  <c r="AL148" i="60" s="1"/>
  <c r="I144" i="60"/>
  <c r="K144" i="60"/>
  <c r="AL144" i="60" s="1"/>
  <c r="AW144" i="60"/>
  <c r="BJ144" i="60"/>
  <c r="AX144" i="60"/>
  <c r="BI144" i="60"/>
  <c r="AE144" i="60" s="1"/>
  <c r="J144" i="60"/>
  <c r="M144" i="60"/>
  <c r="BF144" i="60" s="1"/>
  <c r="BH144" i="60"/>
  <c r="AD144" i="60" s="1"/>
  <c r="AX140" i="60"/>
  <c r="K140" i="60"/>
  <c r="AL140" i="60" s="1"/>
  <c r="AW140" i="60"/>
  <c r="BH140" i="60"/>
  <c r="AD140" i="60" s="1"/>
  <c r="M140" i="60"/>
  <c r="BF140" i="60" s="1"/>
  <c r="I140" i="60"/>
  <c r="J140" i="60"/>
  <c r="BI140" i="60"/>
  <c r="AE140" i="60" s="1"/>
  <c r="BJ140" i="60"/>
  <c r="K136" i="60"/>
  <c r="AL136" i="60" s="1"/>
  <c r="BJ136" i="60"/>
  <c r="AX136" i="60"/>
  <c r="J136" i="60"/>
  <c r="I136" i="60"/>
  <c r="AW136" i="60"/>
  <c r="BI136" i="60"/>
  <c r="AE136" i="60" s="1"/>
  <c r="BH136" i="60"/>
  <c r="AD136" i="60" s="1"/>
  <c r="M136" i="60"/>
  <c r="BF136" i="60" s="1"/>
  <c r="BI132" i="60"/>
  <c r="AE132" i="60" s="1"/>
  <c r="AX132" i="60"/>
  <c r="K132" i="60"/>
  <c r="AL132" i="60" s="1"/>
  <c r="M132" i="60"/>
  <c r="BF132" i="60" s="1"/>
  <c r="J132" i="60"/>
  <c r="BJ132" i="60"/>
  <c r="I132" i="60"/>
  <c r="BH132" i="60"/>
  <c r="AD132" i="60" s="1"/>
  <c r="AW132" i="60"/>
  <c r="AX128" i="60"/>
  <c r="BI128" i="60"/>
  <c r="AE128" i="60" s="1"/>
  <c r="BJ128" i="60"/>
  <c r="BH128" i="60"/>
  <c r="AD128" i="60" s="1"/>
  <c r="I128" i="60"/>
  <c r="J128" i="60"/>
  <c r="M128" i="60"/>
  <c r="BF128" i="60" s="1"/>
  <c r="K128" i="60"/>
  <c r="AL128" i="60" s="1"/>
  <c r="AW128" i="60"/>
  <c r="BI124" i="60"/>
  <c r="AE124" i="60" s="1"/>
  <c r="J124" i="60"/>
  <c r="AX124" i="60"/>
  <c r="M124" i="60"/>
  <c r="BF124" i="60" s="1"/>
  <c r="K124" i="60"/>
  <c r="AL124" i="60" s="1"/>
  <c r="BJ124" i="60"/>
  <c r="BH124" i="60"/>
  <c r="AD124" i="60" s="1"/>
  <c r="AW124" i="60"/>
  <c r="I124" i="60"/>
  <c r="BI120" i="60"/>
  <c r="AE120" i="60" s="1"/>
  <c r="AX120" i="60"/>
  <c r="I120" i="60"/>
  <c r="AW120" i="60"/>
  <c r="J120" i="60"/>
  <c r="BJ120" i="60"/>
  <c r="K120" i="60"/>
  <c r="M120" i="60"/>
  <c r="BH120" i="60"/>
  <c r="AD120" i="60" s="1"/>
  <c r="BH117" i="60"/>
  <c r="AW117" i="60"/>
  <c r="AX116" i="60"/>
  <c r="BI116" i="60"/>
  <c r="BH116" i="60"/>
  <c r="AW116" i="60"/>
  <c r="BI115" i="60"/>
  <c r="AX115" i="60"/>
  <c r="AW115" i="60"/>
  <c r="BH115" i="60"/>
  <c r="BI113" i="60"/>
  <c r="AX113" i="60"/>
  <c r="BH113" i="60"/>
  <c r="AW113" i="60"/>
  <c r="AX111" i="60"/>
  <c r="BI111" i="60"/>
  <c r="AW111" i="60"/>
  <c r="BH111" i="60"/>
  <c r="AW109" i="60"/>
  <c r="BH109" i="60"/>
  <c r="AD109" i="60" s="1"/>
  <c r="BI106" i="60"/>
  <c r="AE106" i="60" s="1"/>
  <c r="AX106" i="60"/>
  <c r="AW106" i="60"/>
  <c r="BH106" i="60"/>
  <c r="AD106" i="60" s="1"/>
  <c r="BI103" i="60"/>
  <c r="AE103" i="60" s="1"/>
  <c r="AX103" i="60"/>
  <c r="BH103" i="60"/>
  <c r="AD103" i="60" s="1"/>
  <c r="AW103" i="60"/>
  <c r="BI99" i="60"/>
  <c r="AE99" i="60" s="1"/>
  <c r="AX99" i="60"/>
  <c r="BH99" i="60"/>
  <c r="AD99" i="60" s="1"/>
  <c r="AW99" i="60"/>
  <c r="AX94" i="60"/>
  <c r="BI94" i="60"/>
  <c r="AE94" i="60" s="1"/>
  <c r="AW94" i="60"/>
  <c r="BH94" i="60"/>
  <c r="AD94" i="60" s="1"/>
  <c r="AX90" i="60"/>
  <c r="BI90" i="60"/>
  <c r="AE90" i="60" s="1"/>
  <c r="AW90" i="60"/>
  <c r="BH90" i="60"/>
  <c r="AD90" i="60" s="1"/>
  <c r="BI88" i="60"/>
  <c r="AE88" i="60" s="1"/>
  <c r="AX88" i="60"/>
  <c r="BH88" i="60"/>
  <c r="AD88" i="60" s="1"/>
  <c r="AW88" i="60"/>
  <c r="AX85" i="60"/>
  <c r="BI85" i="60"/>
  <c r="AE85" i="60" s="1"/>
  <c r="AW85" i="60"/>
  <c r="BH85" i="60"/>
  <c r="AD85" i="60" s="1"/>
  <c r="BI83" i="60"/>
  <c r="AE83" i="60" s="1"/>
  <c r="AX83" i="60"/>
  <c r="BH83" i="60"/>
  <c r="AD83" i="60" s="1"/>
  <c r="AW83" i="60"/>
  <c r="BI81" i="60"/>
  <c r="AE81" i="60" s="1"/>
  <c r="AX81" i="60"/>
  <c r="BH81" i="60"/>
  <c r="AD81" i="60" s="1"/>
  <c r="AW81" i="60"/>
  <c r="BI78" i="60"/>
  <c r="AE78" i="60" s="1"/>
  <c r="AX78" i="60"/>
  <c r="AW78" i="60"/>
  <c r="BH78" i="60"/>
  <c r="AD78" i="60" s="1"/>
  <c r="AX76" i="60"/>
  <c r="BI76" i="60"/>
  <c r="AE76" i="60" s="1"/>
  <c r="BH76" i="60"/>
  <c r="AD76" i="60" s="1"/>
  <c r="AW76" i="60"/>
  <c r="BI70" i="60"/>
  <c r="AE70" i="60" s="1"/>
  <c r="AX70" i="60"/>
  <c r="AW70" i="60"/>
  <c r="BH70" i="60"/>
  <c r="AD70" i="60" s="1"/>
  <c r="AX68" i="60"/>
  <c r="BI68" i="60"/>
  <c r="AE68" i="60" s="1"/>
  <c r="BH68" i="60"/>
  <c r="AD68" i="60" s="1"/>
  <c r="AW68" i="60"/>
  <c r="BI67" i="60"/>
  <c r="AE67" i="60" s="1"/>
  <c r="AX67" i="60"/>
  <c r="AW67" i="60"/>
  <c r="BH67" i="60"/>
  <c r="AD67" i="60" s="1"/>
  <c r="AX63" i="60"/>
  <c r="BI63" i="60"/>
  <c r="AE63" i="60" s="1"/>
  <c r="BH63" i="60"/>
  <c r="AD63" i="60" s="1"/>
  <c r="AW63" i="60"/>
  <c r="AX59" i="60"/>
  <c r="BI59" i="60"/>
  <c r="AE59" i="60" s="1"/>
  <c r="BH59" i="60"/>
  <c r="AD59" i="60" s="1"/>
  <c r="AW59" i="60"/>
  <c r="AW55" i="60"/>
  <c r="BH55" i="60"/>
  <c r="AF55" i="60" s="1"/>
  <c r="BI51" i="60"/>
  <c r="AE51" i="60" s="1"/>
  <c r="AX51" i="60"/>
  <c r="AW51" i="60"/>
  <c r="BH51" i="60"/>
  <c r="AD51" i="60" s="1"/>
  <c r="BI47" i="60"/>
  <c r="AE47" i="60" s="1"/>
  <c r="AX47" i="60"/>
  <c r="AW47" i="60"/>
  <c r="BH47" i="60"/>
  <c r="AD47" i="60" s="1"/>
  <c r="BI43" i="60"/>
  <c r="AG43" i="60" s="1"/>
  <c r="AX43" i="60"/>
  <c r="AW43" i="60"/>
  <c r="BH43" i="60"/>
  <c r="AF43" i="60" s="1"/>
  <c r="BI40" i="60"/>
  <c r="AE40" i="60" s="1"/>
  <c r="AX40" i="60"/>
  <c r="AW40" i="60"/>
  <c r="BH40" i="60"/>
  <c r="AD40" i="60" s="1"/>
  <c r="AX37" i="60"/>
  <c r="BI37" i="60"/>
  <c r="AE37" i="60" s="1"/>
  <c r="BH37" i="60"/>
  <c r="AD37" i="60" s="1"/>
  <c r="AW37" i="60"/>
  <c r="BI34" i="60"/>
  <c r="AG34" i="60" s="1"/>
  <c r="AX34" i="60"/>
  <c r="BH34" i="60"/>
  <c r="AF34" i="60" s="1"/>
  <c r="AW34" i="60"/>
  <c r="AX31" i="60"/>
  <c r="BI31" i="60"/>
  <c r="AE31" i="60" s="1"/>
  <c r="BH31" i="60"/>
  <c r="AD31" i="60" s="1"/>
  <c r="AW31" i="60"/>
  <c r="AX28" i="60"/>
  <c r="BI28" i="60"/>
  <c r="AE28" i="60" s="1"/>
  <c r="BH28" i="60"/>
  <c r="AD28" i="60" s="1"/>
  <c r="AW28" i="60"/>
  <c r="AX25" i="60"/>
  <c r="BI25" i="60"/>
  <c r="AG25" i="60" s="1"/>
  <c r="BH25" i="60"/>
  <c r="AF25" i="60" s="1"/>
  <c r="AW25" i="60"/>
  <c r="AW24" i="60"/>
  <c r="BH24" i="60"/>
  <c r="AD24" i="60" s="1"/>
  <c r="BI23" i="60"/>
  <c r="AE23" i="60" s="1"/>
  <c r="AX23" i="60"/>
  <c r="AW23" i="60"/>
  <c r="BH23" i="60"/>
  <c r="AD23" i="60" s="1"/>
  <c r="BI20" i="60"/>
  <c r="AE20" i="60" s="1"/>
  <c r="AX20" i="60"/>
  <c r="BH20" i="60"/>
  <c r="AD20" i="60" s="1"/>
  <c r="AW20" i="60"/>
  <c r="AX17" i="60"/>
  <c r="BI17" i="60"/>
  <c r="AE17" i="60" s="1"/>
  <c r="AW17" i="60"/>
  <c r="BH17" i="60"/>
  <c r="AD17" i="60" s="1"/>
  <c r="AX14" i="60"/>
  <c r="BI14" i="60"/>
  <c r="AE14" i="60" s="1"/>
  <c r="BH14" i="60"/>
  <c r="AD14" i="60" s="1"/>
  <c r="AW14" i="60"/>
  <c r="M28" i="58"/>
  <c r="E29" i="58"/>
  <c r="O10" i="56"/>
  <c r="I31" i="56"/>
  <c r="O31" i="56"/>
  <c r="G31" i="56"/>
  <c r="M31" i="56" s="1"/>
  <c r="Q31" i="56"/>
  <c r="K31" i="56"/>
  <c r="U31" i="56"/>
  <c r="M28" i="56"/>
  <c r="E29" i="56"/>
  <c r="U29" i="56"/>
  <c r="U27" i="56" s="1"/>
  <c r="Q29" i="56"/>
  <c r="Q27" i="56" s="1"/>
  <c r="O29" i="56"/>
  <c r="O27" i="56" s="1"/>
  <c r="K29" i="56"/>
  <c r="K27" i="56" s="1"/>
  <c r="I29" i="56"/>
  <c r="I27" i="56" s="1"/>
  <c r="G29" i="56"/>
  <c r="U15" i="51"/>
  <c r="Q15" i="51"/>
  <c r="M18" i="51"/>
  <c r="G15" i="51"/>
  <c r="K8" i="51"/>
  <c r="M21" i="51"/>
  <c r="M20" i="51" s="1"/>
  <c r="G20" i="51"/>
  <c r="M28" i="48"/>
  <c r="G31" i="57"/>
  <c r="K31" i="57"/>
  <c r="Q31" i="57"/>
  <c r="I31" i="57"/>
  <c r="O31" i="57"/>
  <c r="U31" i="57"/>
  <c r="I33" i="57"/>
  <c r="K33" i="57"/>
  <c r="Q33" i="57"/>
  <c r="G33" i="57"/>
  <c r="M33" i="57" s="1"/>
  <c r="O33" i="57"/>
  <c r="U33" i="57"/>
  <c r="G38" i="55"/>
  <c r="M38" i="55" s="1"/>
  <c r="I38" i="55"/>
  <c r="K38" i="55"/>
  <c r="O38" i="55"/>
  <c r="Q38" i="55"/>
  <c r="U38" i="55"/>
  <c r="U33" i="55"/>
  <c r="Q33" i="55"/>
  <c r="O33" i="55"/>
  <c r="K33" i="55"/>
  <c r="I33" i="55"/>
  <c r="G33" i="55"/>
  <c r="M33" i="55" s="1"/>
  <c r="U32" i="55"/>
  <c r="Q32" i="55"/>
  <c r="O32" i="55"/>
  <c r="K32" i="55"/>
  <c r="I32" i="55"/>
  <c r="G32" i="55"/>
  <c r="G32" i="51"/>
  <c r="U31" i="51"/>
  <c r="Q31" i="51"/>
  <c r="O31" i="51"/>
  <c r="K31" i="51"/>
  <c r="I31" i="51"/>
  <c r="G31" i="51"/>
  <c r="G33" i="49"/>
  <c r="U32" i="49"/>
  <c r="Q32" i="49"/>
  <c r="O32" i="49"/>
  <c r="K32" i="49"/>
  <c r="I32" i="49"/>
  <c r="G32" i="49"/>
  <c r="U33" i="48"/>
  <c r="Q33" i="48"/>
  <c r="O33" i="48"/>
  <c r="K33" i="48"/>
  <c r="I33" i="48"/>
  <c r="G33" i="48"/>
  <c r="M33" i="48" s="1"/>
  <c r="U32" i="48"/>
  <c r="Q32" i="48"/>
  <c r="O32" i="48"/>
  <c r="K32" i="48"/>
  <c r="I32" i="48"/>
  <c r="G32" i="48"/>
  <c r="M15" i="51"/>
  <c r="M19" i="56"/>
  <c r="M19" i="58"/>
  <c r="G29" i="47"/>
  <c r="M29" i="47" s="1"/>
  <c r="Q29" i="47"/>
  <c r="O29" i="47"/>
  <c r="I29" i="47"/>
  <c r="K29" i="47"/>
  <c r="U29" i="47"/>
  <c r="G26" i="47"/>
  <c r="E27" i="47"/>
  <c r="E28" i="47" s="1"/>
  <c r="Q28" i="47"/>
  <c r="O28" i="47"/>
  <c r="K28" i="47"/>
  <c r="I28" i="47"/>
  <c r="G28" i="47"/>
  <c r="M28" i="47" s="1"/>
  <c r="U27" i="47"/>
  <c r="Q27" i="47"/>
  <c r="O27" i="47"/>
  <c r="K27" i="47"/>
  <c r="I27" i="47"/>
  <c r="G27" i="47"/>
  <c r="K17" i="47"/>
  <c r="U19" i="56"/>
  <c r="Q23" i="51"/>
  <c r="K23" i="51"/>
  <c r="M23" i="51"/>
  <c r="U23" i="51"/>
  <c r="I23" i="51"/>
  <c r="O23" i="51"/>
  <c r="Q20" i="55"/>
  <c r="G21" i="47"/>
  <c r="I21" i="47"/>
  <c r="I20" i="47" s="1"/>
  <c r="K21" i="47"/>
  <c r="K20" i="47" s="1"/>
  <c r="O21" i="47"/>
  <c r="O20" i="47" s="1"/>
  <c r="U21" i="47"/>
  <c r="U20" i="47" s="1"/>
  <c r="Q21" i="47"/>
  <c r="Q20" i="47" s="1"/>
  <c r="M11" i="49"/>
  <c r="M10" i="49" s="1"/>
  <c r="G10" i="49"/>
  <c r="Q26" i="57" l="1"/>
  <c r="Q24" i="57" s="1"/>
  <c r="G26" i="57"/>
  <c r="I26" i="57"/>
  <c r="I24" i="57" s="1"/>
  <c r="K26" i="57"/>
  <c r="K24" i="57" s="1"/>
  <c r="O26" i="57"/>
  <c r="O24" i="57" s="1"/>
  <c r="U26" i="57"/>
  <c r="U24" i="57" s="1"/>
  <c r="G30" i="55"/>
  <c r="I30" i="55"/>
  <c r="I28" i="55" s="1"/>
  <c r="K30" i="55"/>
  <c r="K28" i="55" s="1"/>
  <c r="O30" i="55"/>
  <c r="O28" i="55" s="1"/>
  <c r="Q30" i="55"/>
  <c r="Q28" i="55" s="1"/>
  <c r="U30" i="55"/>
  <c r="U28" i="55" s="1"/>
  <c r="G29" i="49"/>
  <c r="I29" i="49"/>
  <c r="I27" i="49" s="1"/>
  <c r="K29" i="49"/>
  <c r="K27" i="49" s="1"/>
  <c r="O29" i="49"/>
  <c r="O27" i="49" s="1"/>
  <c r="Q29" i="49"/>
  <c r="Q27" i="49" s="1"/>
  <c r="U29" i="49"/>
  <c r="U27" i="49" s="1"/>
  <c r="J1111" i="60"/>
  <c r="I1111" i="60"/>
  <c r="BJ252" i="60"/>
  <c r="I252" i="60"/>
  <c r="BH252" i="60"/>
  <c r="AD252" i="60" s="1"/>
  <c r="AW252" i="60"/>
  <c r="M252" i="60"/>
  <c r="BF252" i="60" s="1"/>
  <c r="J252" i="60"/>
  <c r="BI252" i="60"/>
  <c r="AE252" i="60" s="1"/>
  <c r="K252" i="60"/>
  <c r="AL252" i="60" s="1"/>
  <c r="AX252" i="60"/>
  <c r="K710" i="60"/>
  <c r="AL710" i="60" s="1"/>
  <c r="BJ710" i="60"/>
  <c r="AX710" i="60"/>
  <c r="I710" i="60"/>
  <c r="J710" i="60"/>
  <c r="M710" i="60"/>
  <c r="BF710" i="60" s="1"/>
  <c r="AW710" i="60"/>
  <c r="BH710" i="60"/>
  <c r="AD710" i="60" s="1"/>
  <c r="BI710" i="60"/>
  <c r="AE710" i="60" s="1"/>
  <c r="J922" i="60"/>
  <c r="I922" i="60"/>
  <c r="M630" i="60"/>
  <c r="BJ630" i="60"/>
  <c r="AW630" i="60"/>
  <c r="J630" i="60"/>
  <c r="BH630" i="60"/>
  <c r="AD630" i="60" s="1"/>
  <c r="AX630" i="60"/>
  <c r="K630" i="60"/>
  <c r="I630" i="60"/>
  <c r="I603" i="60" s="1"/>
  <c r="BI630" i="60"/>
  <c r="AE630" i="60" s="1"/>
  <c r="BJ449" i="60"/>
  <c r="K449" i="60"/>
  <c r="I449" i="60"/>
  <c r="I444" i="60" s="1"/>
  <c r="BI449" i="60"/>
  <c r="AE449" i="60" s="1"/>
  <c r="J449" i="60"/>
  <c r="J444" i="60" s="1"/>
  <c r="BH449" i="60"/>
  <c r="AD449" i="60" s="1"/>
  <c r="AX449" i="60"/>
  <c r="AW449" i="60"/>
  <c r="M449" i="60"/>
  <c r="I970" i="60"/>
  <c r="J970" i="60"/>
  <c r="BI970" i="60"/>
  <c r="AE970" i="60" s="1"/>
  <c r="K970" i="60"/>
  <c r="AL970" i="60" s="1"/>
  <c r="M970" i="60"/>
  <c r="BF970" i="60" s="1"/>
  <c r="BJ364" i="60"/>
  <c r="BH364" i="60"/>
  <c r="AD364" i="60" s="1"/>
  <c r="BI364" i="60"/>
  <c r="AE364" i="60" s="1"/>
  <c r="M364" i="60"/>
  <c r="BF364" i="60" s="1"/>
  <c r="AX364" i="60"/>
  <c r="AW364" i="60"/>
  <c r="K364" i="60"/>
  <c r="AL364" i="60" s="1"/>
  <c r="J364" i="60"/>
  <c r="I364" i="60"/>
  <c r="M497" i="60"/>
  <c r="BF497" i="60" s="1"/>
  <c r="J497" i="60"/>
  <c r="I497" i="60"/>
  <c r="AW497" i="60"/>
  <c r="AX497" i="60"/>
  <c r="K497" i="60"/>
  <c r="AL497" i="60" s="1"/>
  <c r="BJ497" i="60"/>
  <c r="BI497" i="60"/>
  <c r="AE497" i="60" s="1"/>
  <c r="BH497" i="60"/>
  <c r="AD497" i="60" s="1"/>
  <c r="AW502" i="60"/>
  <c r="BJ502" i="60"/>
  <c r="BI502" i="60"/>
  <c r="AE502" i="60" s="1"/>
  <c r="AX502" i="60"/>
  <c r="J502" i="60"/>
  <c r="K502" i="60"/>
  <c r="AL502" i="60" s="1"/>
  <c r="M502" i="60"/>
  <c r="BF502" i="60" s="1"/>
  <c r="I502" i="60"/>
  <c r="BH502" i="60"/>
  <c r="AD502" i="60" s="1"/>
  <c r="M478" i="60"/>
  <c r="BF478" i="60" s="1"/>
  <c r="AW478" i="60"/>
  <c r="AX478" i="60"/>
  <c r="BH478" i="60"/>
  <c r="AD478" i="60" s="1"/>
  <c r="BI478" i="60"/>
  <c r="AE478" i="60" s="1"/>
  <c r="BJ478" i="60"/>
  <c r="I478" i="60"/>
  <c r="J478" i="60"/>
  <c r="K478" i="60"/>
  <c r="AL478" i="60" s="1"/>
  <c r="I368" i="60"/>
  <c r="AX368" i="60"/>
  <c r="BH368" i="60"/>
  <c r="AD368" i="60" s="1"/>
  <c r="BJ368" i="60"/>
  <c r="J368" i="60"/>
  <c r="K368" i="60"/>
  <c r="AL368" i="60" s="1"/>
  <c r="M368" i="60"/>
  <c r="BF368" i="60" s="1"/>
  <c r="BI368" i="60"/>
  <c r="AE368" i="60" s="1"/>
  <c r="AW368" i="60"/>
  <c r="J603" i="60"/>
  <c r="AW970" i="60"/>
  <c r="AX970" i="60"/>
  <c r="BH970" i="60"/>
  <c r="AD970" i="60" s="1"/>
  <c r="BJ970" i="60"/>
  <c r="M960" i="60"/>
  <c r="BF960" i="60" s="1"/>
  <c r="I960" i="60"/>
  <c r="AX960" i="60"/>
  <c r="J960" i="60"/>
  <c r="BH960" i="60"/>
  <c r="AF960" i="60" s="1"/>
  <c r="BI960" i="60"/>
  <c r="AG960" i="60" s="1"/>
  <c r="BJ960" i="60"/>
  <c r="AW960" i="60"/>
  <c r="K960" i="60"/>
  <c r="AL960" i="60" s="1"/>
  <c r="K725" i="60"/>
  <c r="AL725" i="60" s="1"/>
  <c r="I725" i="60"/>
  <c r="J725" i="60"/>
  <c r="BJ725" i="60"/>
  <c r="BI725" i="60"/>
  <c r="AG725" i="60" s="1"/>
  <c r="BH725" i="60"/>
  <c r="AF725" i="60" s="1"/>
  <c r="AX725" i="60"/>
  <c r="AW725" i="60"/>
  <c r="M725" i="60"/>
  <c r="BF725" i="60" s="1"/>
  <c r="J462" i="60"/>
  <c r="I462" i="60"/>
  <c r="BI1020" i="60"/>
  <c r="AG1020" i="60" s="1"/>
  <c r="BH1020" i="60"/>
  <c r="AF1020" i="60" s="1"/>
  <c r="AX1020" i="60"/>
  <c r="AW1020" i="60"/>
  <c r="M1020" i="60"/>
  <c r="BF1020" i="60" s="1"/>
  <c r="BJ1020" i="60"/>
  <c r="J1020" i="60"/>
  <c r="I1020" i="60"/>
  <c r="K1020" i="60"/>
  <c r="AL1020" i="60" s="1"/>
  <c r="I646" i="60"/>
  <c r="J646" i="60"/>
  <c r="J1152" i="60"/>
  <c r="I740" i="60"/>
  <c r="J740" i="60"/>
  <c r="K740" i="60"/>
  <c r="AL740" i="60" s="1"/>
  <c r="M740" i="60"/>
  <c r="BF740" i="60" s="1"/>
  <c r="AW740" i="60"/>
  <c r="AX740" i="60"/>
  <c r="BJ740" i="60"/>
  <c r="BH740" i="60"/>
  <c r="AD740" i="60" s="1"/>
  <c r="BI740" i="60"/>
  <c r="AE740" i="60" s="1"/>
  <c r="I383" i="60"/>
  <c r="J383" i="60"/>
  <c r="K383" i="60"/>
  <c r="AL383" i="60" s="1"/>
  <c r="M383" i="60"/>
  <c r="BF383" i="60" s="1"/>
  <c r="AW383" i="60"/>
  <c r="AX383" i="60"/>
  <c r="BH383" i="60"/>
  <c r="AD383" i="60" s="1"/>
  <c r="BI383" i="60"/>
  <c r="AE383" i="60" s="1"/>
  <c r="BJ383" i="60"/>
  <c r="I470" i="60"/>
  <c r="J470" i="60"/>
  <c r="K470" i="60"/>
  <c r="M470" i="60"/>
  <c r="AW470" i="60"/>
  <c r="AX470" i="60"/>
  <c r="BH470" i="60"/>
  <c r="AD470" i="60" s="1"/>
  <c r="BI470" i="60"/>
  <c r="AE470" i="60" s="1"/>
  <c r="BJ470" i="60"/>
  <c r="BH1045" i="60"/>
  <c r="AD1045" i="60" s="1"/>
  <c r="K1045" i="60"/>
  <c r="AW1045" i="60"/>
  <c r="M1045" i="60"/>
  <c r="BI1045" i="60"/>
  <c r="AE1045" i="60" s="1"/>
  <c r="J881" i="60"/>
  <c r="I881" i="60"/>
  <c r="J836" i="60"/>
  <c r="I836" i="60"/>
  <c r="I119" i="60"/>
  <c r="J119" i="60"/>
  <c r="I735" i="60"/>
  <c r="I705" i="60" s="1"/>
  <c r="J735" i="60"/>
  <c r="J705" i="60" s="1"/>
  <c r="K735" i="60"/>
  <c r="M735" i="60"/>
  <c r="AW735" i="60"/>
  <c r="AX735" i="60"/>
  <c r="BH735" i="60"/>
  <c r="AD735" i="60" s="1"/>
  <c r="BI735" i="60"/>
  <c r="AE735" i="60" s="1"/>
  <c r="BJ735" i="60"/>
  <c r="I359" i="60"/>
  <c r="J359" i="60"/>
  <c r="K359" i="60"/>
  <c r="M359" i="60"/>
  <c r="AW359" i="60"/>
  <c r="AX359" i="60"/>
  <c r="BH359" i="60"/>
  <c r="AD359" i="60" s="1"/>
  <c r="BI359" i="60"/>
  <c r="AE359" i="60" s="1"/>
  <c r="BJ359" i="60"/>
  <c r="I1045" i="60"/>
  <c r="J1045" i="60"/>
  <c r="AX1045" i="60"/>
  <c r="BJ1045" i="60"/>
  <c r="I434" i="60"/>
  <c r="J434" i="60"/>
  <c r="K434" i="60"/>
  <c r="M434" i="60"/>
  <c r="AW434" i="60"/>
  <c r="AX434" i="60"/>
  <c r="BH434" i="60"/>
  <c r="AD434" i="60" s="1"/>
  <c r="BI434" i="60"/>
  <c r="AE434" i="60" s="1"/>
  <c r="BJ434" i="60"/>
  <c r="BC1172" i="60"/>
  <c r="AV1172" i="60"/>
  <c r="BF1172" i="60"/>
  <c r="M1171" i="60"/>
  <c r="AL1172" i="60"/>
  <c r="AU1171" i="60" s="1"/>
  <c r="K1171" i="60"/>
  <c r="BC1170" i="60"/>
  <c r="AV1170" i="60"/>
  <c r="BC1169" i="60"/>
  <c r="AV1169" i="60"/>
  <c r="BC1168" i="60"/>
  <c r="AV1168" i="60"/>
  <c r="BC1166" i="60"/>
  <c r="AV1166" i="60"/>
  <c r="BC1164" i="60"/>
  <c r="AV1164" i="60"/>
  <c r="BC1158" i="60"/>
  <c r="AV1158" i="60"/>
  <c r="BC1153" i="60"/>
  <c r="AV1153" i="60"/>
  <c r="BF1153" i="60"/>
  <c r="M1152" i="60"/>
  <c r="AL1153" i="60"/>
  <c r="AU1152" i="60" s="1"/>
  <c r="K1152" i="60"/>
  <c r="BC1150" i="60"/>
  <c r="AV1150" i="60"/>
  <c r="BC1149" i="60"/>
  <c r="AV1149" i="60"/>
  <c r="AV1143" i="60"/>
  <c r="BC1143" i="60"/>
  <c r="AV1139" i="60"/>
  <c r="BC1139" i="60"/>
  <c r="AV1134" i="60"/>
  <c r="BC1134" i="60"/>
  <c r="BC1130" i="60"/>
  <c r="AV1130" i="60"/>
  <c r="AV1125" i="60"/>
  <c r="BC1125" i="60"/>
  <c r="BC1121" i="60"/>
  <c r="AV1121" i="60"/>
  <c r="AV1116" i="60"/>
  <c r="BC1116" i="60"/>
  <c r="BF1112" i="60"/>
  <c r="M1111" i="60"/>
  <c r="AV1112" i="60"/>
  <c r="BC1112" i="60"/>
  <c r="AL1112" i="60"/>
  <c r="AU1111" i="60" s="1"/>
  <c r="K1111" i="60"/>
  <c r="BF1106" i="60"/>
  <c r="M1105" i="60"/>
  <c r="BC1106" i="60"/>
  <c r="AV1106" i="60"/>
  <c r="K1105" i="60"/>
  <c r="AL1106" i="60"/>
  <c r="AU1105" i="60" s="1"/>
  <c r="BC1100" i="60"/>
  <c r="AV1100" i="60"/>
  <c r="BC1095" i="60"/>
  <c r="AV1095" i="60"/>
  <c r="BC1090" i="60"/>
  <c r="AV1090" i="60"/>
  <c r="BC1085" i="60"/>
  <c r="AV1085" i="60"/>
  <c r="BC1080" i="60"/>
  <c r="AV1080" i="60"/>
  <c r="BC1076" i="60"/>
  <c r="AV1076" i="60"/>
  <c r="AL1072" i="60"/>
  <c r="BF1072" i="60"/>
  <c r="BC1072" i="60"/>
  <c r="AV1072" i="60"/>
  <c r="AV1067" i="60"/>
  <c r="BC1067" i="60"/>
  <c r="AV1063" i="60"/>
  <c r="BC1063" i="60"/>
  <c r="AV1059" i="60"/>
  <c r="BC1059" i="60"/>
  <c r="BC1055" i="60"/>
  <c r="AV1055" i="60"/>
  <c r="BC1050" i="60"/>
  <c r="AV1050" i="60"/>
  <c r="BC1040" i="60"/>
  <c r="AV1040" i="60"/>
  <c r="BC1035" i="60"/>
  <c r="AV1035" i="60"/>
  <c r="BC1030" i="60"/>
  <c r="AV1030" i="60"/>
  <c r="BC1025" i="60"/>
  <c r="AV1025" i="60"/>
  <c r="BC1015" i="60"/>
  <c r="AV1015" i="60"/>
  <c r="BC1010" i="60"/>
  <c r="AV1010" i="60"/>
  <c r="BC1005" i="60"/>
  <c r="AV1005" i="60"/>
  <c r="BC1000" i="60"/>
  <c r="AV1000" i="60"/>
  <c r="BC995" i="60"/>
  <c r="AV995" i="60"/>
  <c r="BC990" i="60"/>
  <c r="AV990" i="60"/>
  <c r="BC985" i="60"/>
  <c r="AV985" i="60"/>
  <c r="BC980" i="60"/>
  <c r="AV980" i="60"/>
  <c r="BC975" i="60"/>
  <c r="AV975" i="60"/>
  <c r="BC965" i="60"/>
  <c r="AV965" i="60"/>
  <c r="BC957" i="60"/>
  <c r="AV957" i="60"/>
  <c r="BC953" i="60"/>
  <c r="AV953" i="60"/>
  <c r="BC950" i="60"/>
  <c r="AV950" i="60"/>
  <c r="BF947" i="60"/>
  <c r="BC947" i="60"/>
  <c r="AV947" i="60"/>
  <c r="AL947" i="60"/>
  <c r="BF941" i="60"/>
  <c r="M940" i="60"/>
  <c r="AL941" i="60"/>
  <c r="AU940" i="60" s="1"/>
  <c r="K940" i="60"/>
  <c r="BC941" i="60"/>
  <c r="AV941" i="60"/>
  <c r="BC939" i="60"/>
  <c r="AV939" i="60"/>
  <c r="BC938" i="60"/>
  <c r="AV938" i="60"/>
  <c r="BC937" i="60"/>
  <c r="AV937" i="60"/>
  <c r="BC935" i="60"/>
  <c r="AV935" i="60"/>
  <c r="BC933" i="60"/>
  <c r="AV933" i="60"/>
  <c r="BC927" i="60"/>
  <c r="AV927" i="60"/>
  <c r="BC923" i="60"/>
  <c r="AV923" i="60"/>
  <c r="BF923" i="60"/>
  <c r="M922" i="60"/>
  <c r="AL923" i="60"/>
  <c r="AU922" i="60" s="1"/>
  <c r="K922" i="60"/>
  <c r="BC920" i="60"/>
  <c r="AV920" i="60"/>
  <c r="BC919" i="60"/>
  <c r="AV919" i="60"/>
  <c r="BC913" i="60"/>
  <c r="AV913" i="60"/>
  <c r="BC909" i="60"/>
  <c r="AV909" i="60"/>
  <c r="BC904" i="60"/>
  <c r="AV904" i="60"/>
  <c r="BC900" i="60"/>
  <c r="AV900" i="60"/>
  <c r="AV895" i="60"/>
  <c r="BC895" i="60"/>
  <c r="AV891" i="60"/>
  <c r="BC891" i="60"/>
  <c r="AV886" i="60"/>
  <c r="BC886" i="60"/>
  <c r="BC882" i="60"/>
  <c r="AV882" i="60"/>
  <c r="AL882" i="60"/>
  <c r="AU881" i="60" s="1"/>
  <c r="K881" i="60"/>
  <c r="M881" i="60"/>
  <c r="BF882" i="60"/>
  <c r="AV876" i="60"/>
  <c r="BC876" i="60"/>
  <c r="AL876" i="60"/>
  <c r="AU875" i="60" s="1"/>
  <c r="K875" i="60"/>
  <c r="M875" i="60"/>
  <c r="BF876" i="60"/>
  <c r="AV870" i="60"/>
  <c r="BC870" i="60"/>
  <c r="AV865" i="60"/>
  <c r="BC865" i="60"/>
  <c r="AV860" i="60"/>
  <c r="BC860" i="60"/>
  <c r="AV855" i="60"/>
  <c r="BC855" i="60"/>
  <c r="BC853" i="60"/>
  <c r="AV853" i="60"/>
  <c r="BC849" i="60"/>
  <c r="AV849" i="60"/>
  <c r="BC845" i="60"/>
  <c r="AV845" i="60"/>
  <c r="BC841" i="60"/>
  <c r="AV841" i="60"/>
  <c r="BC837" i="60"/>
  <c r="AV837" i="60"/>
  <c r="BF837" i="60"/>
  <c r="AL837" i="60"/>
  <c r="BC832" i="60"/>
  <c r="AV832" i="60"/>
  <c r="BC828" i="60"/>
  <c r="AV828" i="60"/>
  <c r="BC824" i="60"/>
  <c r="AV824" i="60"/>
  <c r="BC820" i="60"/>
  <c r="AV820" i="60"/>
  <c r="BC815" i="60"/>
  <c r="AV815" i="60"/>
  <c r="BC810" i="60"/>
  <c r="AV810" i="60"/>
  <c r="BC805" i="60"/>
  <c r="AV805" i="60"/>
  <c r="BC800" i="60"/>
  <c r="AV800" i="60"/>
  <c r="BC795" i="60"/>
  <c r="AV795" i="60"/>
  <c r="BC790" i="60"/>
  <c r="AV790" i="60"/>
  <c r="BC785" i="60"/>
  <c r="AV785" i="60"/>
  <c r="BC780" i="60"/>
  <c r="AV780" i="60"/>
  <c r="BC775" i="60"/>
  <c r="AV775" i="60"/>
  <c r="BC770" i="60"/>
  <c r="AV770" i="60"/>
  <c r="BC765" i="60"/>
  <c r="AV765" i="60"/>
  <c r="BC760" i="60"/>
  <c r="AV760" i="60"/>
  <c r="BC755" i="60"/>
  <c r="AV755" i="60"/>
  <c r="BC750" i="60"/>
  <c r="AV750" i="60"/>
  <c r="BC745" i="60"/>
  <c r="AV745" i="60"/>
  <c r="BC730" i="60"/>
  <c r="AV730" i="60"/>
  <c r="BC721" i="60"/>
  <c r="AV721" i="60"/>
  <c r="BC717" i="60"/>
  <c r="AV717" i="60"/>
  <c r="BC713" i="60"/>
  <c r="AV713" i="60"/>
  <c r="BF706" i="60"/>
  <c r="AL706" i="60"/>
  <c r="BC706" i="60"/>
  <c r="AV706" i="60"/>
  <c r="BF700" i="60"/>
  <c r="M699" i="60"/>
  <c r="AV700" i="60"/>
  <c r="BC700" i="60"/>
  <c r="K699" i="60"/>
  <c r="AL700" i="60"/>
  <c r="AU699" i="60" s="1"/>
  <c r="AV698" i="60"/>
  <c r="BC698" i="60"/>
  <c r="AV697" i="60"/>
  <c r="BC697" i="60"/>
  <c r="AV696" i="60"/>
  <c r="BC696" i="60"/>
  <c r="BC694" i="60"/>
  <c r="AV694" i="60"/>
  <c r="BC692" i="60"/>
  <c r="AV692" i="60"/>
  <c r="BC686" i="60"/>
  <c r="AV686" i="60"/>
  <c r="AV682" i="60"/>
  <c r="BC682" i="60"/>
  <c r="BF682" i="60"/>
  <c r="M681" i="60"/>
  <c r="AL682" i="60"/>
  <c r="AU681" i="60" s="1"/>
  <c r="K681" i="60"/>
  <c r="AV679" i="60"/>
  <c r="BC679" i="60"/>
  <c r="AV678" i="60"/>
  <c r="BC678" i="60"/>
  <c r="BC672" i="60"/>
  <c r="AV672" i="60"/>
  <c r="BC668" i="60"/>
  <c r="AV668" i="60"/>
  <c r="AV663" i="60"/>
  <c r="BC663" i="60"/>
  <c r="AV659" i="60"/>
  <c r="BC659" i="60"/>
  <c r="BC656" i="60"/>
  <c r="AV656" i="60"/>
  <c r="BC651" i="60"/>
  <c r="AV651" i="60"/>
  <c r="BC647" i="60"/>
  <c r="AV647" i="60"/>
  <c r="AL647" i="60"/>
  <c r="AU646" i="60" s="1"/>
  <c r="K646" i="60"/>
  <c r="BF647" i="60"/>
  <c r="M646" i="60"/>
  <c r="BF641" i="60"/>
  <c r="M640" i="60"/>
  <c r="BC641" i="60"/>
  <c r="AV641" i="60"/>
  <c r="AL641" i="60"/>
  <c r="AU640" i="60" s="1"/>
  <c r="K640" i="60"/>
  <c r="BC635" i="60"/>
  <c r="AV635" i="60"/>
  <c r="BC625" i="60"/>
  <c r="AV625" i="60"/>
  <c r="BC620" i="60"/>
  <c r="AV620" i="60"/>
  <c r="BC616" i="60"/>
  <c r="AV616" i="60"/>
  <c r="BC612" i="60"/>
  <c r="AV612" i="60"/>
  <c r="BC608" i="60"/>
  <c r="AV608" i="60"/>
  <c r="AL604" i="60"/>
  <c r="BF604" i="60"/>
  <c r="BC604" i="60"/>
  <c r="AV604" i="60"/>
  <c r="BC599" i="60"/>
  <c r="AV599" i="60"/>
  <c r="BC595" i="60"/>
  <c r="AV595" i="60"/>
  <c r="BC591" i="60"/>
  <c r="AV591" i="60"/>
  <c r="BC587" i="60"/>
  <c r="AV587" i="60"/>
  <c r="AV582" i="60"/>
  <c r="BC582" i="60"/>
  <c r="BC577" i="60"/>
  <c r="AV577" i="60"/>
  <c r="BC572" i="60"/>
  <c r="AV572" i="60"/>
  <c r="AV567" i="60"/>
  <c r="BC567" i="60"/>
  <c r="BC562" i="60"/>
  <c r="AV562" i="60"/>
  <c r="AV557" i="60"/>
  <c r="BC557" i="60"/>
  <c r="AV552" i="60"/>
  <c r="BC552" i="60"/>
  <c r="BC547" i="60"/>
  <c r="AV547" i="60"/>
  <c r="AV542" i="60"/>
  <c r="BC542" i="60"/>
  <c r="AV537" i="60"/>
  <c r="BC537" i="60"/>
  <c r="AV532" i="60"/>
  <c r="BC532" i="60"/>
  <c r="AV527" i="60"/>
  <c r="BC527" i="60"/>
  <c r="AV522" i="60"/>
  <c r="BC522" i="60"/>
  <c r="BC517" i="60"/>
  <c r="AV517" i="60"/>
  <c r="BC512" i="60"/>
  <c r="AV512" i="60"/>
  <c r="AV507" i="60"/>
  <c r="BC507" i="60"/>
  <c r="BC492" i="60"/>
  <c r="AV492" i="60"/>
  <c r="BC488" i="60"/>
  <c r="AV488" i="60"/>
  <c r="BC486" i="60"/>
  <c r="AV486" i="60"/>
  <c r="BC482" i="60"/>
  <c r="AV482" i="60"/>
  <c r="BC474" i="60"/>
  <c r="AV474" i="60"/>
  <c r="BC463" i="60"/>
  <c r="AV463" i="60"/>
  <c r="AU462" i="60"/>
  <c r="K462" i="60"/>
  <c r="M462" i="60"/>
  <c r="BC461" i="60"/>
  <c r="AV461" i="60"/>
  <c r="BC460" i="60"/>
  <c r="AV460" i="60"/>
  <c r="BC459" i="60"/>
  <c r="AV459" i="60"/>
  <c r="BC457" i="60"/>
  <c r="AV457" i="60"/>
  <c r="BC455" i="60"/>
  <c r="AV455" i="60"/>
  <c r="AL445" i="60"/>
  <c r="BC445" i="60"/>
  <c r="AV445" i="60"/>
  <c r="BF445" i="60"/>
  <c r="BC442" i="60"/>
  <c r="AV442" i="60"/>
  <c r="BC441" i="60"/>
  <c r="AV441" i="60"/>
  <c r="BC438" i="60"/>
  <c r="AV438" i="60"/>
  <c r="BC429" i="60"/>
  <c r="AV429" i="60"/>
  <c r="BC425" i="60"/>
  <c r="AV425" i="60"/>
  <c r="BC421" i="60"/>
  <c r="AV421" i="60"/>
  <c r="BC416" i="60"/>
  <c r="AV416" i="60"/>
  <c r="BC411" i="60"/>
  <c r="AV411" i="60"/>
  <c r="BC407" i="60"/>
  <c r="AV407" i="60"/>
  <c r="BC402" i="60"/>
  <c r="AV402" i="60"/>
  <c r="BC398" i="60"/>
  <c r="AV398" i="60"/>
  <c r="BC393" i="60"/>
  <c r="AV393" i="60"/>
  <c r="BC388" i="60"/>
  <c r="AV388" i="60"/>
  <c r="AL379" i="60"/>
  <c r="BF379" i="60"/>
  <c r="BC379" i="60"/>
  <c r="AV379" i="60"/>
  <c r="BF373" i="60"/>
  <c r="M372" i="60"/>
  <c r="BC373" i="60"/>
  <c r="AV373" i="60"/>
  <c r="AL373" i="60"/>
  <c r="AU372" i="60" s="1"/>
  <c r="K372" i="60"/>
  <c r="BC354" i="60"/>
  <c r="AV354" i="60"/>
  <c r="BC350" i="60"/>
  <c r="AV350" i="60"/>
  <c r="AL346" i="60"/>
  <c r="BF346" i="60"/>
  <c r="BC346" i="60"/>
  <c r="AV346" i="60"/>
  <c r="BC340" i="60"/>
  <c r="AV340" i="60"/>
  <c r="BC335" i="60"/>
  <c r="AV335" i="60"/>
  <c r="BC331" i="60"/>
  <c r="AV331" i="60"/>
  <c r="BC327" i="60"/>
  <c r="AV327" i="60"/>
  <c r="BC323" i="60"/>
  <c r="AV323" i="60"/>
  <c r="BC319" i="60"/>
  <c r="AV319" i="60"/>
  <c r="BC315" i="60"/>
  <c r="AV315" i="60"/>
  <c r="BC309" i="60"/>
  <c r="AV309" i="60"/>
  <c r="BC304" i="60"/>
  <c r="AV304" i="60"/>
  <c r="BC299" i="60"/>
  <c r="AV299" i="60"/>
  <c r="BC294" i="60"/>
  <c r="AV294" i="60"/>
  <c r="BC288" i="60"/>
  <c r="AV288" i="60"/>
  <c r="BC283" i="60"/>
  <c r="AV283" i="60"/>
  <c r="BC278" i="60"/>
  <c r="AV278" i="60"/>
  <c r="BC273" i="60"/>
  <c r="AV273" i="60"/>
  <c r="BC267" i="60"/>
  <c r="AV267" i="60"/>
  <c r="BC262" i="60"/>
  <c r="AV262" i="60"/>
  <c r="BC257" i="60"/>
  <c r="AV257" i="60"/>
  <c r="AV246" i="60"/>
  <c r="BC246" i="60"/>
  <c r="BC241" i="60"/>
  <c r="AV241" i="60"/>
  <c r="BC236" i="60"/>
  <c r="AV236" i="60"/>
  <c r="AV231" i="60"/>
  <c r="BC231" i="60"/>
  <c r="BC225" i="60"/>
  <c r="AV225" i="60"/>
  <c r="BC220" i="60"/>
  <c r="AV220" i="60"/>
  <c r="AV215" i="60"/>
  <c r="BC215" i="60"/>
  <c r="BC210" i="60"/>
  <c r="AV210" i="60"/>
  <c r="AV204" i="60"/>
  <c r="BC204" i="60"/>
  <c r="AV199" i="60"/>
  <c r="BC199" i="60"/>
  <c r="AV194" i="60"/>
  <c r="BC194" i="60"/>
  <c r="BC189" i="60"/>
  <c r="AV189" i="60"/>
  <c r="BC183" i="60"/>
  <c r="AV183" i="60"/>
  <c r="BC178" i="60"/>
  <c r="AV178" i="60"/>
  <c r="BC173" i="60"/>
  <c r="AV173" i="60"/>
  <c r="AV168" i="60"/>
  <c r="BC168" i="60"/>
  <c r="AV162" i="60"/>
  <c r="BC162" i="60"/>
  <c r="BC157" i="60"/>
  <c r="AV157" i="60"/>
  <c r="BC152" i="60"/>
  <c r="AV152" i="60"/>
  <c r="AV148" i="60"/>
  <c r="BC148" i="60"/>
  <c r="BC144" i="60"/>
  <c r="AV144" i="60"/>
  <c r="BC140" i="60"/>
  <c r="AV140" i="60"/>
  <c r="BC136" i="60"/>
  <c r="AV136" i="60"/>
  <c r="BC132" i="60"/>
  <c r="AV132" i="60"/>
  <c r="AV128" i="60"/>
  <c r="BC128" i="60"/>
  <c r="BC124" i="60"/>
  <c r="AV124" i="60"/>
  <c r="AV120" i="60"/>
  <c r="BC120" i="60"/>
  <c r="K119" i="60"/>
  <c r="AL120" i="60"/>
  <c r="AU119" i="60" s="1"/>
  <c r="BF120" i="60"/>
  <c r="M119" i="60"/>
  <c r="AV117" i="60"/>
  <c r="BC117" i="60"/>
  <c r="AV116" i="60"/>
  <c r="BC116" i="60"/>
  <c r="BC115" i="60"/>
  <c r="AV115" i="60"/>
  <c r="AV113" i="60"/>
  <c r="BC113" i="60"/>
  <c r="BC111" i="60"/>
  <c r="AV111" i="60"/>
  <c r="BC109" i="60"/>
  <c r="AV109" i="60"/>
  <c r="BC106" i="60"/>
  <c r="AV106" i="60"/>
  <c r="BC103" i="60"/>
  <c r="AV103" i="60"/>
  <c r="BC99" i="60"/>
  <c r="AV99" i="60"/>
  <c r="BC94" i="60"/>
  <c r="AV94" i="60"/>
  <c r="BC90" i="60"/>
  <c r="AV90" i="60"/>
  <c r="BC88" i="60"/>
  <c r="AV88" i="60"/>
  <c r="BC85" i="60"/>
  <c r="AV85" i="60"/>
  <c r="BC83" i="60"/>
  <c r="AV83" i="60"/>
  <c r="BC81" i="60"/>
  <c r="AV81" i="60"/>
  <c r="BC78" i="60"/>
  <c r="AV78" i="60"/>
  <c r="BC76" i="60"/>
  <c r="AV76" i="60"/>
  <c r="BC70" i="60"/>
  <c r="AV70" i="60"/>
  <c r="AV68" i="60"/>
  <c r="BC68" i="60"/>
  <c r="AV67" i="60"/>
  <c r="BC67" i="60"/>
  <c r="AV63" i="60"/>
  <c r="BC63" i="60"/>
  <c r="BC59" i="60"/>
  <c r="AV59" i="60"/>
  <c r="AV55" i="60"/>
  <c r="BC55" i="60"/>
  <c r="AV51" i="60"/>
  <c r="BC51" i="60"/>
  <c r="AV47" i="60"/>
  <c r="BC47" i="60"/>
  <c r="AV43" i="60"/>
  <c r="BC43" i="60"/>
  <c r="BC40" i="60"/>
  <c r="AV40" i="60"/>
  <c r="BC37" i="60"/>
  <c r="AV37" i="60"/>
  <c r="BC34" i="60"/>
  <c r="AV34" i="60"/>
  <c r="BC31" i="60"/>
  <c r="AV31" i="60"/>
  <c r="BC28" i="60"/>
  <c r="AV28" i="60"/>
  <c r="AV25" i="60"/>
  <c r="BC25" i="60"/>
  <c r="AV24" i="60"/>
  <c r="BC24" i="60"/>
  <c r="BC23" i="60"/>
  <c r="AV23" i="60"/>
  <c r="BC20" i="60"/>
  <c r="AV20" i="60"/>
  <c r="BC17" i="60"/>
  <c r="AV17" i="60"/>
  <c r="BC14" i="60"/>
  <c r="AV14" i="60"/>
  <c r="G29" i="58"/>
  <c r="I29" i="58"/>
  <c r="I27" i="58" s="1"/>
  <c r="K29" i="58"/>
  <c r="K27" i="58" s="1"/>
  <c r="O29" i="58"/>
  <c r="O27" i="58" s="1"/>
  <c r="Q29" i="58"/>
  <c r="Q27" i="58" s="1"/>
  <c r="U29" i="58"/>
  <c r="U27" i="58" s="1"/>
  <c r="G33" i="58"/>
  <c r="G32" i="58"/>
  <c r="M32" i="58" s="1"/>
  <c r="I32" i="58"/>
  <c r="K32" i="58"/>
  <c r="O32" i="58"/>
  <c r="Q32" i="58"/>
  <c r="U32" i="58"/>
  <c r="K32" i="56"/>
  <c r="Q32" i="56"/>
  <c r="I32" i="56"/>
  <c r="U32" i="56"/>
  <c r="G32" i="56"/>
  <c r="M32" i="56" s="1"/>
  <c r="O32" i="56"/>
  <c r="G33" i="56"/>
  <c r="M33" i="56" s="1"/>
  <c r="O33" i="56"/>
  <c r="U33" i="56"/>
  <c r="I33" i="56"/>
  <c r="K33" i="56"/>
  <c r="Q33" i="56"/>
  <c r="G27" i="56"/>
  <c r="M29" i="56"/>
  <c r="M27" i="56" s="1"/>
  <c r="E30" i="47"/>
  <c r="U28" i="47"/>
  <c r="G29" i="48"/>
  <c r="I29" i="48"/>
  <c r="I27" i="48" s="1"/>
  <c r="K29" i="48"/>
  <c r="K27" i="48" s="1"/>
  <c r="O29" i="48"/>
  <c r="O27" i="48" s="1"/>
  <c r="Q29" i="48"/>
  <c r="Q27" i="48" s="1"/>
  <c r="U29" i="48"/>
  <c r="U27" i="48" s="1"/>
  <c r="G30" i="47"/>
  <c r="M30" i="47" s="1"/>
  <c r="I30" i="47"/>
  <c r="I23" i="47" s="1"/>
  <c r="K30" i="47"/>
  <c r="K23" i="47" s="1"/>
  <c r="O30" i="47"/>
  <c r="O23" i="47" s="1"/>
  <c r="Q30" i="47"/>
  <c r="Q23" i="47" s="1"/>
  <c r="U30" i="47"/>
  <c r="U23" i="47" s="1"/>
  <c r="G32" i="57"/>
  <c r="M32" i="57" s="1"/>
  <c r="I32" i="57"/>
  <c r="K32" i="57"/>
  <c r="O32" i="57"/>
  <c r="U32" i="57"/>
  <c r="Q32" i="57"/>
  <c r="M31" i="57"/>
  <c r="G34" i="55"/>
  <c r="G36" i="55"/>
  <c r="M36" i="55" s="1"/>
  <c r="I36" i="55"/>
  <c r="K36" i="55"/>
  <c r="O36" i="55"/>
  <c r="Q36" i="55"/>
  <c r="U36" i="55"/>
  <c r="M32" i="55"/>
  <c r="G33" i="51"/>
  <c r="M33" i="51" s="1"/>
  <c r="I33" i="51"/>
  <c r="K33" i="51"/>
  <c r="O33" i="51"/>
  <c r="Q33" i="51"/>
  <c r="U33" i="51"/>
  <c r="G35" i="51"/>
  <c r="M35" i="51" s="1"/>
  <c r="I35" i="51"/>
  <c r="K35" i="51"/>
  <c r="O35" i="51"/>
  <c r="Q35" i="51"/>
  <c r="U35" i="51"/>
  <c r="M31" i="51"/>
  <c r="G34" i="49"/>
  <c r="M34" i="49" s="1"/>
  <c r="I34" i="49"/>
  <c r="K34" i="49"/>
  <c r="O34" i="49"/>
  <c r="Q34" i="49"/>
  <c r="U34" i="49"/>
  <c r="G36" i="49"/>
  <c r="M36" i="49" s="1"/>
  <c r="I36" i="49"/>
  <c r="K36" i="49"/>
  <c r="O36" i="49"/>
  <c r="Q36" i="49"/>
  <c r="U36" i="49"/>
  <c r="M32" i="49"/>
  <c r="G34" i="48"/>
  <c r="M34" i="48" s="1"/>
  <c r="I34" i="48"/>
  <c r="K34" i="48"/>
  <c r="O34" i="48"/>
  <c r="Q34" i="48"/>
  <c r="U34" i="48"/>
  <c r="G36" i="48"/>
  <c r="M36" i="48" s="1"/>
  <c r="I36" i="48"/>
  <c r="K36" i="48"/>
  <c r="O36" i="48"/>
  <c r="Q36" i="48"/>
  <c r="U36" i="48"/>
  <c r="M32" i="48"/>
  <c r="G23" i="47"/>
  <c r="M27" i="47"/>
  <c r="M23" i="47" s="1"/>
  <c r="G20" i="47"/>
  <c r="M21" i="47"/>
  <c r="M20" i="47" s="1"/>
  <c r="G21" i="43"/>
  <c r="G20" i="43" s="1"/>
  <c r="G16" i="43"/>
  <c r="G14" i="43"/>
  <c r="G12" i="43"/>
  <c r="G28" i="15"/>
  <c r="I10" i="15" s="1"/>
  <c r="G43" i="41"/>
  <c r="H38" i="41"/>
  <c r="G38" i="41"/>
  <c r="G32" i="41"/>
  <c r="H30" i="41"/>
  <c r="G30" i="41"/>
  <c r="D23" i="41"/>
  <c r="D21" i="41"/>
  <c r="I20" i="41"/>
  <c r="AV970" i="60" l="1"/>
  <c r="J704" i="60"/>
  <c r="I704" i="60"/>
  <c r="AV252" i="60"/>
  <c r="BC252" i="60"/>
  <c r="G24" i="57"/>
  <c r="M26" i="57"/>
  <c r="M24" i="57" s="1"/>
  <c r="G28" i="55"/>
  <c r="M30" i="55"/>
  <c r="M28" i="55" s="1"/>
  <c r="G27" i="49"/>
  <c r="M29" i="49"/>
  <c r="M27" i="49" s="1"/>
  <c r="I345" i="60"/>
  <c r="J345" i="60"/>
  <c r="I1071" i="60"/>
  <c r="J1071" i="60"/>
  <c r="BC710" i="60"/>
  <c r="AV710" i="60"/>
  <c r="BC970" i="60"/>
  <c r="I946" i="60"/>
  <c r="J946" i="60"/>
  <c r="J945" i="60" s="1"/>
  <c r="AU1071" i="60"/>
  <c r="K1071" i="60"/>
  <c r="M1071" i="60"/>
  <c r="I469" i="60"/>
  <c r="I468" i="60" s="1"/>
  <c r="J469" i="60"/>
  <c r="J468" i="60" s="1"/>
  <c r="BC960" i="60"/>
  <c r="AV960" i="60"/>
  <c r="BF630" i="60"/>
  <c r="M603" i="60"/>
  <c r="BC630" i="60"/>
  <c r="AV630" i="60"/>
  <c r="AL630" i="60"/>
  <c r="AU603" i="60" s="1"/>
  <c r="K603" i="60"/>
  <c r="AL449" i="60"/>
  <c r="AU444" i="60" s="1"/>
  <c r="K444" i="60"/>
  <c r="BC449" i="60"/>
  <c r="AV449" i="60"/>
  <c r="BF449" i="60"/>
  <c r="M444" i="60"/>
  <c r="BC364" i="60"/>
  <c r="AV364" i="60"/>
  <c r="BC497" i="60"/>
  <c r="AV497" i="60"/>
  <c r="BC502" i="60"/>
  <c r="AV502" i="60"/>
  <c r="BC478" i="60"/>
  <c r="AV478" i="60"/>
  <c r="BC368" i="60"/>
  <c r="AV368" i="60"/>
  <c r="BC725" i="60"/>
  <c r="AV725" i="60"/>
  <c r="BC1020" i="60"/>
  <c r="AV1020" i="60"/>
  <c r="BC383" i="60"/>
  <c r="AV383" i="60"/>
  <c r="AL470" i="60"/>
  <c r="AU469" i="60" s="1"/>
  <c r="K469" i="60"/>
  <c r="BF470" i="60"/>
  <c r="M469" i="60"/>
  <c r="BC470" i="60"/>
  <c r="AV470" i="60"/>
  <c r="AU836" i="60"/>
  <c r="K836" i="60"/>
  <c r="M836" i="60"/>
  <c r="I378" i="60"/>
  <c r="J378" i="60"/>
  <c r="BC740" i="60"/>
  <c r="AV740" i="60"/>
  <c r="AL1045" i="60"/>
  <c r="AU946" i="60" s="1"/>
  <c r="K946" i="60"/>
  <c r="BF1045" i="60"/>
  <c r="M946" i="60"/>
  <c r="M945" i="60" s="1"/>
  <c r="AL735" i="60"/>
  <c r="AU705" i="60" s="1"/>
  <c r="K705" i="60"/>
  <c r="BF735" i="60"/>
  <c r="M705" i="60"/>
  <c r="BC735" i="60"/>
  <c r="AV735" i="60"/>
  <c r="AL359" i="60"/>
  <c r="AU345" i="60" s="1"/>
  <c r="K345" i="60"/>
  <c r="BF359" i="60"/>
  <c r="M345" i="60"/>
  <c r="BC359" i="60"/>
  <c r="AV359" i="60"/>
  <c r="BC1045" i="60"/>
  <c r="AV1045" i="60"/>
  <c r="AL434" i="60"/>
  <c r="AU378" i="60" s="1"/>
  <c r="K378" i="60"/>
  <c r="BF434" i="60"/>
  <c r="M378" i="60"/>
  <c r="AV434" i="60"/>
  <c r="BC434" i="60"/>
  <c r="I21" i="41"/>
  <c r="G11" i="43"/>
  <c r="G27" i="58"/>
  <c r="M29" i="58"/>
  <c r="M27" i="58" s="1"/>
  <c r="G34" i="58"/>
  <c r="G36" i="56"/>
  <c r="M36" i="56" s="1"/>
  <c r="I36" i="56"/>
  <c r="K36" i="56"/>
  <c r="U36" i="56"/>
  <c r="Q36" i="56"/>
  <c r="O36" i="56"/>
  <c r="I34" i="56"/>
  <c r="Q34" i="56"/>
  <c r="U34" i="56"/>
  <c r="K34" i="56"/>
  <c r="G34" i="56"/>
  <c r="M34" i="56" s="1"/>
  <c r="O34" i="56"/>
  <c r="G33" i="47"/>
  <c r="H20" i="15" s="1"/>
  <c r="G27" i="48"/>
  <c r="M29" i="48"/>
  <c r="M27" i="48" s="1"/>
  <c r="G37" i="58"/>
  <c r="M37" i="58" s="1"/>
  <c r="I37" i="58"/>
  <c r="K37" i="58"/>
  <c r="Q37" i="58"/>
  <c r="U37" i="58"/>
  <c r="O37" i="58"/>
  <c r="G34" i="57"/>
  <c r="K34" i="57"/>
  <c r="K27" i="57" s="1"/>
  <c r="U34" i="57"/>
  <c r="U27" i="57" s="1"/>
  <c r="I34" i="57"/>
  <c r="I27" i="57" s="1"/>
  <c r="O34" i="57"/>
  <c r="O27" i="57" s="1"/>
  <c r="Q34" i="57"/>
  <c r="Q27" i="57" s="1"/>
  <c r="G35" i="55"/>
  <c r="I35" i="55"/>
  <c r="K35" i="55"/>
  <c r="O35" i="55"/>
  <c r="Q35" i="55"/>
  <c r="U35" i="55"/>
  <c r="G34" i="51"/>
  <c r="I34" i="51"/>
  <c r="K34" i="51"/>
  <c r="O34" i="51"/>
  <c r="Q34" i="51"/>
  <c r="U34" i="51"/>
  <c r="G35" i="49"/>
  <c r="I35" i="49"/>
  <c r="K35" i="49"/>
  <c r="O35" i="49"/>
  <c r="Q35" i="49"/>
  <c r="U35" i="49"/>
  <c r="G35" i="48"/>
  <c r="I35" i="48"/>
  <c r="K35" i="48"/>
  <c r="O35" i="48"/>
  <c r="Q35" i="48"/>
  <c r="U35" i="48"/>
  <c r="H42" i="41"/>
  <c r="I42" i="41" s="1"/>
  <c r="F42" i="41" s="1"/>
  <c r="K945" i="60" l="1"/>
  <c r="I945" i="60"/>
  <c r="I118" i="60"/>
  <c r="J118" i="60"/>
  <c r="K468" i="60"/>
  <c r="M468" i="60"/>
  <c r="M704" i="60"/>
  <c r="K704" i="60"/>
  <c r="M118" i="60"/>
  <c r="K118" i="60"/>
  <c r="K1176" i="60"/>
  <c r="H40" i="41" s="1"/>
  <c r="I40" i="41" s="1"/>
  <c r="U35" i="58"/>
  <c r="Q35" i="58"/>
  <c r="O35" i="58"/>
  <c r="K35" i="58"/>
  <c r="I35" i="58"/>
  <c r="G35" i="58"/>
  <c r="K35" i="56"/>
  <c r="K30" i="56" s="1"/>
  <c r="Q35" i="56"/>
  <c r="Q30" i="56" s="1"/>
  <c r="U35" i="56"/>
  <c r="U30" i="56" s="1"/>
  <c r="I35" i="56"/>
  <c r="I30" i="56" s="1"/>
  <c r="O35" i="56"/>
  <c r="O30" i="56" s="1"/>
  <c r="G35" i="56"/>
  <c r="G27" i="57"/>
  <c r="G37" i="57" s="1"/>
  <c r="H26" i="15" s="1"/>
  <c r="M34" i="57"/>
  <c r="M27" i="57" s="1"/>
  <c r="G37" i="55"/>
  <c r="M37" i="55" s="1"/>
  <c r="I37" i="55"/>
  <c r="I31" i="55" s="1"/>
  <c r="K37" i="55"/>
  <c r="K31" i="55" s="1"/>
  <c r="O37" i="55"/>
  <c r="O31" i="55" s="1"/>
  <c r="Q37" i="55"/>
  <c r="Q31" i="55" s="1"/>
  <c r="U37" i="55"/>
  <c r="U31" i="55" s="1"/>
  <c r="G31" i="55"/>
  <c r="G42" i="55" s="1"/>
  <c r="H24" i="15" s="1"/>
  <c r="M35" i="55"/>
  <c r="M31" i="55" s="1"/>
  <c r="G36" i="51"/>
  <c r="M36" i="51" s="1"/>
  <c r="I36" i="51"/>
  <c r="I29" i="51" s="1"/>
  <c r="K36" i="51"/>
  <c r="K29" i="51" s="1"/>
  <c r="O36" i="51"/>
  <c r="O29" i="51" s="1"/>
  <c r="Q36" i="51"/>
  <c r="Q29" i="51" s="1"/>
  <c r="U36" i="51"/>
  <c r="U29" i="51" s="1"/>
  <c r="G29" i="51"/>
  <c r="G39" i="51" s="1"/>
  <c r="H23" i="15" s="1"/>
  <c r="M34" i="51"/>
  <c r="G37" i="49"/>
  <c r="I37" i="49"/>
  <c r="I30" i="49" s="1"/>
  <c r="K37" i="49"/>
  <c r="K30" i="49" s="1"/>
  <c r="O37" i="49"/>
  <c r="O30" i="49" s="1"/>
  <c r="Q37" i="49"/>
  <c r="Q30" i="49" s="1"/>
  <c r="U37" i="49"/>
  <c r="U30" i="49" s="1"/>
  <c r="M35" i="49"/>
  <c r="G37" i="48"/>
  <c r="M37" i="48" s="1"/>
  <c r="I37" i="48"/>
  <c r="I30" i="48" s="1"/>
  <c r="K37" i="48"/>
  <c r="K30" i="48" s="1"/>
  <c r="O37" i="48"/>
  <c r="O30" i="48" s="1"/>
  <c r="Q37" i="48"/>
  <c r="Q30" i="48" s="1"/>
  <c r="U37" i="48"/>
  <c r="U30" i="48" s="1"/>
  <c r="G30" i="48"/>
  <c r="G40" i="48" s="1"/>
  <c r="H21" i="15" s="1"/>
  <c r="M35" i="48"/>
  <c r="M30" i="48" s="1"/>
  <c r="G23" i="43"/>
  <c r="H41" i="41"/>
  <c r="M37" i="49" l="1"/>
  <c r="M30" i="49" s="1"/>
  <c r="G30" i="49"/>
  <c r="M35" i="58"/>
  <c r="U36" i="58"/>
  <c r="O36" i="58"/>
  <c r="K36" i="58"/>
  <c r="I36" i="58"/>
  <c r="Q36" i="58"/>
  <c r="G36" i="58"/>
  <c r="M36" i="58" s="1"/>
  <c r="G30" i="56"/>
  <c r="G39" i="56" s="1"/>
  <c r="H25" i="15" s="1"/>
  <c r="M35" i="56"/>
  <c r="M30" i="56" s="1"/>
  <c r="M29" i="51"/>
  <c r="I41" i="41"/>
  <c r="F41" i="41" s="1"/>
  <c r="G41" i="49" l="1"/>
  <c r="H22" i="15" s="1"/>
  <c r="G38" i="58"/>
  <c r="I38" i="58"/>
  <c r="I30" i="58" s="1"/>
  <c r="K38" i="58"/>
  <c r="K30" i="58" s="1"/>
  <c r="O38" i="58"/>
  <c r="O30" i="58" s="1"/>
  <c r="Q38" i="58"/>
  <c r="Q30" i="58" s="1"/>
  <c r="U38" i="58"/>
  <c r="U30" i="58" s="1"/>
  <c r="F40" i="41"/>
  <c r="G30" i="58" l="1"/>
  <c r="G42" i="58" s="1"/>
  <c r="H27" i="15" s="1"/>
  <c r="M38" i="58"/>
  <c r="M30" i="58" s="1"/>
  <c r="H28" i="15" l="1"/>
  <c r="I27" i="15"/>
  <c r="F27" i="15" s="1"/>
  <c r="I26" i="15"/>
  <c r="F26" i="15" s="1"/>
  <c r="I22" i="15"/>
  <c r="F22" i="15" s="1"/>
  <c r="I25" i="15"/>
  <c r="F25" i="15" s="1"/>
  <c r="I21" i="15"/>
  <c r="F21" i="15" s="1"/>
  <c r="I24" i="15"/>
  <c r="F24" i="15" s="1"/>
  <c r="I23" i="15"/>
  <c r="F23" i="15" s="1"/>
  <c r="I20" i="15"/>
  <c r="F20" i="15" s="1"/>
  <c r="H39" i="41" l="1"/>
  <c r="I12" i="15"/>
  <c r="H19" i="15"/>
  <c r="G19" i="15"/>
  <c r="D13" i="15"/>
  <c r="D11" i="15"/>
  <c r="H43" i="41" l="1"/>
  <c r="I39" i="41"/>
  <c r="I43" i="41" s="1"/>
  <c r="I11" i="15"/>
  <c r="J41" i="41" l="1"/>
  <c r="H31" i="41"/>
  <c r="J39" i="41"/>
  <c r="J42" i="41"/>
  <c r="J40" i="41"/>
  <c r="F28" i="15"/>
  <c r="F39" i="41" s="1"/>
  <c r="F43" i="41" s="1"/>
  <c r="I28" i="15"/>
  <c r="J27" i="15"/>
  <c r="J26" i="15"/>
  <c r="J24" i="15"/>
  <c r="J25" i="15"/>
  <c r="J23" i="15"/>
  <c r="J22" i="15"/>
  <c r="J21" i="15"/>
  <c r="J20" i="15"/>
  <c r="I31" i="41" l="1"/>
  <c r="H32" i="41"/>
  <c r="I22" i="41" s="1"/>
  <c r="I23" i="41" s="1"/>
  <c r="I24" i="41" s="1"/>
  <c r="J43" i="41"/>
  <c r="J28" i="15"/>
  <c r="F31" i="41" l="1"/>
  <c r="F32" i="41" s="1"/>
  <c r="I32" i="41"/>
  <c r="I13" i="15"/>
  <c r="I14" i="15" s="1"/>
  <c r="J31" i="41" l="1"/>
  <c r="J32" i="41"/>
</calcChain>
</file>

<file path=xl/sharedStrings.xml><?xml version="1.0" encoding="utf-8"?>
<sst xmlns="http://schemas.openxmlformats.org/spreadsheetml/2006/main" count="6726" uniqueCount="848">
  <si>
    <t>%</t>
  </si>
  <si>
    <t>Cena celkem</t>
  </si>
  <si>
    <t xml:space="preserve">Položkový rozpočet </t>
  </si>
  <si>
    <t>O:</t>
  </si>
  <si>
    <t>R:</t>
  </si>
  <si>
    <t>DPH celkem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</si>
  <si>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</si>
  <si>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</si>
  <si>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Z:</t>
  </si>
  <si>
    <t>Celkem za stavbu</t>
  </si>
  <si>
    <t>Položkový rozpočet stavby</t>
  </si>
  <si>
    <t xml:space="preserve">Datum: </t>
  </si>
  <si>
    <t xml:space="preserve"> </t>
  </si>
  <si>
    <t>Stavba :</t>
  </si>
  <si>
    <t xml:space="preserve">Objednatel : </t>
  </si>
  <si>
    <t>IČO :</t>
  </si>
  <si>
    <t>DIČ :</t>
  </si>
  <si>
    <t xml:space="preserve">Zhotovitel : </t>
  </si>
  <si>
    <t>Za zhotovitele :</t>
  </si>
  <si>
    <t>Za objednatele :</t>
  </si>
  <si>
    <t>_______________</t>
  </si>
  <si>
    <t>Rozpočtové náklady</t>
  </si>
  <si>
    <t>Základ pro DPH</t>
  </si>
  <si>
    <t xml:space="preserve">DPH </t>
  </si>
  <si>
    <t>Cena celkem za stavbu</t>
  </si>
  <si>
    <t>Rekapitulace stavebních objektů a provozních souborů</t>
  </si>
  <si>
    <t>Číslo a název objektu / provozního souboru</t>
  </si>
  <si>
    <t>01</t>
  </si>
  <si>
    <t>Rekapitulace stavebních rozpočtů</t>
  </si>
  <si>
    <t>Číslo objektu</t>
  </si>
  <si>
    <t>Číslo a název rozpočtu</t>
  </si>
  <si>
    <t>Nemocnice Pardubice</t>
  </si>
  <si>
    <t>ASŘ Pavilon 5 I.PP</t>
  </si>
  <si>
    <t>ASŘ Pavilon 5 I.NP</t>
  </si>
  <si>
    <t>ASŘ Pavilon 5 II.NP</t>
  </si>
  <si>
    <t>ASŘ Pavilon 6 I.PP</t>
  </si>
  <si>
    <t>ASŘ Pavilon 7.I.PP</t>
  </si>
  <si>
    <t>ASŘ Pavilon 7 II.NP</t>
  </si>
  <si>
    <t>ASŘ Pavilon 7 III.NP</t>
  </si>
  <si>
    <t>ASŘ Pavilon 7 I.NP</t>
  </si>
  <si>
    <t>Nemocnice Pardubického kraje a.s.</t>
  </si>
  <si>
    <t>Pavilon 5  I.PP</t>
  </si>
  <si>
    <t>Objednatel:</t>
  </si>
  <si>
    <t>Projektant:</t>
  </si>
  <si>
    <t>Zhotovitel:</t>
  </si>
  <si>
    <t>Celkem</t>
  </si>
  <si>
    <t>VN</t>
  </si>
  <si>
    <t>Vedlejší náklady</t>
  </si>
  <si>
    <t>Ostatní náklady</t>
  </si>
  <si>
    <t>3</t>
  </si>
  <si>
    <t>Svislé a kompletní konstrukce</t>
  </si>
  <si>
    <t>4</t>
  </si>
  <si>
    <t>Vodorovné konstrukce</t>
  </si>
  <si>
    <t>61</t>
  </si>
  <si>
    <t>Upravy povrchů vnitřní</t>
  </si>
  <si>
    <t>94</t>
  </si>
  <si>
    <t>Lešení a stavební výtahy</t>
  </si>
  <si>
    <t>96</t>
  </si>
  <si>
    <t>Bourání konstrukcí</t>
  </si>
  <si>
    <t>97</t>
  </si>
  <si>
    <t>Prorážení otvorů</t>
  </si>
  <si>
    <t>99</t>
  </si>
  <si>
    <t>Staveništní přesun hmot</t>
  </si>
  <si>
    <t>781</t>
  </si>
  <si>
    <t>Obklady keramické</t>
  </si>
  <si>
    <t>D96</t>
  </si>
  <si>
    <t>Přesuny sutí a vybouraných hmot</t>
  </si>
  <si>
    <t>#TypZaznamu#</t>
  </si>
  <si>
    <t>S:</t>
  </si>
  <si>
    <t>STA</t>
  </si>
  <si>
    <t>OBJ</t>
  </si>
  <si>
    <t>ROZ</t>
  </si>
  <si>
    <t>C:</t>
  </si>
  <si>
    <t>CAS_STR</t>
  </si>
  <si>
    <t>P.č.</t>
  </si>
  <si>
    <t>Číslo položky</t>
  </si>
  <si>
    <t>Název položky</t>
  </si>
  <si>
    <t>MJ</t>
  </si>
  <si>
    <t>množství</t>
  </si>
  <si>
    <t>cena / MJ</t>
  </si>
  <si>
    <t>Dodávka</t>
  </si>
  <si>
    <t>Dodávka celk.</t>
  </si>
  <si>
    <t>Montáž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</si>
  <si>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</si>
  <si>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</si>
  <si>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</si>
  <si>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</si>
  <si>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</si>
  <si>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</si>
  <si>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</si>
  <si>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</si>
  <si>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</t>
  </si>
  <si>
    <t>Nhod / MJ</t>
  </si>
  <si>
    <t>Nhod celk.</t>
  </si>
  <si>
    <t>Díl:</t>
  </si>
  <si>
    <t>DIL</t>
  </si>
  <si>
    <t>310237241RT1</t>
  </si>
  <si>
    <t>Zazdívka otvorů pl. 0,25 m2 , tl. zdi do50 cm, s použitím suché maltové směsi</t>
  </si>
  <si>
    <t>kus</t>
  </si>
  <si>
    <t>POL1_0</t>
  </si>
  <si>
    <t>310237281RT1</t>
  </si>
  <si>
    <t>Zazdívka otvorů pl. 0,25 m2 cihlami, tl. zdi 90 cm, s použitím suché maltové směsi</t>
  </si>
  <si>
    <t>416021124R00</t>
  </si>
  <si>
    <t>Podhledy SDK, kovová.kce CD. 1x deska RFI 12,5 mm, pouze montáž náhrada 10 % za poškozené</t>
  </si>
  <si>
    <t>m2</t>
  </si>
  <si>
    <t>612100010RAA</t>
  </si>
  <si>
    <t>Hrubá výplň rýh ve stěnách, včetně omítky a malby</t>
  </si>
  <si>
    <t>POL2_0</t>
  </si>
  <si>
    <t>941955003R00</t>
  </si>
  <si>
    <t>Lešení lehké pomocné, výška podlahy do 2,5 m</t>
  </si>
  <si>
    <t>963016111R00</t>
  </si>
  <si>
    <t>DMTZ podhledu SDK, kovová kce., 1xoplášť.12,5 mm</t>
  </si>
  <si>
    <t>971033441R00</t>
  </si>
  <si>
    <t>Vybourání otv. zeď  pl.0,25 m2, tl.do 50cm, MVC</t>
  </si>
  <si>
    <t>971033481R00</t>
  </si>
  <si>
    <t>Vybourání otv. zeď cihel. pl.0,25 m2, tl.90cm, MVC</t>
  </si>
  <si>
    <t>m</t>
  </si>
  <si>
    <t>998009101R00</t>
  </si>
  <si>
    <t>Přesun hmot lešení samostatně budovaného</t>
  </si>
  <si>
    <t>t</t>
  </si>
  <si>
    <t>998011001R00</t>
  </si>
  <si>
    <t>Přesun hmot pro budovy zděné výšky do 6 m</t>
  </si>
  <si>
    <t>781475114RA0</t>
  </si>
  <si>
    <t>Obklad vnitřní keram., tmel , do 30 x 30 cm</t>
  </si>
  <si>
    <t>998781201R00</t>
  </si>
  <si>
    <t>Přesun hmot pro obklady keramické, výšky do 6 m</t>
  </si>
  <si>
    <t>979082111R00</t>
  </si>
  <si>
    <t>Vnitrostaveništní doprava suti do 10 m</t>
  </si>
  <si>
    <t>979082121R00</t>
  </si>
  <si>
    <t>Příplatek k vnitrost. dopravě suti za dalších 5 m</t>
  </si>
  <si>
    <t>979087113R00</t>
  </si>
  <si>
    <t>Nakládání vybouraných hmot na dopravní prostředky</t>
  </si>
  <si>
    <t>979081111R00</t>
  </si>
  <si>
    <t>Odvoz suti a vybour. hmot na skládku do 1 km</t>
  </si>
  <si>
    <t>979081121R00</t>
  </si>
  <si>
    <t>Příplatek k odvozu za každý další 1 km</t>
  </si>
  <si>
    <t>979990107R00</t>
  </si>
  <si>
    <t>Poplatek za skládku suti - beton, cihla</t>
  </si>
  <si>
    <t>979990110R00</t>
  </si>
  <si>
    <t>Poplatek za skládku suti - sádrokartonové desky</t>
  </si>
  <si>
    <t>Soubor</t>
  </si>
  <si>
    <t/>
  </si>
  <si>
    <t>END</t>
  </si>
  <si>
    <t>Zazdívka otvorů pl. 0,25 m2 , tl. zdi do 50 cm, s použitím suché maltové směsi</t>
  </si>
  <si>
    <t>411387531R00</t>
  </si>
  <si>
    <t>Zabetonování otvorů 0,25 m2 ve stropech a klenbách</t>
  </si>
  <si>
    <t>Vybourání otv. zeď . pl.0,25 m2, tl.do 50cm, MVC</t>
  </si>
  <si>
    <t>972012311R00</t>
  </si>
  <si>
    <t>Vybourání otvorů strop prefa pl. 0,25 m2, nad 12cm</t>
  </si>
  <si>
    <t>Pavilon 5  I.NP</t>
  </si>
  <si>
    <t>766</t>
  </si>
  <si>
    <t>Konstrukce truhlářské</t>
  </si>
  <si>
    <t>766812840R00</t>
  </si>
  <si>
    <t>Demontáž kuchyňských linek do 2,1 m</t>
  </si>
  <si>
    <t>Pavilon 5  II.NP</t>
  </si>
  <si>
    <t>725</t>
  </si>
  <si>
    <t>Zařizovací předměty</t>
  </si>
  <si>
    <t>767</t>
  </si>
  <si>
    <t>Konstrukce zámečnické</t>
  </si>
  <si>
    <t>Zazdívka otvorů pl. 0,25 m2 ., tl. zdi do 50 cm, s použitím suché maltové směsi</t>
  </si>
  <si>
    <t>310237261RT1</t>
  </si>
  <si>
    <t>Zazdívka otvorů pl. 0,25 m2 cihlami, tl. zdi 60 cm, s použitím suché maltové směsi</t>
  </si>
  <si>
    <t>971033431R00</t>
  </si>
  <si>
    <t>Vybourání otv. zeď cihel. pl.0,25 m2, tl.15cm, MVC</t>
  </si>
  <si>
    <t>971033461R00</t>
  </si>
  <si>
    <t>Vybourání otv. zeď cihel. pl.0,25 m2, tl.60cm, MVC</t>
  </si>
  <si>
    <t>Vybourání otv. zeď cihel. pl.0,25 m2, tl.30cm, MVC</t>
  </si>
  <si>
    <t>soubor</t>
  </si>
  <si>
    <t>767581802R00</t>
  </si>
  <si>
    <t>Demontáž podhledů - lamel</t>
  </si>
  <si>
    <t>767583342R00</t>
  </si>
  <si>
    <t>Montáž podhledů lamelových do 20 m2</t>
  </si>
  <si>
    <t>767584641R00</t>
  </si>
  <si>
    <t>Montáž podhledů ostatních  -  rošty</t>
  </si>
  <si>
    <t>595959613R</t>
  </si>
  <si>
    <t>Lamela podhledová - náhrada za poškozené 10 %</t>
  </si>
  <si>
    <t>POL3_0</t>
  </si>
  <si>
    <t>998767201R00</t>
  </si>
  <si>
    <t>Přesun hmot pro zámečnické konstr., výšky do 6 m</t>
  </si>
  <si>
    <t>Pavilon 6  I. PP</t>
  </si>
  <si>
    <t>13</t>
  </si>
  <si>
    <t>62</t>
  </si>
  <si>
    <t>64</t>
  </si>
  <si>
    <t>Pavilon 7  I. PP</t>
  </si>
  <si>
    <t>Vybourání otv. zeďl. pl.0,25 m2, tl.do 50cm, MVC</t>
  </si>
  <si>
    <t>Pavilon 7  I. NP</t>
  </si>
  <si>
    <t>Vybourání otv. zeď. pl.0,25 m2, tl.do 50cm, MVC</t>
  </si>
  <si>
    <t>Pavilon 7  II. NP</t>
  </si>
  <si>
    <t>Zazdívka otvorů pl. 0,25 m2 i, tl. zdi do 50 cm, s použitím suché maltové směsi</t>
  </si>
  <si>
    <t>Pavilon 7  III. NP</t>
  </si>
  <si>
    <t>Stavební rozpočet</t>
  </si>
  <si>
    <t>Název stavby:</t>
  </si>
  <si>
    <t>Doba výstavby:</t>
  </si>
  <si>
    <t>Druh stavby:</t>
  </si>
  <si>
    <t>Trojpavilon - budova č. 5, 6, 7</t>
  </si>
  <si>
    <t>Začátek výstavby:</t>
  </si>
  <si>
    <t>Lokalita:</t>
  </si>
  <si>
    <t>Kyjevská 44, 530 03 Pardubice IV - Pardubičky</t>
  </si>
  <si>
    <t>Konec výstavby:</t>
  </si>
  <si>
    <t>JKSO:</t>
  </si>
  <si>
    <t>Zpracováno dne:</t>
  </si>
  <si>
    <t>Zpracoval:</t>
  </si>
  <si>
    <t>Ing. Eva Kollarcziková</t>
  </si>
  <si>
    <t>Č</t>
  </si>
  <si>
    <t>Objekt</t>
  </si>
  <si>
    <t>Kód</t>
  </si>
  <si>
    <t>Zkrácený popis / Varianta</t>
  </si>
  <si>
    <t>Množství</t>
  </si>
  <si>
    <t>Cena/MJ</t>
  </si>
  <si>
    <t>Náklady (Kč)</t>
  </si>
  <si>
    <t>Hmotnost (t)</t>
  </si>
  <si>
    <t>Rozměry</t>
  </si>
  <si>
    <t>(Kč)</t>
  </si>
  <si>
    <t>Jednot.</t>
  </si>
  <si>
    <t>Trojpavilon - objekt č. 5, 6, 7, 2.PP</t>
  </si>
  <si>
    <t>722</t>
  </si>
  <si>
    <t>Vnitřní vodovod</t>
  </si>
  <si>
    <t>1</t>
  </si>
  <si>
    <t>722170804R00</t>
  </si>
  <si>
    <t>Demontáž rozvodů vody z plastů do D 63 mm</t>
  </si>
  <si>
    <t>7</t>
  </si>
  <si>
    <t>2</t>
  </si>
  <si>
    <t>722181812R00</t>
  </si>
  <si>
    <t>Demontáž tepelné izolace z trub do D 50 mm</t>
  </si>
  <si>
    <t>722181817R00</t>
  </si>
  <si>
    <t>Demontáž tepelné izolace z trub do D 80 mm</t>
  </si>
  <si>
    <t>722220862R00</t>
  </si>
  <si>
    <t>Demontáž armatur s dvěma závity G 5/4"</t>
  </si>
  <si>
    <t>5</t>
  </si>
  <si>
    <t>722220864R00</t>
  </si>
  <si>
    <t>Demontáž armatur s dvěma závity G 2"</t>
  </si>
  <si>
    <t>6</t>
  </si>
  <si>
    <t>230140005R00</t>
  </si>
  <si>
    <t>Montáž trubek z nerez. oceli tř. 17, 22 x 1,2</t>
  </si>
  <si>
    <t>Varianta:</t>
  </si>
  <si>
    <t>Montáž trubek a tvarovek, bez dodávky materiálu, bez zednických přípomocí.
Bez dodávky potrubí, tvarovek a závěsů.
Včetně pomocného lešení o výšce p</t>
  </si>
  <si>
    <t>722152114R00</t>
  </si>
  <si>
    <t>Potrubí nerezové 1.4401, D 22 x 1,2 mm, lisované, těsnění EPDM, PN 16</t>
  </si>
  <si>
    <t>Včetně přirážky na tvarovky, bez montáže, bez zednických výpomocí.</t>
  </si>
  <si>
    <t>8</t>
  </si>
  <si>
    <t>631547113</t>
  </si>
  <si>
    <t>Pouzdro izolační, minerální vlákno; povrchová úprava Al fólie se skelnou mřížkou di 22 mm, tl. 30 mm</t>
  </si>
  <si>
    <t>M</t>
  </si>
  <si>
    <t>RTS komentář:</t>
  </si>
  <si>
    <t>Pouzdro potrubní řezané; minerální vlákno; povrchová úprava Al fólie se skelnou mřížkou; provozní teplota do 250 °C; tepelná vodivost (10°C) 0,0330 W/mK; tepelná vodivost (50°C) 0,037 W/mK Reakce na oheň: A2L-s1,d0</t>
  </si>
  <si>
    <t>9</t>
  </si>
  <si>
    <t>230140019R00</t>
  </si>
  <si>
    <t>Montáž trubek z nerez. oceli tř. 17, 35 x 1,5</t>
  </si>
  <si>
    <t>10</t>
  </si>
  <si>
    <t>722152116R00</t>
  </si>
  <si>
    <t>Potrubí nerezové 1.4401, D 35 x 1,5 mm, lisované, těsnění EPDM, PN 16</t>
  </si>
  <si>
    <t>11</t>
  </si>
  <si>
    <t>631547215</t>
  </si>
  <si>
    <t>Pouzdro izolační, minerální vlákno; povrchová úprava Al fólie se skelnou mřížkou di 35 mm, tl. 40 mm</t>
  </si>
  <si>
    <t>12</t>
  </si>
  <si>
    <t>230140036R00</t>
  </si>
  <si>
    <t>Montáž trubek z nerez. oceli tř. 17, 54 x 1,5</t>
  </si>
  <si>
    <t>722152118R00</t>
  </si>
  <si>
    <t>Potrubí nerezové 1.4401, D 54 x 1,5 mm, lisované, těsnění EPDM, PN 16</t>
  </si>
  <si>
    <t>14</t>
  </si>
  <si>
    <t>631547218</t>
  </si>
  <si>
    <t>Pouzdro izolační, minerální vlákno; povrchová úprava Al fólie se skelnou mřížkou di 54 mm, tl. 40 mm</t>
  </si>
  <si>
    <t>15</t>
  </si>
  <si>
    <t>230140041R00</t>
  </si>
  <si>
    <t>Montáž trubek z nerez. oceli tř. 17, 64 x 2,0</t>
  </si>
  <si>
    <t>16</t>
  </si>
  <si>
    <t>722152119R00</t>
  </si>
  <si>
    <t>Potrubí nerezové 1.4401, D 64 x 2,0 mm, lisované, těsnění EPDM, PN 16</t>
  </si>
  <si>
    <t>17</t>
  </si>
  <si>
    <t>722181213RY3</t>
  </si>
  <si>
    <t>Izolace návleková trubice z pěnového polyetylenu tl. stěny 13 mm, vnitřní průměr 63 mm</t>
  </si>
  <si>
    <t>Termoizolační trubice z pěnového polyetylenu (z PE pěny) s uzavřenou buněčnou strukturou.
Vedeno ve stavebních konstrukcích.</t>
  </si>
  <si>
    <t>18</t>
  </si>
  <si>
    <t>722290234R00</t>
  </si>
  <si>
    <t>Proplach a dezinfekce vodovodního potrubí do DN 65</t>
  </si>
  <si>
    <t>19</t>
  </si>
  <si>
    <t>722280109R00</t>
  </si>
  <si>
    <t>Tlaková zkouška vodovodního potrubí do DN 65</t>
  </si>
  <si>
    <t>732</t>
  </si>
  <si>
    <t>Strojovny</t>
  </si>
  <si>
    <t>20</t>
  </si>
  <si>
    <t>732199100RM1</t>
  </si>
  <si>
    <t>Montáž orientačního štítku, včetně dodávky štítku</t>
  </si>
  <si>
    <t>včetně dodávky štítku</t>
  </si>
  <si>
    <t>734</t>
  </si>
  <si>
    <t>Armatury</t>
  </si>
  <si>
    <t>21</t>
  </si>
  <si>
    <t>734119112R00</t>
  </si>
  <si>
    <t>Montáž uzavíracích ventilů DN 20</t>
  </si>
  <si>
    <t>22</t>
  </si>
  <si>
    <t>TP_KK20</t>
  </si>
  <si>
    <t>Kohout kulový pro pitnou vodu, DN 20</t>
  </si>
  <si>
    <t>Ventil 
(přímoprůtočný ventil)
lisovací přípoje
Vybavení
těleso ventilu a vrchní díl ventilu z červeného nebo křemíkového bronzu podle DIN 50930-6 / DIN EN 1982, sedlo ventilu a talířková jednotkaventilu z ušlechtilé oceli, vřetenový převod, indikace polohy otevřeno/zavřeno, ergonomické uzavřené ovládací kolečko s výměnným zeleným/červeným označením média, těsnění EPDM
Technická data
provozní tlak max. 1,6 MPa (PN 16)
max. provozní teplota 90 °C</t>
  </si>
  <si>
    <t>23</t>
  </si>
  <si>
    <t>TP_PŠ22</t>
  </si>
  <si>
    <t>Přechodové šroubení , DN 20 PN 16</t>
  </si>
  <si>
    <t>24</t>
  </si>
  <si>
    <t>734119113R00</t>
  </si>
  <si>
    <t>Montáž uzavíracích ventilů DN 32</t>
  </si>
  <si>
    <t>25</t>
  </si>
  <si>
    <t>TP_KKV32</t>
  </si>
  <si>
    <t>Kohout kulový s vypouštěním a se zpětnou klapkou, DN 32 PN 16</t>
  </si>
  <si>
    <t>Ventil se šikmým sedlem
(přímoprůtočný ventil)
lisovací přípoje
Vybavení
těleso ventilu a vrchní díl ventilu z červeného nebo křemíkového bronzu podle DIN 50930-6 / DIN EN 1982, sedlo ventilu a talířková jednotkaventilu z ušlechtilé oceli, vřetenový převod, indikace polohy otevřeno/zavřeno, ergonomické uzavřené ovládací kolečko s výměnným zeleným/červeným označením média, vypouštěcí zátka G1, těsnění EPDM
Technická data
provozní tlak max. 1,6 MPa (PN 16)
max. provozní teplota 90 °C</t>
  </si>
  <si>
    <t>26</t>
  </si>
  <si>
    <t>TP_PŠ32</t>
  </si>
  <si>
    <t>Přechodové šroubení , DN 32 PN 16</t>
  </si>
  <si>
    <t>27</t>
  </si>
  <si>
    <t>734119114R00</t>
  </si>
  <si>
    <t>Montáž uzavíracích ventilů DN 50</t>
  </si>
  <si>
    <t>28</t>
  </si>
  <si>
    <t>TP_KKV50</t>
  </si>
  <si>
    <t>Kohout kulový s vypouštěním a se zpětnou klapkou, DN 50 PN 16</t>
  </si>
  <si>
    <t>29</t>
  </si>
  <si>
    <t>TP_PŠ50</t>
  </si>
  <si>
    <t>Přechodové šroubení , DN 50 PN 16</t>
  </si>
  <si>
    <t>30</t>
  </si>
  <si>
    <t>TP_ZK_EA50</t>
  </si>
  <si>
    <t>Zpětný ventil včetně šroubení, může být použit pro ochranu do rizikové třídy 2(EA), DN 50 PN 16</t>
  </si>
  <si>
    <t>Zpětný ventil RV280 je vhodný pro ochranu rozvodů pitné vody před kontaminací. Konstrukce RV284 odpovídá požadavkům normy ČSN EN 1717 a může být použit pro ochranu do rizikové třídy 2(EA). Zpětný ventil RV280 může být použit jako hlavní ochrana před kontaminací způsobenou zpětným tlakem, zpětným průtokem nebo zpětným nasátím v domácnostech instalovány přímo za vodoměrem.</t>
  </si>
  <si>
    <t>31</t>
  </si>
  <si>
    <t>722235146R00</t>
  </si>
  <si>
    <t>Konstrukce doplňkové stavební (zámečnické)</t>
  </si>
  <si>
    <t>32</t>
  </si>
  <si>
    <t>767995101R00</t>
  </si>
  <si>
    <t>Výroba a montáž kov. atypických konstr. do 5 kg</t>
  </si>
  <si>
    <t>kg</t>
  </si>
  <si>
    <t>H713</t>
  </si>
  <si>
    <t>Izolace tepelné</t>
  </si>
  <si>
    <t>33</t>
  </si>
  <si>
    <t>998713101R00</t>
  </si>
  <si>
    <t>Přesun hmot pro izolace tepelné, v objektech výšky do 6 m</t>
  </si>
  <si>
    <t>H722</t>
  </si>
  <si>
    <t>34</t>
  </si>
  <si>
    <t>998722101R00</t>
  </si>
  <si>
    <t>Přesun hmot pro vnitřní vodovod, v objektech výšky do 6 m</t>
  </si>
  <si>
    <t>S</t>
  </si>
  <si>
    <t>Přesuny sutí</t>
  </si>
  <si>
    <t>35</t>
  </si>
  <si>
    <t>979990144R00</t>
  </si>
  <si>
    <t>Poplatek za uložení suti - minerální vata, skupina odpadu 170604</t>
  </si>
  <si>
    <t>36</t>
  </si>
  <si>
    <t>37</t>
  </si>
  <si>
    <t>Ostatní materiál</t>
  </si>
  <si>
    <t>38</t>
  </si>
  <si>
    <t>0</t>
  </si>
  <si>
    <t>02</t>
  </si>
  <si>
    <t>Trojpavilon - objekt č. 5, 6, 7, 1.PP</t>
  </si>
  <si>
    <t>39</t>
  </si>
  <si>
    <t>722170801R00</t>
  </si>
  <si>
    <t>Demontáž rozvodů vody z plastů do D 32 mm</t>
  </si>
  <si>
    <t>40</t>
  </si>
  <si>
    <t>41</t>
  </si>
  <si>
    <t>42</t>
  </si>
  <si>
    <t>43</t>
  </si>
  <si>
    <t>734200822R00</t>
  </si>
  <si>
    <t>Demontáž armatur s dvěma závity do G 1"</t>
  </si>
  <si>
    <t>44</t>
  </si>
  <si>
    <t>45</t>
  </si>
  <si>
    <t>722220863R00</t>
  </si>
  <si>
    <t>Demontáž armatur s dvěma závity G 6/4"</t>
  </si>
  <si>
    <t>46</t>
  </si>
  <si>
    <t>722130831R00</t>
  </si>
  <si>
    <t>Demontáž nástěnky</t>
  </si>
  <si>
    <t>47</t>
  </si>
  <si>
    <t>Montáž trubek z nerez. oceli tř. 17, 15 x 1,0</t>
  </si>
  <si>
    <t>48</t>
  </si>
  <si>
    <t>722152112R00</t>
  </si>
  <si>
    <t>Potrubí nerezové 1.4401, D 15 x 1,0 mm, lisované, těsnění EPDM, PN 16</t>
  </si>
  <si>
    <t>49</t>
  </si>
  <si>
    <t>722181213RT5</t>
  </si>
  <si>
    <t>Izolace návleková trubice z pěnového polyetylenu tl. stěny 13 mm, vnitřní průměr 15 mm</t>
  </si>
  <si>
    <t>V položce je kalkulována dodávka izolační trubice, spon a lepicí pásky</t>
  </si>
  <si>
    <t>50</t>
  </si>
  <si>
    <t>631547011</t>
  </si>
  <si>
    <t>Pouzdro izolační, minerální vlákno; povrchová úprava Al fólie se skelnou mřížkou di 15 mm, tl. 20 mm</t>
  </si>
  <si>
    <t>51</t>
  </si>
  <si>
    <t>Montáž trubek z nerez. oceli tř. 17, 18 x 1,0</t>
  </si>
  <si>
    <t>52</t>
  </si>
  <si>
    <t>722152113R00</t>
  </si>
  <si>
    <t>Potrubí nerezové 1.4401, D 18 x 1,0 mm, lisované, těsnění EPDM, PN 16</t>
  </si>
  <si>
    <t>53</t>
  </si>
  <si>
    <t>722181213RT6</t>
  </si>
  <si>
    <t>Izolace návleková trubice z pěnového polyetylenu tl. stěny 13 mm, vnitřní průměr 18 mm</t>
  </si>
  <si>
    <t>54</t>
  </si>
  <si>
    <t>631547012</t>
  </si>
  <si>
    <t>Pouzdro izolační, minerální vlákno; povrchová úprava Al fólie se skelnou mřížkou di 18 mm, tl. 20 mm</t>
  </si>
  <si>
    <t>55</t>
  </si>
  <si>
    <t>56</t>
  </si>
  <si>
    <t>57</t>
  </si>
  <si>
    <t>722181213RT7</t>
  </si>
  <si>
    <t>Izolace návleková trubice z pěnového polyetylenu tl. stěny 13 mm, vnitřní průměr 22 mm</t>
  </si>
  <si>
    <t>58</t>
  </si>
  <si>
    <t>59</t>
  </si>
  <si>
    <t>230140014R00</t>
  </si>
  <si>
    <t>Montáž trubek z nerez. oceli tř. 17, 28 x 1,2</t>
  </si>
  <si>
    <t>60</t>
  </si>
  <si>
    <t>722152115R00</t>
  </si>
  <si>
    <t>Potrubí nerezové 1.4401, D 28 x 1,2 mm, lisované, těsnění EPDM, PN 16</t>
  </si>
  <si>
    <t>722181213RT9</t>
  </si>
  <si>
    <t>Izolace návleková trubice z pěnového polyetylenu tl. stěny 13 mm, vnitřní průměr 28 mm</t>
  </si>
  <si>
    <t>631547114</t>
  </si>
  <si>
    <t>Pouzdro izolační, minerální vlákno; povrchová úprava Al fólie se skelnou mřížkou di 28 mm, tl. 30 mm</t>
  </si>
  <si>
    <t>63</t>
  </si>
  <si>
    <t>65</t>
  </si>
  <si>
    <t>722181213RU2</t>
  </si>
  <si>
    <t>Izolace návleková trubice z pěnového polyetylenu tl. stěny 13 mm, vnitřní průměr 35 mm</t>
  </si>
  <si>
    <t>66</t>
  </si>
  <si>
    <t>67</t>
  </si>
  <si>
    <t>230140030R00</t>
  </si>
  <si>
    <t>Montáž trubek z nerez. oceli tř. 17, 42 x 1,5</t>
  </si>
  <si>
    <t>68</t>
  </si>
  <si>
    <t>722152117R00</t>
  </si>
  <si>
    <t>Potrubí nerezové 1.4401, D 42 x 1,5 mm, lisované, těsnění EPDM, PN 16</t>
  </si>
  <si>
    <t>69</t>
  </si>
  <si>
    <t>722181213RW2</t>
  </si>
  <si>
    <t>Izolace návleková trubice z pěnového polyetylenu tl. stěny 13 mm, vnitřní průměr 42 mm</t>
  </si>
  <si>
    <t>70</t>
  </si>
  <si>
    <t>631547216</t>
  </si>
  <si>
    <t>Pouzdro izolační, minerální vlákno; povrchová úprava Al fólie se skelnou mřížkou di 42 mm, tl. 40 mm</t>
  </si>
  <si>
    <t>71</t>
  </si>
  <si>
    <t>72</t>
  </si>
  <si>
    <t>73</t>
  </si>
  <si>
    <t>722181213RW8</t>
  </si>
  <si>
    <t>Izolace návleková trubice z pěnového polyetylenu tl. stěny 13 mm, vnitřní průměr 54 mm</t>
  </si>
  <si>
    <t>74</t>
  </si>
  <si>
    <t>75</t>
  </si>
  <si>
    <t>76</t>
  </si>
  <si>
    <t>77</t>
  </si>
  <si>
    <t>78</t>
  </si>
  <si>
    <t>722182011R00</t>
  </si>
  <si>
    <t>Montáž tepelné izolace skruží na potrubí, lepicí páska, spony, do DN 25 mm</t>
  </si>
  <si>
    <t>79</t>
  </si>
  <si>
    <t>722182014R00</t>
  </si>
  <si>
    <t>Montáž tepelné izolace skruží na potrubí, lepicí páska, spony, přes DN25 do DN 40 mm</t>
  </si>
  <si>
    <t>722182016R00</t>
  </si>
  <si>
    <t>Montáž tepelné izolace skruží na potrubí, lepicí páska, spony, přes DN40 do DN80</t>
  </si>
  <si>
    <t>83</t>
  </si>
  <si>
    <t>84</t>
  </si>
  <si>
    <t>85</t>
  </si>
  <si>
    <t>86</t>
  </si>
  <si>
    <t>TP.PŘ1</t>
  </si>
  <si>
    <t>Včetně dodáno trubního materiálu, uzávěrů a práce</t>
  </si>
  <si>
    <t>87</t>
  </si>
  <si>
    <t>TP.PŘ2</t>
  </si>
  <si>
    <t>Drobné přeložky stávajících vnitřních kabelových rozvodů</t>
  </si>
  <si>
    <t>Včetně dodáno kabelu a práce</t>
  </si>
  <si>
    <t>88</t>
  </si>
  <si>
    <t>725820801R00</t>
  </si>
  <si>
    <t>Demontáž baterie nástěnné do G 3/4"</t>
  </si>
  <si>
    <t>89</t>
  </si>
  <si>
    <t>725829202R00</t>
  </si>
  <si>
    <t>Montáž baterie umyvadlové a dřezové nástěnné</t>
  </si>
  <si>
    <t>90</t>
  </si>
  <si>
    <t>TP_U_nas</t>
  </si>
  <si>
    <t>Baterie umyvadlová nástěnná</t>
  </si>
  <si>
    <t>TP_D_nas</t>
  </si>
  <si>
    <t>Baterie dřezová směšovací nástěnná</t>
  </si>
  <si>
    <t xml:space="preserve">Dřezová nástěnná baterie, kulaté ústí 300 mm  Povrchová úprava: CHROM rozteč baterie 150mm kartuše o 40mm (vysoká) / XC0003P aerator M22x1, vnitřní závit </t>
  </si>
  <si>
    <t>725840850R00</t>
  </si>
  <si>
    <t>725210821R00</t>
  </si>
  <si>
    <t>Demontáž umyvadel bez výtokových armatur</t>
  </si>
  <si>
    <t>725210914R00</t>
  </si>
  <si>
    <t>Zpětná montáž umyvadla bez výtokových armatur</t>
  </si>
  <si>
    <t>725290010RA0</t>
  </si>
  <si>
    <t>Demontáž klozetu včetně splachovací nádrže</t>
  </si>
  <si>
    <t>104</t>
  </si>
  <si>
    <t>725114912R00</t>
  </si>
  <si>
    <t>Zpětná montáž klozetové mísy a sedátka</t>
  </si>
  <si>
    <t>105</t>
  </si>
  <si>
    <t>725330820R00</t>
  </si>
  <si>
    <t>Demontáž výlevky diturvitové</t>
  </si>
  <si>
    <t>725330912R00</t>
  </si>
  <si>
    <t>Zpětná montáž výlevky bez nádrže a armatur</t>
  </si>
  <si>
    <t>111</t>
  </si>
  <si>
    <t>112</t>
  </si>
  <si>
    <t>734119111R00</t>
  </si>
  <si>
    <t>Montáž uzavíracích ventilů DN 15</t>
  </si>
  <si>
    <t>113</t>
  </si>
  <si>
    <t>TP_KK15</t>
  </si>
  <si>
    <t>Kohout kulový pro pitnou vodu, DN 15</t>
  </si>
  <si>
    <t>114</t>
  </si>
  <si>
    <t>TP_KKV15</t>
  </si>
  <si>
    <t>Kohout kulový s vypouštěním a se zpětnou klapkou, DN 15 PN 16</t>
  </si>
  <si>
    <t>115</t>
  </si>
  <si>
    <t>TP_CIR15</t>
  </si>
  <si>
    <t>Termostatický regulační ventil DN 15</t>
  </si>
  <si>
    <t xml:space="preserve">Regulační ventil pro cirkulace
termostatický regulační ventil
pro následující produkty a použití: instalace stupaček a etážového rozvodu
lisovací přípoje
lze uzavřít
Vybavení
těleso ventilu z křemíkového bronzupodle DIN EN 1982 a Spolkového úřadu pro životní prostředí (UBA)., koule z ušlechtilé oceli, vypouštěcí zátka, těsnění EPDM
Technická data
provozní tlak max. 1 MPa (PN 10)
max. provozní teplota 80 °C
regulační rozsah 40 °C
</t>
  </si>
  <si>
    <t>116</t>
  </si>
  <si>
    <t>117</t>
  </si>
  <si>
    <t>118</t>
  </si>
  <si>
    <t>Montáž uzavíracích ventilů DN 25</t>
  </si>
  <si>
    <t>119</t>
  </si>
  <si>
    <t>TP_KK25</t>
  </si>
  <si>
    <t>Kohout kulový pro pitnou vodu, DN 25</t>
  </si>
  <si>
    <t>120</t>
  </si>
  <si>
    <t>TP_KKV25</t>
  </si>
  <si>
    <t>Kohout kulový s vypouštěním a se zpětnou klapkou, DN 25 PN 16</t>
  </si>
  <si>
    <t>121</t>
  </si>
  <si>
    <t>122</t>
  </si>
  <si>
    <t>123</t>
  </si>
  <si>
    <t>Montáž uzavíracích ventilů DN 40</t>
  </si>
  <si>
    <t>124</t>
  </si>
  <si>
    <t>TP_KKV40</t>
  </si>
  <si>
    <t>Kohout kulový s vypouštěním a se zpětnou klapkou, DN 40 PN 16</t>
  </si>
  <si>
    <t>125</t>
  </si>
  <si>
    <t>126</t>
  </si>
  <si>
    <t>766810010RAI</t>
  </si>
  <si>
    <t>Kuchyňské linky montáž</t>
  </si>
  <si>
    <t>pouze montáž - linka ve specifikaci</t>
  </si>
  <si>
    <t>127</t>
  </si>
  <si>
    <t>128</t>
  </si>
  <si>
    <t>129</t>
  </si>
  <si>
    <t>130</t>
  </si>
  <si>
    <t>131</t>
  </si>
  <si>
    <t>132</t>
  </si>
  <si>
    <t>133</t>
  </si>
  <si>
    <t>134</t>
  </si>
  <si>
    <t>23153030</t>
  </si>
  <si>
    <t>Tmel silikonový protipožární Intumex SN 310 ml</t>
  </si>
  <si>
    <t>4016139  Intumex® SN je protipožární jednosložkový silikonový tmel. Po vyschnutí vytváří  flexibilní,  kouřotěsnou ucpávku podporující dilataci zatěsněných instalací a spár. Je odolný proti vlhkosti. Vhodný i do venkovního prostředí.  Tmel je určen pro aplikaci do stěn a stropů. Je odzkoušen pro těsnění kabelových rozvodů, kovového potrubí a dilatujících spár. Vhodný i pro zasklívání. Snižuje riziko šíření kouře a ohně.  Kartuše 310 m</t>
  </si>
  <si>
    <t>137</t>
  </si>
  <si>
    <t>03</t>
  </si>
  <si>
    <t>Trojpavilon - objekt č. 5, 6, 7, 1.NP</t>
  </si>
  <si>
    <t>138</t>
  </si>
  <si>
    <t>139</t>
  </si>
  <si>
    <t>140</t>
  </si>
  <si>
    <t>141</t>
  </si>
  <si>
    <t>142</t>
  </si>
  <si>
    <t>143</t>
  </si>
  <si>
    <t>144</t>
  </si>
  <si>
    <t>Montáž trubek a tvarovek, bez dodávky materiálu, bez zednických přípomocí.
Bez dodávky potrubí, tvarovek a závěsů.
Včetně pomocného lešení o výšce podlahy do 1900 mm a pro zatížení do 1,5 kPa.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</si>
  <si>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</si>
  <si>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</si>
  <si>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</si>
  <si>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</si>
  <si>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</si>
  <si>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</si>
  <si>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</si>
  <si>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</si>
  <si>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</si>
  <si>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</si>
  <si>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</si>
  <si>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</si>
  <si>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</si>
  <si>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</si>
  <si>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</si>
  <si>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</si>
  <si>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</si>
  <si>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</si>
  <si>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166</t>
  </si>
  <si>
    <t>167</t>
  </si>
  <si>
    <t>171</t>
  </si>
  <si>
    <t>172</t>
  </si>
  <si>
    <t>Tlaková zkouška vodovodního potrubí DN 65</t>
  </si>
  <si>
    <t>173</t>
  </si>
  <si>
    <t>174</t>
  </si>
  <si>
    <t>175</t>
  </si>
  <si>
    <t>177</t>
  </si>
  <si>
    <t>55145414</t>
  </si>
  <si>
    <t>Demontáž baterie sprchové diferenciální G 3/4" x 1"</t>
  </si>
  <si>
    <t>188</t>
  </si>
  <si>
    <t>189</t>
  </si>
  <si>
    <t>725240811R00</t>
  </si>
  <si>
    <t>Demontáž sprchových kabin bez výtokových armatur</t>
  </si>
  <si>
    <t>192</t>
  </si>
  <si>
    <t>193</t>
  </si>
  <si>
    <t>197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</si>
  <si>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</si>
  <si>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</si>
  <si>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</si>
  <si>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</si>
  <si>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</si>
  <si>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</si>
  <si>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</si>
  <si>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</si>
  <si>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</si>
  <si>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</si>
  <si>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</si>
  <si>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</si>
  <si>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</si>
  <si>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998713103R00</t>
  </si>
  <si>
    <t>Přesun hmot pro izolace tepelné, výšky do 24 m</t>
  </si>
  <si>
    <t>213</t>
  </si>
  <si>
    <t>215</t>
  </si>
  <si>
    <t>216</t>
  </si>
  <si>
    <t>217</t>
  </si>
  <si>
    <t>218</t>
  </si>
  <si>
    <t>219</t>
  </si>
  <si>
    <t>04</t>
  </si>
  <si>
    <t>Trojpavilon - objekt č. 5, 6, 7, 2.NP</t>
  </si>
  <si>
    <t>220</t>
  </si>
  <si>
    <t>221</t>
  </si>
  <si>
    <t>222</t>
  </si>
  <si>
    <t>223</t>
  </si>
  <si>
    <t>Demontáž armatur se dvěma závity do G 1"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</si>
  <si>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</si>
  <si>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</si>
  <si>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</si>
  <si>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</si>
  <si>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</si>
  <si>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</si>
  <si>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</si>
  <si>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</si>
  <si>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</si>
  <si>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</si>
  <si>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</si>
  <si>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</si>
  <si>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</si>
  <si>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</si>
  <si>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</si>
  <si>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</si>
  <si>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</si>
  <si>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</si>
  <si>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</si>
  <si>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</si>
  <si>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247</t>
  </si>
  <si>
    <t>248</t>
  </si>
  <si>
    <t>249</t>
  </si>
  <si>
    <t>250</t>
  </si>
  <si>
    <t>251</t>
  </si>
  <si>
    <t>253</t>
  </si>
  <si>
    <t>258</t>
  </si>
  <si>
    <t>260</t>
  </si>
  <si>
    <t>266</t>
  </si>
  <si>
    <t>267</t>
  </si>
  <si>
    <t>270</t>
  </si>
  <si>
    <t>271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</si>
  <si>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</si>
  <si>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</si>
  <si>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</si>
  <si>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</si>
  <si>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</si>
  <si>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</si>
  <si>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</si>
  <si>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</si>
  <si>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</si>
  <si>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</si>
  <si>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</si>
  <si>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TP_KK32</t>
  </si>
  <si>
    <t>Kohout kulový pro pitnou vodu, DN 32</t>
  </si>
  <si>
    <t>289</t>
  </si>
  <si>
    <t>290</t>
  </si>
  <si>
    <t>291</t>
  </si>
  <si>
    <t>292</t>
  </si>
  <si>
    <t>293</t>
  </si>
  <si>
    <t>294</t>
  </si>
  <si>
    <t>296</t>
  </si>
  <si>
    <t>297</t>
  </si>
  <si>
    <t>298</t>
  </si>
  <si>
    <t>299</t>
  </si>
  <si>
    <t>05</t>
  </si>
  <si>
    <t>Trojpavilon - objekt č. 5, 6, 7, 3.NP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</si>
  <si>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</si>
  <si>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</si>
  <si>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</si>
  <si>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</si>
  <si>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</si>
  <si>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</si>
  <si>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</si>
  <si>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</si>
  <si>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</si>
  <si>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</si>
  <si>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</si>
  <si>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</si>
  <si>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</si>
  <si>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</si>
  <si>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</si>
  <si>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</si>
  <si>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</si>
  <si>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</si>
  <si>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</si>
  <si>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</si>
  <si>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</si>
  <si>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</si>
  <si>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325</t>
  </si>
  <si>
    <t>326</t>
  </si>
  <si>
    <t>327</t>
  </si>
  <si>
    <t>339</t>
  </si>
  <si>
    <t>344</t>
  </si>
  <si>
    <t>345</t>
  </si>
  <si>
    <t>346</t>
  </si>
  <si>
    <t>348</t>
  </si>
  <si>
    <t>349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</si>
  <si>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</si>
  <si>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</si>
  <si>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</si>
  <si>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</si>
  <si>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</si>
  <si>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</si>
  <si>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</si>
  <si>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</si>
  <si>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</si>
  <si>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</si>
  <si>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</si>
  <si>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</si>
  <si>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</si>
  <si>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Pro volbu položky demontáže kuchyňských linek je rozhodující délka horních skříněk</t>
  </si>
  <si>
    <t>369</t>
  </si>
  <si>
    <t>370</t>
  </si>
  <si>
    <t>371</t>
  </si>
  <si>
    <t>372</t>
  </si>
  <si>
    <t>373</t>
  </si>
  <si>
    <t>Zařízení staveniště</t>
  </si>
  <si>
    <t>Celkem:</t>
  </si>
  <si>
    <t>Poznámka:</t>
  </si>
  <si>
    <t>Poznámka:
Jedná se o materiálovou specifikaci nenahrazující výrobní přípravu dodavatele. Výpis obsahuje pouze základní položky ve smyslu dodávka. Při zpracování nabídky je nutné vycházet ze všech částí dokumentace (tj. technické zprávy, všech výkresů i specifikace materiálu. Pouhým oceněním výkazu výměr není možné vypracovat kvalitní nabídku. Potenciálním dodavatelem musí být odborná firma, která se obeznámila se všemi okolnostmi této zakázky a zahrnula je do nabízené ceny. Součástí ceny musí být veškeré náklady, aby cena byla konečná a zahrnovala celou dodávku akce. Dodavatel ručí za to, že v nabízené ceně je navrženo veškeré potřebné zařízení a výkony. Předpokládá se, že dodávka je nabízena jako kompletní dílo včetně kompletní montáže, veškerého souvisejícího doplňkového, podružného a montážního materiálu tak, aby celé zařízení bylo funkční a splňovalo všechny předpisy, které se na ně vztahují (součástí potrubí jsou nejen kolena, oblouky, redukce, šroubení, prostupové manžety ale i podpěry, konzoly a závěsy a veškeré ocelové konstrukce nezbytné pro uložení.</t>
  </si>
  <si>
    <t>Architektonicko stavební řešení</t>
  </si>
  <si>
    <t>Zdravotně technické instalace</t>
  </si>
  <si>
    <t>Rekapitulace dílčích rozpočtů</t>
  </si>
  <si>
    <t>Díl: VN                                                                                                                                                                               0,00</t>
  </si>
  <si>
    <t xml:space="preserve"> Vedlejší náklady            </t>
  </si>
  <si>
    <t>Díl: ON                                                                                                                                                                                  0,00</t>
  </si>
  <si>
    <t xml:space="preserve">Ostatní náklady           </t>
  </si>
  <si>
    <r>
      <rPr>
        <b/>
        <sz val="10"/>
        <rFont val="Arial CE"/>
        <charset val="238"/>
      </rPr>
      <t>Pokyny pro vyplnění</t>
    </r>
    <r>
      <rPr>
        <sz val="10"/>
        <rFont val="Arial CE"/>
        <charset val="238"/>
      </rPr>
      <t xml:space="preserve">
Ve všech listech tohoto souboru můžete měnit pouze buňky s modrým pozadím. Jedná
se o tyto údaje :
- údaje o firmě
- jednotkové ceny položek zadané na maximálně dvě desetinná místa</t>
    </r>
  </si>
  <si>
    <t xml:space="preserve">Zhotovitel je povinen provést na svůj náklad veškeré práce a dodávky, které jsou v projektové dokumentaci obsaženy, bez
ohledu na to, zda jsou obsaženy v textové anebo ve výkresové části, jakož i práce, které v dokumentaci sice obsaženy
nejsou, ale které jsou nezbytné pro provedení díla a jeho řádné fungování. Je v zájmu zhotovitele jako odborné firmy se
řádně seznámit s projektovou dokumentací a v případě zjištění absence technologie nebo její části, která je
bezpodmínečně nutná k realizaci a správnému provozu zařízení, tuto technologii či její část zapracovat jak v cenové
kalkulaci, tak při realizaci. Zároveň zhotovitel o této skutečnosti informuje neprodleně investora a projektanta technologie.
</t>
  </si>
  <si>
    <t>Koordinace stavebních a technologických dodávek stavby.</t>
  </si>
  <si>
    <t>214</t>
  </si>
  <si>
    <t>295</t>
  </si>
  <si>
    <t>374</t>
  </si>
  <si>
    <t>Cena / MJ</t>
  </si>
  <si>
    <t>VN02-005121010R</t>
  </si>
  <si>
    <t>VN05</t>
  </si>
  <si>
    <t>Koordinační činnost</t>
  </si>
  <si>
    <t>005241010R</t>
  </si>
  <si>
    <t>Dokumentace skutečného provedení</t>
  </si>
  <si>
    <t>005211080R</t>
  </si>
  <si>
    <t>Bezpečnostní a hygienická opatření na staveništi</t>
  </si>
  <si>
    <r>
      <rPr>
        <sz val="7"/>
        <color rgb="FF008000"/>
        <rFont val="Arial"/>
        <family val="2"/>
        <charset val="238"/>
      </rPr>
      <t>Veškeré náklady spojené s vybudováním, provozem a odstraněním zařízení staveniště.</t>
    </r>
  </si>
  <si>
    <r>
      <rPr>
        <b/>
        <sz val="9"/>
        <rFont val="Arial"/>
        <family val="2"/>
        <charset val="238"/>
      </rPr>
      <t>Celkem                                                                                                                                                                                                                 0,00</t>
    </r>
  </si>
  <si>
    <t>Revizní dvířka 300 x 300 mm</t>
  </si>
  <si>
    <t>25+25+25</t>
  </si>
  <si>
    <t>Budova č. 5 + 6</t>
  </si>
  <si>
    <t>45+45+45</t>
  </si>
  <si>
    <t>Budova č. 7</t>
  </si>
  <si>
    <t>25+25</t>
  </si>
  <si>
    <t>45+45</t>
  </si>
  <si>
    <t>Budova č.</t>
  </si>
  <si>
    <t>Budova č. 5</t>
  </si>
  <si>
    <t>Budova č. 6</t>
  </si>
  <si>
    <t>Budova č. 5 +6</t>
  </si>
  <si>
    <t>Odpojení požárního odovodu</t>
  </si>
  <si>
    <t>Odpojení požárního vodovodu</t>
  </si>
  <si>
    <t xml:space="preserve">Montáž trubek a tvarovek, bez dodávky materiálu, bez zednických přípomocí.
Bez dodávky potrubí, tvarovek a závěsů.
Včetně pomocného lešení o výšce podlahy do 1900 mm a pro zatížení do 1,5 kPa.
</t>
  </si>
  <si>
    <t>"НPK, a.s., Pardubická nemocnice – Výměna rozvodů vody včetně souvisejících stavebních úprav v budově č. 28 a trojpavilonu"</t>
  </si>
  <si>
    <t>05_</t>
  </si>
  <si>
    <t>05_Z_</t>
  </si>
  <si>
    <t>Z99999_</t>
  </si>
  <si>
    <t>P</t>
  </si>
  <si>
    <t>05_9_</t>
  </si>
  <si>
    <t>S_</t>
  </si>
  <si>
    <t>Přesun hmot pro vnitřní vodovod, v objektech výšky do 24 m</t>
  </si>
  <si>
    <t>H722_</t>
  </si>
  <si>
    <t>998722103R00</t>
  </si>
  <si>
    <t>H713_</t>
  </si>
  <si>
    <t>05_76_</t>
  </si>
  <si>
    <t>766_</t>
  </si>
  <si>
    <t>Pro montáž do stěny, do podhledu. Jednolitá přední plocha se skrytými tlačnými uzávěry. Dvířka jsou vyndavací, možno zabudovat vlevo nebo vpravo. Otevírání bez potřeby klíče.</t>
  </si>
  <si>
    <t>767_</t>
  </si>
  <si>
    <t>TP_REV_DV</t>
  </si>
  <si>
    <t>05_73_</t>
  </si>
  <si>
    <t>734_</t>
  </si>
  <si>
    <t>732_</t>
  </si>
  <si>
    <t>05_72_</t>
  </si>
  <si>
    <t>725_</t>
  </si>
  <si>
    <t>Demontáž a opětovná montáž stávajících zařizovacích předmětů. (V místech kde není možné jejich ochránění a hrozí jejich poškození při rekonstrukci)</t>
  </si>
  <si>
    <t>Demontáž a opětovná montáž stávajících zařizovacích předmětů 50%  (V místech kde není možné jejich ochránění a hrozí jejich poškození při rekonstrukci)</t>
  </si>
  <si>
    <t>Baterie dřezová stojánková</t>
  </si>
  <si>
    <t>722_</t>
  </si>
  <si>
    <t>04_</t>
  </si>
  <si>
    <t>04_Z_</t>
  </si>
  <si>
    <t>04_9_</t>
  </si>
  <si>
    <t>04_76_</t>
  </si>
  <si>
    <t>04_73_</t>
  </si>
  <si>
    <t>04_72_</t>
  </si>
  <si>
    <t>03_</t>
  </si>
  <si>
    <t>03_Z_</t>
  </si>
  <si>
    <t>03_9_</t>
  </si>
  <si>
    <t>03_76_</t>
  </si>
  <si>
    <t>03_73_</t>
  </si>
  <si>
    <t>03_72_</t>
  </si>
  <si>
    <t>02_</t>
  </si>
  <si>
    <t>02_Z_</t>
  </si>
  <si>
    <t>02_9_</t>
  </si>
  <si>
    <t>02_76_</t>
  </si>
  <si>
    <t>02_73_</t>
  </si>
  <si>
    <t>02_72_</t>
  </si>
  <si>
    <t xml:space="preserve">Umyvadlová páková baterie, chromový povrch keramická kartuše 46 mm s nastavitelným omezovačem průtoku variabilně nastavitelný omezovač teploty nastavitelné min. množství 2,0 l/min laminární perlátor, kovová páka délka páky 170 mm </t>
  </si>
  <si>
    <t>Drobné přeložky stávajících vnitřních rozvodů do DN25, (stlačeného vzduchu, vákuum, kyslík)</t>
  </si>
  <si>
    <t>01_</t>
  </si>
  <si>
    <t>01_9_</t>
  </si>
  <si>
    <t>01_76_</t>
  </si>
  <si>
    <t>Kohout vodovodní, kulový s vypouštěním, vnitřní-vnitřní závit, DN 50</t>
  </si>
  <si>
    <t>01_73_</t>
  </si>
  <si>
    <t>01_72_</t>
  </si>
  <si>
    <t>CELK</t>
  </si>
  <si>
    <t>WORK</t>
  </si>
  <si>
    <t>MAT</t>
  </si>
  <si>
    <t>Ostatní mat.</t>
  </si>
  <si>
    <t>Mont prac</t>
  </si>
  <si>
    <t>Mont mat</t>
  </si>
  <si>
    <t>PSV prac</t>
  </si>
  <si>
    <t>PSV mat</t>
  </si>
  <si>
    <t>HSV prac</t>
  </si>
  <si>
    <t>HSV mat</t>
  </si>
  <si>
    <t>Typ skupiny</t>
  </si>
  <si>
    <t>Přesuny</t>
  </si>
  <si>
    <t>soustava</t>
  </si>
  <si>
    <t>VATTAX</t>
  </si>
  <si>
    <t>GROUPCODE</t>
  </si>
  <si>
    <t>ISWORK</t>
  </si>
  <si>
    <t>Cenová</t>
  </si>
  <si>
    <t>VZ Nemocnice Pardubice</t>
  </si>
  <si>
    <t>RTS</t>
  </si>
  <si>
    <t xml:space="preserve">Nemocnice Pardubice </t>
  </si>
  <si>
    <t>979011221R00</t>
  </si>
  <si>
    <t>Svislá doprava suti za I.PP</t>
  </si>
  <si>
    <t>005128225R</t>
  </si>
  <si>
    <t>Ochrana podlah (folie , geotextilie , OSB) , přesun skříní ochrana zařizovacích předmětů , výměna poškozených povrchů</t>
  </si>
  <si>
    <t>Svislá doprava suti za II.NP</t>
  </si>
  <si>
    <t>979011219R00</t>
  </si>
  <si>
    <t>Příplatek za dalčí NP</t>
  </si>
  <si>
    <t>Ochrana podlah (olie , geotextilie , OSB) , přesun skříní ochrana zařizovacích předmětů , výměna poškozených povrchů</t>
  </si>
  <si>
    <t>954221205RTx</t>
  </si>
  <si>
    <t xml:space="preserve">SDK obklad 0,75 x 0,5 </t>
  </si>
  <si>
    <t>Ochrana podlah (olie , geotextilie , OSB) , přesun skříní ochrana zařizovacích předmětů výměna poškozených povrchů</t>
  </si>
  <si>
    <t>Dokladová část</t>
  </si>
  <si>
    <t>Položkový rozpočet části ASŘ</t>
  </si>
  <si>
    <t>Technical Project s.r.o.</t>
  </si>
  <si>
    <t>Plynárenská 539/8A</t>
  </si>
  <si>
    <t>Brno 602 00</t>
  </si>
  <si>
    <t>CZ07737173</t>
  </si>
  <si>
    <t>Kyjevská 44</t>
  </si>
  <si>
    <t xml:space="preserve">Pardubice 532 03 </t>
  </si>
  <si>
    <t>27520536</t>
  </si>
  <si>
    <t>CZ27520536</t>
  </si>
  <si>
    <t>Nemocnice Pardubického kraje a.s., Kyjevská 44</t>
  </si>
  <si>
    <t> Technical Project s.r.o., Plynárenská 539/8A, Brno 602 00</t>
  </si>
  <si>
    <t>Technical Project s.r.o., Plynárenská 539/8A, Brno 602 00</t>
  </si>
  <si>
    <t>Technical Project s.r.o., Plynárenská 539/8A,          Brno 602 00</t>
  </si>
  <si>
    <t xml:space="preserve">Nemocnice Pardubického kraje a.s., Kyjevská 44, Pardubice 532 03 </t>
  </si>
  <si>
    <t>974031164R00</t>
  </si>
  <si>
    <t>Vysekání rýh ve zdi cihelné 15 x 15 cm</t>
  </si>
  <si>
    <t>978059521R00</t>
  </si>
  <si>
    <t>Odsekání vnitřních obkladů stěn do 2 m2</t>
  </si>
  <si>
    <t xml:space="preserve">Ochrana podlah (folie , geotextilie , OSB) , přesun skříní ochrana zařizovacích předmětů , výměna poškozených povrchů, zakrytí folií stávajícího vybavení v </t>
  </si>
  <si>
    <t>Náklady na ochranu staveniště před vstupem nepovolaných osob, včetně příslušného a dopravního areálového/staveništního značení, náklady na vypracování potřebné dokumentace pro provoz staveniště z hlediska požární ochrany (požární řád a poplachová směrnice) a z hlediska provozu staveniště (provozně dopravní řád).</t>
  </si>
  <si>
    <t>Dokumentace skutečného provedení díla bude předána ve třech listinných vyhotoveních a zároveň v elektronické podobě. Elektronická část bude obsahovat 2D výkresovou dokumentaci ve formátech PDF, DWG, Word a Excel a dále ve 3D koordinačním BIM modelu ve formátu IFC.
Objednatel předá zhotoviteli architektonicko-stavební model budovy ve formátu IFC, který bude použit jako závazný podklad pro zpracování a implementaci části technických zařízení budov (TZB) v rámci BIM prostředí.
Digitální výstup bude předán na USB flash disku.</t>
  </si>
  <si>
    <t>Zhotovitel je povinen připravit a doložit u předávajícího a přejímacího řízení doklady odpovídající povaze díla, jako jsou: zápisy a osvědčení o provedených zkouškách použitých materiálů včetně prohlášení o shodě, technické listy, revize a zkoušky rozvodů a zařízení, záruční listy a návody k použití vše v českém jazyce;
zápisy a výsledky o prověření prací a konstrukcí zakrytých v průběhu prací;
originál stavebního deníku a kopie změnových listů.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</si>
</sst>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K_č_-;\-* #,##0.00\ _K_č_-;_-* &quot;-&quot;??\ _K_č_-;_-@_-"/>
    <numFmt numFmtId="165" formatCode="0.0%"/>
    <numFmt numFmtId="166" formatCode="0.0"/>
    <numFmt numFmtId="167" formatCode="#,##0.00000"/>
    <numFmt numFmtId="168" formatCode="0.00000"/>
    <numFmt numFmtId="169" formatCode="[$-405]General"/>
    <numFmt numFmtId="170" formatCode="#,##0.00\ _K_č"/>
  </numFmts>
  <fonts count="32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charset val="238"/>
    </font>
    <font>
      <b/>
      <sz val="10"/>
      <name val="Arial CE"/>
      <charset val="238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8"/>
      <name val="Arial CE"/>
      <charset val="238"/>
    </font>
    <font>
      <sz val="11"/>
      <name val="Calibri"/>
      <family val="2"/>
      <charset val="238"/>
    </font>
    <font>
      <sz val="18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000000"/>
      <name val="Times New Roman"/>
      <charset val="204"/>
    </font>
    <font>
      <sz val="7"/>
      <name val="Microsoft Sans Serif"/>
    </font>
    <font>
      <sz val="10"/>
      <color theme="1"/>
      <name val="Arial CE"/>
      <charset val="238"/>
    </font>
    <font>
      <b/>
      <sz val="10"/>
      <color rgb="FF000000"/>
      <name val="Arial"/>
      <charset val="238"/>
    </font>
    <font>
      <sz val="7"/>
      <color rgb="FF000000"/>
      <name val="Arial"/>
      <family val="2"/>
      <charset val="238"/>
    </font>
    <font>
      <sz val="7"/>
      <name val="Arial"/>
      <family val="2"/>
      <charset val="238"/>
    </font>
    <font>
      <sz val="7"/>
      <color rgb="FF008000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name val="Arial"/>
      <family val="2"/>
      <charset val="238"/>
    </font>
    <font>
      <sz val="11"/>
      <name val="Calibri"/>
      <charset val="1"/>
    </font>
    <font>
      <i/>
      <sz val="8"/>
      <color rgb="FF000000"/>
      <name val="Arial"/>
      <family val="2"/>
      <charset val="238"/>
    </font>
    <font>
      <i/>
      <sz val="10"/>
      <color rgb="FF0000FF"/>
      <name val="Arial"/>
      <family val="2"/>
      <charset val="238"/>
    </font>
    <font>
      <i/>
      <sz val="10"/>
      <color rgb="FF008000"/>
      <name val="Arial"/>
      <family val="2"/>
      <charset val="238"/>
    </font>
    <font>
      <i/>
      <sz val="10"/>
      <color rgb="FF00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0C0C0"/>
        <bgColor rgb="FFC0C0C0"/>
      </patternFill>
    </fill>
    <fill>
      <patternFill patternType="solid">
        <fgColor rgb="FFDBDBDB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/>
        <bgColor rgb="FFEAEAEA"/>
      </patternFill>
    </fill>
  </fills>
  <borders count="5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80808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0" fontId="6" fillId="0" borderId="0"/>
    <xf numFmtId="164" fontId="6" fillId="0" borderId="0" applyFont="0" applyFill="0" applyBorder="0" applyAlignment="0" applyProtection="0"/>
    <xf numFmtId="0" fontId="1" fillId="0" borderId="0"/>
    <xf numFmtId="0" fontId="14" fillId="0" borderId="0"/>
    <xf numFmtId="0" fontId="18" fillId="0" borderId="0"/>
    <xf numFmtId="169" fontId="20" fillId="0" borderId="0"/>
    <xf numFmtId="0" fontId="27" fillId="0" borderId="0"/>
    <xf numFmtId="0" fontId="14" fillId="0" borderId="0"/>
  </cellStyleXfs>
  <cellXfs count="279">
    <xf numFmtId="0" fontId="0" fillId="0" borderId="0" xfId="0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center"/>
    </xf>
    <xf numFmtId="0" fontId="5" fillId="0" borderId="0" xfId="0" applyFont="1"/>
    <xf numFmtId="49" fontId="0" fillId="0" borderId="4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49" fontId="5" fillId="0" borderId="0" xfId="0" applyNumberFormat="1" applyFont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14" fontId="8" fillId="0" borderId="0" xfId="0" applyNumberFormat="1" applyFont="1" applyAlignment="1">
      <alignment horizontal="left"/>
    </xf>
    <xf numFmtId="0" fontId="9" fillId="0" borderId="0" xfId="0" applyFont="1" applyAlignment="1">
      <alignment horizontal="right"/>
    </xf>
    <xf numFmtId="49" fontId="6" fillId="0" borderId="0" xfId="0" applyNumberFormat="1" applyFont="1"/>
    <xf numFmtId="0" fontId="10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9" fillId="3" borderId="15" xfId="0" applyFont="1" applyFill="1" applyBorder="1" applyAlignment="1">
      <alignment wrapText="1"/>
    </xf>
    <xf numFmtId="0" fontId="9" fillId="3" borderId="12" xfId="0" applyFont="1" applyFill="1" applyBorder="1" applyAlignment="1">
      <alignment wrapText="1"/>
    </xf>
    <xf numFmtId="0" fontId="9" fillId="3" borderId="16" xfId="0" applyFont="1" applyFill="1" applyBorder="1" applyAlignment="1">
      <alignment wrapText="1"/>
    </xf>
    <xf numFmtId="0" fontId="9" fillId="3" borderId="15" xfId="0" applyFont="1" applyFill="1" applyBorder="1" applyAlignment="1">
      <alignment horizontal="right" wrapText="1"/>
    </xf>
    <xf numFmtId="0" fontId="6" fillId="3" borderId="12" xfId="0" applyFont="1" applyFill="1" applyBorder="1"/>
    <xf numFmtId="0" fontId="9" fillId="3" borderId="12" xfId="0" applyFont="1" applyFill="1" applyBorder="1" applyAlignment="1">
      <alignment horizontal="right" wrapText="1"/>
    </xf>
    <xf numFmtId="0" fontId="9" fillId="3" borderId="16" xfId="0" applyFont="1" applyFill="1" applyBorder="1" applyAlignment="1">
      <alignment horizontal="right" vertical="center"/>
    </xf>
    <xf numFmtId="0" fontId="9" fillId="2" borderId="0" xfId="0" applyFont="1" applyFill="1" applyAlignment="1">
      <alignment horizontal="right" wrapText="1"/>
    </xf>
    <xf numFmtId="0" fontId="6" fillId="0" borderId="8" xfId="0" applyFont="1" applyBorder="1" applyAlignment="1">
      <alignment vertical="center"/>
    </xf>
    <xf numFmtId="0" fontId="6" fillId="0" borderId="0" xfId="0" applyFont="1" applyAlignment="1">
      <alignment vertical="center"/>
    </xf>
    <xf numFmtId="1" fontId="6" fillId="0" borderId="0" xfId="0" applyNumberFormat="1" applyFont="1" applyAlignment="1">
      <alignment horizontal="right" vertical="center"/>
    </xf>
    <xf numFmtId="0" fontId="6" fillId="0" borderId="11" xfId="0" applyFont="1" applyBorder="1" applyAlignment="1">
      <alignment vertical="center"/>
    </xf>
    <xf numFmtId="4" fontId="6" fillId="0" borderId="9" xfId="0" applyNumberFormat="1" applyFont="1" applyBorder="1" applyAlignment="1">
      <alignment horizontal="right" vertical="center"/>
    </xf>
    <xf numFmtId="4" fontId="6" fillId="0" borderId="5" xfId="0" applyNumberFormat="1" applyFont="1" applyBorder="1" applyAlignment="1">
      <alignment horizontal="right" vertical="center"/>
    </xf>
    <xf numFmtId="4" fontId="6" fillId="2" borderId="0" xfId="0" applyNumberFormat="1" applyFont="1" applyFill="1" applyAlignment="1">
      <alignment vertical="center"/>
    </xf>
    <xf numFmtId="4" fontId="6" fillId="0" borderId="8" xfId="0" applyNumberFormat="1" applyFont="1" applyBorder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4" fontId="6" fillId="0" borderId="18" xfId="0" applyNumberFormat="1" applyFont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/>
    </xf>
    <xf numFmtId="0" fontId="11" fillId="4" borderId="15" xfId="0" applyFont="1" applyFill="1" applyBorder="1" applyAlignment="1">
      <alignment vertical="center"/>
    </xf>
    <xf numFmtId="0" fontId="12" fillId="4" borderId="12" xfId="0" applyFont="1" applyFill="1" applyBorder="1" applyAlignment="1">
      <alignment vertical="center"/>
    </xf>
    <xf numFmtId="0" fontId="6" fillId="4" borderId="12" xfId="0" applyFont="1" applyFill="1" applyBorder="1" applyAlignment="1">
      <alignment vertical="center"/>
    </xf>
    <xf numFmtId="4" fontId="11" fillId="4" borderId="3" xfId="0" applyNumberFormat="1" applyFont="1" applyFill="1" applyBorder="1" applyAlignment="1">
      <alignment horizontal="right" vertical="center"/>
    </xf>
    <xf numFmtId="4" fontId="11" fillId="4" borderId="2" xfId="0" applyNumberFormat="1" applyFont="1" applyFill="1" applyBorder="1" applyAlignment="1">
      <alignment horizontal="right" vertical="center"/>
    </xf>
    <xf numFmtId="4" fontId="12" fillId="2" borderId="0" xfId="0" applyNumberFormat="1" applyFont="1" applyFill="1" applyAlignment="1">
      <alignment vertical="center"/>
    </xf>
    <xf numFmtId="0" fontId="11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6" fillId="0" borderId="0" xfId="0" applyNumberFormat="1" applyFont="1"/>
    <xf numFmtId="0" fontId="9" fillId="3" borderId="15" xfId="0" applyFont="1" applyFill="1" applyBorder="1" applyAlignment="1">
      <alignment vertical="center"/>
    </xf>
    <xf numFmtId="0" fontId="12" fillId="3" borderId="12" xfId="0" applyFont="1" applyFill="1" applyBorder="1" applyAlignment="1">
      <alignment vertical="center"/>
    </xf>
    <xf numFmtId="0" fontId="12" fillId="3" borderId="16" xfId="0" applyFont="1" applyFill="1" applyBorder="1" applyAlignment="1">
      <alignment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8" fillId="0" borderId="5" xfId="0" applyFont="1" applyBorder="1"/>
    <xf numFmtId="165" fontId="8" fillId="0" borderId="17" xfId="0" applyNumberFormat="1" applyFont="1" applyBorder="1"/>
    <xf numFmtId="3" fontId="9" fillId="0" borderId="14" xfId="0" applyNumberFormat="1" applyFont="1" applyBorder="1" applyAlignment="1">
      <alignment horizontal="right"/>
    </xf>
    <xf numFmtId="3" fontId="8" fillId="0" borderId="17" xfId="0" applyNumberFormat="1" applyFont="1" applyBorder="1" applyAlignment="1">
      <alignment horizontal="right"/>
    </xf>
    <xf numFmtId="3" fontId="8" fillId="0" borderId="14" xfId="0" applyNumberFormat="1" applyFont="1" applyBorder="1" applyAlignment="1">
      <alignment horizontal="right"/>
    </xf>
    <xf numFmtId="166" fontId="6" fillId="0" borderId="10" xfId="0" applyNumberFormat="1" applyFont="1" applyBorder="1"/>
    <xf numFmtId="0" fontId="9" fillId="4" borderId="15" xfId="0" applyFont="1" applyFill="1" applyBorder="1" applyAlignment="1">
      <alignment vertical="center"/>
    </xf>
    <xf numFmtId="49" fontId="9" fillId="4" borderId="12" xfId="0" applyNumberFormat="1" applyFont="1" applyFill="1" applyBorder="1" applyAlignment="1">
      <alignment horizontal="left" vertical="center"/>
    </xf>
    <xf numFmtId="0" fontId="9" fillId="4" borderId="12" xfId="0" applyFont="1" applyFill="1" applyBorder="1" applyAlignment="1">
      <alignment vertical="center"/>
    </xf>
    <xf numFmtId="165" fontId="8" fillId="4" borderId="16" xfId="0" applyNumberFormat="1" applyFont="1" applyFill="1" applyBorder="1"/>
    <xf numFmtId="3" fontId="9" fillId="4" borderId="13" xfId="0" applyNumberFormat="1" applyFont="1" applyFill="1" applyBorder="1" applyAlignment="1">
      <alignment horizontal="right" vertical="center"/>
    </xf>
    <xf numFmtId="166" fontId="9" fillId="4" borderId="13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left" vertical="top" wrapText="1"/>
    </xf>
    <xf numFmtId="3" fontId="8" fillId="0" borderId="11" xfId="0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0" fontId="8" fillId="0" borderId="0" xfId="0" applyFont="1"/>
    <xf numFmtId="165" fontId="8" fillId="0" borderId="11" xfId="0" applyNumberFormat="1" applyFont="1" applyBorder="1"/>
    <xf numFmtId="3" fontId="9" fillId="0" borderId="10" xfId="0" applyNumberFormat="1" applyFont="1" applyBorder="1" applyAlignment="1">
      <alignment horizontal="right"/>
    </xf>
    <xf numFmtId="3" fontId="8" fillId="0" borderId="10" xfId="0" applyNumberFormat="1" applyFont="1" applyBorder="1" applyAlignment="1">
      <alignment horizontal="right"/>
    </xf>
    <xf numFmtId="3" fontId="9" fillId="4" borderId="16" xfId="0" applyNumberFormat="1" applyFont="1" applyFill="1" applyBorder="1" applyAlignment="1">
      <alignment horizontal="right" vertical="center"/>
    </xf>
    <xf numFmtId="0" fontId="9" fillId="3" borderId="22" xfId="0" applyFont="1" applyFill="1" applyBorder="1" applyAlignment="1">
      <alignment vertical="center" wrapText="1"/>
    </xf>
    <xf numFmtId="0" fontId="12" fillId="3" borderId="5" xfId="0" applyFont="1" applyFill="1" applyBorder="1" applyAlignment="1">
      <alignment vertical="center"/>
    </xf>
    <xf numFmtId="0" fontId="12" fillId="3" borderId="17" xfId="0" applyFont="1" applyFill="1" applyBorder="1" applyAlignment="1">
      <alignment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2" fillId="3" borderId="17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vertical="center"/>
    </xf>
    <xf numFmtId="0" fontId="6" fillId="0" borderId="11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49" fontId="0" fillId="0" borderId="0" xfId="0" applyNumberFormat="1"/>
    <xf numFmtId="0" fontId="0" fillId="6" borderId="22" xfId="0" applyFill="1" applyBorder="1" applyAlignment="1">
      <alignment wrapText="1"/>
    </xf>
    <xf numFmtId="4" fontId="0" fillId="6" borderId="13" xfId="0" applyNumberFormat="1" applyFill="1" applyBorder="1" applyAlignment="1">
      <alignment vertical="top"/>
    </xf>
    <xf numFmtId="4" fontId="0" fillId="6" borderId="15" xfId="0" applyNumberFormat="1" applyFill="1" applyBorder="1" applyAlignment="1">
      <alignment vertical="top"/>
    </xf>
    <xf numFmtId="4" fontId="13" fillId="0" borderId="10" xfId="0" applyNumberFormat="1" applyFont="1" applyBorder="1" applyAlignment="1">
      <alignment vertical="top" shrinkToFit="1"/>
    </xf>
    <xf numFmtId="4" fontId="13" fillId="0" borderId="8" xfId="0" applyNumberFormat="1" applyFont="1" applyBorder="1" applyAlignment="1">
      <alignment vertical="top" shrinkToFit="1"/>
    </xf>
    <xf numFmtId="0" fontId="13" fillId="0" borderId="0" xfId="0" applyFont="1"/>
    <xf numFmtId="4" fontId="0" fillId="6" borderId="24" xfId="0" applyNumberFormat="1" applyFill="1" applyBorder="1" applyAlignment="1">
      <alignment vertical="top" shrinkToFit="1"/>
    </xf>
    <xf numFmtId="4" fontId="0" fillId="6" borderId="23" xfId="0" applyNumberFormat="1" applyFill="1" applyBorder="1" applyAlignment="1">
      <alignment vertical="top" shrinkToFit="1"/>
    </xf>
    <xf numFmtId="4" fontId="13" fillId="0" borderId="24" xfId="0" applyNumberFormat="1" applyFont="1" applyBorder="1" applyAlignment="1">
      <alignment vertical="top" shrinkToFit="1"/>
    </xf>
    <xf numFmtId="49" fontId="8" fillId="0" borderId="23" xfId="0" applyNumberFormat="1" applyFont="1" applyBorder="1" applyAlignment="1">
      <alignment horizontal="right"/>
    </xf>
    <xf numFmtId="0" fontId="18" fillId="0" borderId="0" xfId="6" applyAlignment="1">
      <alignment horizontal="left" vertical="top"/>
    </xf>
    <xf numFmtId="0" fontId="19" fillId="0" borderId="0" xfId="6" applyFont="1" applyAlignment="1">
      <alignment vertical="top" wrapText="1"/>
    </xf>
    <xf numFmtId="0" fontId="15" fillId="0" borderId="0" xfId="5" applyFont="1" applyAlignment="1">
      <alignment vertical="center"/>
    </xf>
    <xf numFmtId="0" fontId="0" fillId="0" borderId="0" xfId="0" applyAlignment="1">
      <alignment wrapText="1"/>
    </xf>
    <xf numFmtId="0" fontId="8" fillId="8" borderId="40" xfId="6" applyFont="1" applyFill="1" applyBorder="1" applyAlignment="1">
      <alignment horizontal="right" wrapText="1"/>
    </xf>
    <xf numFmtId="0" fontId="8" fillId="8" borderId="40" xfId="6" applyFont="1" applyFill="1" applyBorder="1" applyAlignment="1">
      <alignment horizontal="left" wrapText="1"/>
    </xf>
    <xf numFmtId="0" fontId="8" fillId="8" borderId="40" xfId="6" applyFont="1" applyFill="1" applyBorder="1" applyAlignment="1">
      <alignment horizontal="center" wrapText="1"/>
    </xf>
    <xf numFmtId="0" fontId="16" fillId="7" borderId="0" xfId="0" applyFont="1" applyFill="1" applyAlignment="1">
      <alignment horizontal="right" vertical="center" wrapText="1"/>
    </xf>
    <xf numFmtId="1" fontId="22" fillId="0" borderId="38" xfId="6" applyNumberFormat="1" applyFont="1" applyBorder="1" applyAlignment="1">
      <alignment horizontal="right" vertical="top" shrinkToFit="1"/>
    </xf>
    <xf numFmtId="0" fontId="23" fillId="0" borderId="39" xfId="6" applyFont="1" applyBorder="1" applyAlignment="1">
      <alignment horizontal="left" vertical="top" wrapText="1"/>
    </xf>
    <xf numFmtId="0" fontId="23" fillId="0" borderId="39" xfId="6" applyFont="1" applyBorder="1" applyAlignment="1">
      <alignment horizontal="center" vertical="top" wrapText="1"/>
    </xf>
    <xf numFmtId="0" fontId="23" fillId="0" borderId="0" xfId="6" applyFont="1" applyAlignment="1">
      <alignment vertical="top" wrapText="1"/>
    </xf>
    <xf numFmtId="0" fontId="24" fillId="0" borderId="0" xfId="6" applyFont="1" applyAlignment="1">
      <alignment vertical="top" wrapText="1"/>
    </xf>
    <xf numFmtId="168" fontId="22" fillId="0" borderId="39" xfId="6" applyNumberFormat="1" applyFont="1" applyBorder="1" applyAlignment="1">
      <alignment horizontal="right" vertical="top" shrinkToFit="1"/>
    </xf>
    <xf numFmtId="4" fontId="26" fillId="0" borderId="0" xfId="6" applyNumberFormat="1" applyFont="1" applyAlignment="1">
      <alignment horizontal="right" vertical="top" wrapText="1"/>
    </xf>
    <xf numFmtId="2" fontId="26" fillId="0" borderId="0" xfId="6" applyNumberFormat="1" applyFont="1" applyAlignment="1">
      <alignment horizontal="right" vertical="top" wrapText="1"/>
    </xf>
    <xf numFmtId="4" fontId="21" fillId="0" borderId="0" xfId="8" applyNumberFormat="1" applyFont="1" applyAlignment="1">
      <alignment horizontal="right" vertical="center"/>
    </xf>
    <xf numFmtId="0" fontId="0" fillId="0" borderId="13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6" borderId="13" xfId="0" applyFill="1" applyBorder="1"/>
    <xf numFmtId="49" fontId="0" fillId="6" borderId="12" xfId="0" applyNumberFormat="1" applyFill="1" applyBorder="1"/>
    <xf numFmtId="0" fontId="0" fillId="6" borderId="12" xfId="0" applyFill="1" applyBorder="1" applyAlignment="1">
      <alignment horizontal="center"/>
    </xf>
    <xf numFmtId="0" fontId="0" fillId="6" borderId="12" xfId="0" applyFill="1" applyBorder="1"/>
    <xf numFmtId="0" fontId="0" fillId="6" borderId="16" xfId="0" applyFill="1" applyBorder="1"/>
    <xf numFmtId="0" fontId="0" fillId="6" borderId="22" xfId="0" applyFill="1" applyBorder="1"/>
    <xf numFmtId="49" fontId="0" fillId="6" borderId="22" xfId="0" applyNumberFormat="1" applyFill="1" applyBorder="1"/>
    <xf numFmtId="0" fontId="0" fillId="6" borderId="22" xfId="0" applyFill="1" applyBorder="1" applyAlignment="1">
      <alignment horizontal="center"/>
    </xf>
    <xf numFmtId="0" fontId="0" fillId="6" borderId="21" xfId="0" applyFill="1" applyBorder="1"/>
    <xf numFmtId="0" fontId="0" fillId="6" borderId="15" xfId="0" applyFill="1" applyBorder="1" applyAlignment="1">
      <alignment vertical="top"/>
    </xf>
    <xf numFmtId="49" fontId="0" fillId="6" borderId="15" xfId="0" applyNumberFormat="1" applyFill="1" applyBorder="1" applyAlignment="1">
      <alignment vertical="top"/>
    </xf>
    <xf numFmtId="49" fontId="0" fillId="6" borderId="13" xfId="0" applyNumberFormat="1" applyFill="1" applyBorder="1" applyAlignment="1">
      <alignment vertical="top"/>
    </xf>
    <xf numFmtId="0" fontId="0" fillId="6" borderId="16" xfId="0" applyFill="1" applyBorder="1" applyAlignment="1">
      <alignment horizontal="center" vertical="top"/>
    </xf>
    <xf numFmtId="167" fontId="0" fillId="6" borderId="13" xfId="0" applyNumberFormat="1" applyFill="1" applyBorder="1" applyAlignment="1">
      <alignment vertical="top"/>
    </xf>
    <xf numFmtId="0" fontId="13" fillId="0" borderId="8" xfId="0" applyFont="1" applyBorder="1" applyAlignment="1">
      <alignment vertical="top"/>
    </xf>
    <xf numFmtId="0" fontId="13" fillId="0" borderId="10" xfId="0" applyFont="1" applyBorder="1" applyAlignment="1">
      <alignment horizontal="left" vertical="top" wrapText="1"/>
    </xf>
    <xf numFmtId="0" fontId="13" fillId="0" borderId="11" xfId="0" applyFont="1" applyBorder="1" applyAlignment="1">
      <alignment horizontal="center" vertical="top" shrinkToFit="1"/>
    </xf>
    <xf numFmtId="167" fontId="13" fillId="0" borderId="10" xfId="0" applyNumberFormat="1" applyFont="1" applyBorder="1" applyAlignment="1">
      <alignment vertical="top" shrinkToFit="1"/>
    </xf>
    <xf numFmtId="0" fontId="0" fillId="6" borderId="23" xfId="0" applyFill="1" applyBorder="1" applyAlignment="1">
      <alignment vertical="top"/>
    </xf>
    <xf numFmtId="0" fontId="0" fillId="6" borderId="24" xfId="0" applyFill="1" applyBorder="1" applyAlignment="1">
      <alignment horizontal="left" vertical="top" wrapText="1"/>
    </xf>
    <xf numFmtId="0" fontId="0" fillId="6" borderId="56" xfId="0" applyFill="1" applyBorder="1" applyAlignment="1">
      <alignment horizontal="center" vertical="top" shrinkToFit="1"/>
    </xf>
    <xf numFmtId="167" fontId="0" fillId="6" borderId="24" xfId="0" applyNumberFormat="1" applyFill="1" applyBorder="1" applyAlignment="1">
      <alignment vertical="top" shrinkToFit="1"/>
    </xf>
    <xf numFmtId="0" fontId="13" fillId="0" borderId="23" xfId="0" applyFont="1" applyBorder="1" applyAlignment="1">
      <alignment vertical="top"/>
    </xf>
    <xf numFmtId="0" fontId="13" fillId="0" borderId="24" xfId="0" applyFont="1" applyBorder="1" applyAlignment="1">
      <alignment horizontal="left" vertical="top" wrapText="1"/>
    </xf>
    <xf numFmtId="0" fontId="13" fillId="0" borderId="56" xfId="0" applyFont="1" applyBorder="1" applyAlignment="1">
      <alignment horizontal="center" vertical="top" shrinkToFit="1"/>
    </xf>
    <xf numFmtId="167" fontId="13" fillId="0" borderId="24" xfId="0" applyNumberFormat="1" applyFont="1" applyBorder="1" applyAlignment="1">
      <alignment vertical="top" shrinkToFit="1"/>
    </xf>
    <xf numFmtId="49" fontId="0" fillId="0" borderId="0" xfId="0" applyNumberFormat="1" applyAlignment="1">
      <alignment horizontal="left" wrapText="1"/>
    </xf>
    <xf numFmtId="49" fontId="0" fillId="0" borderId="0" xfId="0" applyNumberFormat="1" applyAlignment="1">
      <alignment horizontal="left" vertical="top" wrapText="1"/>
    </xf>
    <xf numFmtId="4" fontId="13" fillId="0" borderId="0" xfId="0" applyNumberFormat="1" applyFont="1"/>
    <xf numFmtId="1" fontId="22" fillId="0" borderId="0" xfId="6" applyNumberFormat="1" applyFont="1" applyAlignment="1">
      <alignment horizontal="right" vertical="top" shrinkToFit="1"/>
    </xf>
    <xf numFmtId="0" fontId="23" fillId="0" borderId="0" xfId="6" applyFont="1" applyAlignment="1">
      <alignment horizontal="left" vertical="top" wrapText="1"/>
    </xf>
    <xf numFmtId="0" fontId="23" fillId="0" borderId="0" xfId="6" applyFont="1" applyAlignment="1">
      <alignment horizontal="center" vertical="top" wrapText="1"/>
    </xf>
    <xf numFmtId="168" fontId="22" fillId="0" borderId="0" xfId="6" applyNumberFormat="1" applyFont="1" applyAlignment="1">
      <alignment horizontal="right" vertical="top" shrinkToFit="1"/>
    </xf>
    <xf numFmtId="4" fontId="25" fillId="0" borderId="0" xfId="6" applyNumberFormat="1" applyFont="1" applyAlignment="1">
      <alignment horizontal="right" vertical="top" wrapText="1"/>
    </xf>
    <xf numFmtId="3" fontId="6" fillId="0" borderId="0" xfId="0" applyNumberFormat="1" applyFont="1"/>
    <xf numFmtId="170" fontId="23" fillId="0" borderId="0" xfId="6" applyNumberFormat="1" applyFont="1" applyAlignment="1">
      <alignment vertical="top" wrapText="1"/>
    </xf>
    <xf numFmtId="170" fontId="16" fillId="7" borderId="0" xfId="0" applyNumberFormat="1" applyFont="1" applyFill="1" applyAlignment="1">
      <alignment vertical="center" wrapText="1"/>
    </xf>
    <xf numFmtId="170" fontId="22" fillId="0" borderId="39" xfId="6" applyNumberFormat="1" applyFont="1" applyBorder="1" applyAlignment="1">
      <alignment vertical="top" shrinkToFit="1"/>
    </xf>
    <xf numFmtId="170" fontId="22" fillId="0" borderId="0" xfId="6" applyNumberFormat="1" applyFont="1" applyAlignment="1">
      <alignment vertical="top" shrinkToFit="1"/>
    </xf>
    <xf numFmtId="49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right" vertical="center"/>
    </xf>
    <xf numFmtId="0" fontId="12" fillId="9" borderId="0" xfId="0" applyFont="1" applyFill="1" applyAlignment="1">
      <alignment horizontal="left"/>
    </xf>
    <xf numFmtId="0" fontId="6" fillId="9" borderId="0" xfId="0" applyFont="1" applyFill="1"/>
    <xf numFmtId="0" fontId="6" fillId="9" borderId="0" xfId="0" applyFont="1" applyFill="1" applyAlignment="1">
      <alignment horizontal="left"/>
    </xf>
    <xf numFmtId="14" fontId="8" fillId="9" borderId="0" xfId="0" applyNumberFormat="1" applyFont="1" applyFill="1" applyAlignment="1">
      <alignment horizontal="left"/>
    </xf>
    <xf numFmtId="4" fontId="13" fillId="9" borderId="10" xfId="0" applyNumberFormat="1" applyFont="1" applyFill="1" applyBorder="1" applyAlignment="1">
      <alignment vertical="top" shrinkToFit="1"/>
    </xf>
    <xf numFmtId="4" fontId="13" fillId="9" borderId="24" xfId="0" applyNumberFormat="1" applyFont="1" applyFill="1" applyBorder="1" applyAlignment="1">
      <alignment vertical="top" shrinkToFit="1"/>
    </xf>
    <xf numFmtId="4" fontId="25" fillId="9" borderId="39" xfId="6" applyNumberFormat="1" applyFont="1" applyFill="1" applyBorder="1" applyAlignment="1">
      <alignment horizontal="right" vertical="top" wrapText="1"/>
    </xf>
    <xf numFmtId="0" fontId="14" fillId="0" borderId="0" xfId="9"/>
    <xf numFmtId="0" fontId="17" fillId="0" borderId="0" xfId="9" applyFont="1" applyAlignment="1">
      <alignment horizontal="left" vertical="center"/>
    </xf>
    <xf numFmtId="0" fontId="17" fillId="0" borderId="0" xfId="9" applyFont="1" applyAlignment="1">
      <alignment horizontal="left" vertical="center" wrapText="1"/>
    </xf>
    <xf numFmtId="0" fontId="28" fillId="0" borderId="0" xfId="9" applyFont="1" applyAlignment="1">
      <alignment horizontal="left" vertical="center"/>
    </xf>
    <xf numFmtId="4" fontId="16" fillId="0" borderId="0" xfId="9" applyNumberFormat="1" applyFont="1" applyAlignment="1">
      <alignment horizontal="right" vertical="center"/>
    </xf>
    <xf numFmtId="0" fontId="14" fillId="0" borderId="50" xfId="9" applyBorder="1"/>
    <xf numFmtId="0" fontId="14" fillId="0" borderId="51" xfId="9" applyBorder="1"/>
    <xf numFmtId="4" fontId="29" fillId="0" borderId="57" xfId="9" applyNumberFormat="1" applyFont="1" applyBorder="1" applyAlignment="1">
      <alignment horizontal="right" vertical="center"/>
    </xf>
    <xf numFmtId="0" fontId="29" fillId="0" borderId="51" xfId="9" applyFont="1" applyBorder="1" applyAlignment="1">
      <alignment horizontal="left" vertical="center"/>
    </xf>
    <xf numFmtId="0" fontId="14" fillId="0" borderId="49" xfId="9" applyBorder="1"/>
    <xf numFmtId="0" fontId="14" fillId="0" borderId="28" xfId="9" applyBorder="1"/>
    <xf numFmtId="4" fontId="29" fillId="0" borderId="0" xfId="9" applyNumberFormat="1" applyFont="1" applyAlignment="1">
      <alignment horizontal="right" vertical="center"/>
    </xf>
    <xf numFmtId="0" fontId="29" fillId="0" borderId="0" xfId="9" applyFont="1" applyAlignment="1">
      <alignment horizontal="left" vertical="center"/>
    </xf>
    <xf numFmtId="0" fontId="14" fillId="0" borderId="27" xfId="9" applyBorder="1"/>
    <xf numFmtId="4" fontId="17" fillId="0" borderId="0" xfId="9" applyNumberFormat="1" applyFont="1" applyAlignment="1">
      <alignment horizontal="right" vertical="center"/>
    </xf>
    <xf numFmtId="0" fontId="17" fillId="0" borderId="0" xfId="9" applyFont="1" applyAlignment="1">
      <alignment horizontal="right" vertical="center"/>
    </xf>
    <xf numFmtId="0" fontId="16" fillId="7" borderId="0" xfId="9" applyFont="1" applyFill="1" applyAlignment="1">
      <alignment horizontal="right" vertical="center"/>
    </xf>
    <xf numFmtId="0" fontId="17" fillId="0" borderId="28" xfId="9" applyFont="1" applyBorder="1" applyAlignment="1">
      <alignment horizontal="right" vertical="center"/>
    </xf>
    <xf numFmtId="4" fontId="17" fillId="9" borderId="0" xfId="9" applyNumberFormat="1" applyFont="1" applyFill="1" applyAlignment="1">
      <alignment horizontal="right" vertical="center"/>
    </xf>
    <xf numFmtId="0" fontId="17" fillId="0" borderId="27" xfId="9" applyFont="1" applyBorder="1" applyAlignment="1">
      <alignment horizontal="left" vertical="center"/>
    </xf>
    <xf numFmtId="4" fontId="16" fillId="7" borderId="0" xfId="9" applyNumberFormat="1" applyFont="1" applyFill="1" applyAlignment="1">
      <alignment horizontal="right" vertical="center"/>
    </xf>
    <xf numFmtId="0" fontId="16" fillId="7" borderId="28" xfId="9" applyFont="1" applyFill="1" applyBorder="1" applyAlignment="1">
      <alignment horizontal="right" vertical="center"/>
    </xf>
    <xf numFmtId="0" fontId="17" fillId="7" borderId="0" xfId="9" applyFont="1" applyFill="1" applyAlignment="1">
      <alignment horizontal="left" vertical="center"/>
    </xf>
    <xf numFmtId="0" fontId="16" fillId="7" borderId="0" xfId="9" applyFont="1" applyFill="1" applyAlignment="1">
      <alignment horizontal="left" vertical="center"/>
    </xf>
    <xf numFmtId="0" fontId="17" fillId="7" borderId="27" xfId="9" applyFont="1" applyFill="1" applyBorder="1" applyAlignment="1">
      <alignment horizontal="left" vertical="center"/>
    </xf>
    <xf numFmtId="0" fontId="30" fillId="0" borderId="0" xfId="9" applyFont="1" applyAlignment="1">
      <alignment horizontal="right" vertical="center"/>
    </xf>
    <xf numFmtId="0" fontId="31" fillId="0" borderId="0" xfId="9" applyFont="1" applyAlignment="1">
      <alignment horizontal="left" vertical="center" wrapText="1"/>
    </xf>
    <xf numFmtId="0" fontId="16" fillId="10" borderId="28" xfId="9" applyFont="1" applyFill="1" applyBorder="1" applyAlignment="1">
      <alignment horizontal="right" vertical="center"/>
    </xf>
    <xf numFmtId="4" fontId="16" fillId="10" borderId="0" xfId="9" applyNumberFormat="1" applyFont="1" applyFill="1" applyAlignment="1">
      <alignment horizontal="right" vertical="center"/>
    </xf>
    <xf numFmtId="0" fontId="16" fillId="10" borderId="0" xfId="9" applyFont="1" applyFill="1" applyAlignment="1">
      <alignment horizontal="right" vertical="center"/>
    </xf>
    <xf numFmtId="0" fontId="17" fillId="10" borderId="0" xfId="9" applyFont="1" applyFill="1" applyAlignment="1">
      <alignment horizontal="left" vertical="center"/>
    </xf>
    <xf numFmtId="0" fontId="16" fillId="10" borderId="0" xfId="9" applyFont="1" applyFill="1" applyAlignment="1">
      <alignment horizontal="left" vertical="center"/>
    </xf>
    <xf numFmtId="0" fontId="17" fillId="10" borderId="27" xfId="9" applyFont="1" applyFill="1" applyBorder="1" applyAlignment="1">
      <alignment horizontal="left" vertical="center"/>
    </xf>
    <xf numFmtId="0" fontId="14" fillId="0" borderId="0" xfId="9" applyAlignment="1">
      <alignment horizontal="right"/>
    </xf>
    <xf numFmtId="0" fontId="14" fillId="9" borderId="0" xfId="9" applyFill="1"/>
    <xf numFmtId="4" fontId="29" fillId="0" borderId="0" xfId="9" applyNumberFormat="1" applyFont="1" applyAlignment="1">
      <alignment horizontal="left" vertical="center"/>
    </xf>
    <xf numFmtId="0" fontId="16" fillId="0" borderId="36" xfId="9" applyFont="1" applyBorder="1" applyAlignment="1">
      <alignment horizontal="center" vertical="center"/>
    </xf>
    <xf numFmtId="0" fontId="16" fillId="0" borderId="35" xfId="9" applyFont="1" applyBorder="1" applyAlignment="1">
      <alignment horizontal="center" vertical="center"/>
    </xf>
    <xf numFmtId="0" fontId="16" fillId="0" borderId="34" xfId="9" applyFont="1" applyBorder="1" applyAlignment="1">
      <alignment horizontal="center" vertical="center"/>
    </xf>
    <xf numFmtId="0" fontId="16" fillId="0" borderId="37" xfId="9" applyFont="1" applyBorder="1" applyAlignment="1">
      <alignment horizontal="center" vertical="center"/>
    </xf>
    <xf numFmtId="0" fontId="17" fillId="0" borderId="34" xfId="9" applyFont="1" applyBorder="1" applyAlignment="1">
      <alignment horizontal="left" vertical="center"/>
    </xf>
    <xf numFmtId="0" fontId="17" fillId="0" borderId="52" xfId="9" applyFont="1" applyBorder="1" applyAlignment="1">
      <alignment horizontal="left" vertical="center"/>
    </xf>
    <xf numFmtId="0" fontId="16" fillId="0" borderId="0" xfId="9" applyFont="1" applyAlignment="1">
      <alignment horizontal="right" vertical="center"/>
    </xf>
    <xf numFmtId="0" fontId="16" fillId="0" borderId="53" xfId="9" applyFont="1" applyBorder="1" applyAlignment="1">
      <alignment horizontal="center" vertical="center"/>
    </xf>
    <xf numFmtId="0" fontId="16" fillId="0" borderId="30" xfId="9" applyFont="1" applyBorder="1" applyAlignment="1">
      <alignment horizontal="center" vertical="center"/>
    </xf>
    <xf numFmtId="0" fontId="16" fillId="0" borderId="29" xfId="9" applyFont="1" applyBorder="1" applyAlignment="1">
      <alignment horizontal="center" vertical="center"/>
    </xf>
    <xf numFmtId="0" fontId="16" fillId="0" borderId="29" xfId="9" applyFont="1" applyBorder="1" applyAlignment="1">
      <alignment horizontal="left" vertical="center"/>
    </xf>
    <xf numFmtId="0" fontId="16" fillId="0" borderId="54" xfId="9" applyFont="1" applyBorder="1" applyAlignment="1">
      <alignment horizontal="left" vertical="center"/>
    </xf>
    <xf numFmtId="4" fontId="13" fillId="9" borderId="13" xfId="0" applyNumberFormat="1" applyFont="1" applyFill="1" applyBorder="1" applyAlignment="1">
      <alignment vertical="top" shrinkToFit="1"/>
    </xf>
    <xf numFmtId="3" fontId="11" fillId="5" borderId="2" xfId="0" applyNumberFormat="1" applyFont="1" applyFill="1" applyBorder="1" applyAlignment="1">
      <alignment horizontal="right" vertical="center"/>
    </xf>
    <xf numFmtId="3" fontId="11" fillId="5" borderId="20" xfId="0" applyNumberFormat="1" applyFont="1" applyFill="1" applyBorder="1" applyAlignment="1">
      <alignment horizontal="right" vertical="center"/>
    </xf>
    <xf numFmtId="49" fontId="11" fillId="0" borderId="0" xfId="0" applyNumberFormat="1" applyFont="1" applyAlignment="1">
      <alignment horizontal="center" wrapText="1"/>
    </xf>
    <xf numFmtId="4" fontId="6" fillId="0" borderId="5" xfId="0" applyNumberFormat="1" applyFont="1" applyBorder="1" applyAlignment="1">
      <alignment horizontal="right" vertical="center"/>
    </xf>
    <xf numFmtId="4" fontId="6" fillId="0" borderId="17" xfId="0" applyNumberFormat="1" applyFont="1" applyBorder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4" fontId="6" fillId="0" borderId="11" xfId="0" applyNumberFormat="1" applyFont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/>
    </xf>
    <xf numFmtId="4" fontId="6" fillId="0" borderId="19" xfId="0" applyNumberFormat="1" applyFont="1" applyBorder="1" applyAlignment="1">
      <alignment horizontal="right" vertical="center"/>
    </xf>
    <xf numFmtId="0" fontId="3" fillId="2" borderId="0" xfId="0" applyFont="1" applyFill="1" applyAlignment="1">
      <alignment horizontal="left" wrapText="1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 wrapText="1"/>
    </xf>
    <xf numFmtId="49" fontId="0" fillId="0" borderId="4" xfId="0" applyNumberFormat="1" applyBorder="1" applyAlignment="1">
      <alignment vertical="center" shrinkToFit="1"/>
    </xf>
    <xf numFmtId="49" fontId="0" fillId="0" borderId="7" xfId="0" applyNumberFormat="1" applyBorder="1" applyAlignment="1">
      <alignment vertical="center" shrinkToFi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6" xfId="0" applyBorder="1" applyAlignment="1">
      <alignment vertical="center"/>
    </xf>
    <xf numFmtId="0" fontId="21" fillId="0" borderId="0" xfId="8" applyFont="1" applyAlignment="1">
      <alignment horizontal="left" vertical="center"/>
    </xf>
    <xf numFmtId="0" fontId="15" fillId="0" borderId="0" xfId="9" applyFont="1" applyAlignment="1">
      <alignment horizontal="center" vertical="center"/>
    </xf>
    <xf numFmtId="0" fontId="17" fillId="0" borderId="25" xfId="9" applyFont="1" applyBorder="1" applyAlignment="1">
      <alignment horizontal="left" vertical="center" wrapText="1"/>
    </xf>
    <xf numFmtId="0" fontId="17" fillId="0" borderId="26" xfId="9" applyFont="1" applyBorder="1" applyAlignment="1">
      <alignment horizontal="left" vertical="center"/>
    </xf>
    <xf numFmtId="0" fontId="17" fillId="0" borderId="27" xfId="9" applyFont="1" applyBorder="1" applyAlignment="1">
      <alignment horizontal="left" vertical="center"/>
    </xf>
    <xf numFmtId="0" fontId="17" fillId="0" borderId="0" xfId="9" applyFont="1" applyAlignment="1">
      <alignment horizontal="left" vertical="center"/>
    </xf>
    <xf numFmtId="0" fontId="16" fillId="0" borderId="26" xfId="9" applyFont="1" applyBorder="1" applyAlignment="1">
      <alignment horizontal="left" vertical="center" wrapText="1"/>
    </xf>
    <xf numFmtId="0" fontId="16" fillId="0" borderId="26" xfId="9" applyFont="1" applyBorder="1" applyAlignment="1">
      <alignment horizontal="left" vertical="center"/>
    </xf>
    <xf numFmtId="0" fontId="16" fillId="0" borderId="0" xfId="9" applyFont="1" applyAlignment="1">
      <alignment horizontal="left" vertical="center"/>
    </xf>
    <xf numFmtId="0" fontId="17" fillId="0" borderId="26" xfId="9" applyFont="1" applyBorder="1" applyAlignment="1">
      <alignment horizontal="left" vertical="center" wrapText="1"/>
    </xf>
    <xf numFmtId="0" fontId="17" fillId="0" borderId="55" xfId="9" applyFont="1" applyBorder="1" applyAlignment="1">
      <alignment horizontal="left" vertical="center"/>
    </xf>
    <xf numFmtId="0" fontId="17" fillId="0" borderId="28" xfId="9" applyFont="1" applyBorder="1" applyAlignment="1">
      <alignment horizontal="left" vertical="center"/>
    </xf>
    <xf numFmtId="0" fontId="17" fillId="0" borderId="27" xfId="9" applyFont="1" applyBorder="1" applyAlignment="1">
      <alignment horizontal="left" vertical="center" wrapText="1"/>
    </xf>
    <xf numFmtId="0" fontId="17" fillId="0" borderId="0" xfId="9" applyFont="1" applyAlignment="1">
      <alignment horizontal="left" vertical="center" wrapText="1"/>
    </xf>
    <xf numFmtId="0" fontId="16" fillId="0" borderId="30" xfId="9" applyFont="1" applyBorder="1" applyAlignment="1">
      <alignment horizontal="left" vertical="center"/>
    </xf>
    <xf numFmtId="0" fontId="16" fillId="0" borderId="29" xfId="9" applyFont="1" applyBorder="1" applyAlignment="1">
      <alignment horizontal="left" vertical="center"/>
    </xf>
    <xf numFmtId="0" fontId="16" fillId="0" borderId="31" xfId="9" applyFont="1" applyBorder="1" applyAlignment="1">
      <alignment horizontal="center" vertical="center"/>
    </xf>
    <xf numFmtId="0" fontId="16" fillId="0" borderId="32" xfId="9" applyFont="1" applyBorder="1" applyAlignment="1">
      <alignment horizontal="center" vertical="center"/>
    </xf>
    <xf numFmtId="0" fontId="16" fillId="0" borderId="33" xfId="9" applyFont="1" applyBorder="1" applyAlignment="1">
      <alignment horizontal="center" vertical="center"/>
    </xf>
    <xf numFmtId="0" fontId="16" fillId="0" borderId="35" xfId="9" applyFont="1" applyBorder="1" applyAlignment="1">
      <alignment horizontal="left" vertical="center"/>
    </xf>
    <xf numFmtId="0" fontId="16" fillId="0" borderId="34" xfId="9" applyFont="1" applyBorder="1" applyAlignment="1">
      <alignment horizontal="left" vertical="center"/>
    </xf>
    <xf numFmtId="0" fontId="16" fillId="10" borderId="0" xfId="9" applyFont="1" applyFill="1" applyAlignment="1">
      <alignment horizontal="left" vertical="center" wrapText="1"/>
    </xf>
    <xf numFmtId="0" fontId="16" fillId="10" borderId="0" xfId="9" applyFont="1" applyFill="1" applyAlignment="1">
      <alignment horizontal="left" vertical="center"/>
    </xf>
    <xf numFmtId="0" fontId="16" fillId="7" borderId="0" xfId="9" applyFont="1" applyFill="1" applyAlignment="1">
      <alignment horizontal="left" vertical="center" wrapText="1"/>
    </xf>
    <xf numFmtId="0" fontId="16" fillId="7" borderId="0" xfId="9" applyFont="1" applyFill="1" applyAlignment="1">
      <alignment horizontal="left" vertical="center"/>
    </xf>
    <xf numFmtId="14" fontId="17" fillId="0" borderId="0" xfId="9" applyNumberFormat="1" applyFont="1" applyAlignment="1">
      <alignment horizontal="left" vertical="center"/>
    </xf>
    <xf numFmtId="0" fontId="30" fillId="0" borderId="0" xfId="9" applyFont="1" applyAlignment="1">
      <alignment horizontal="left" vertical="center" wrapText="1"/>
    </xf>
    <xf numFmtId="0" fontId="30" fillId="0" borderId="0" xfId="9" applyFont="1" applyAlignment="1">
      <alignment horizontal="left" vertical="center"/>
    </xf>
    <xf numFmtId="0" fontId="30" fillId="0" borderId="28" xfId="9" applyFont="1" applyBorder="1" applyAlignment="1">
      <alignment horizontal="left" vertical="center"/>
    </xf>
    <xf numFmtId="0" fontId="30" fillId="0" borderId="28" xfId="9" applyFont="1" applyBorder="1" applyAlignment="1">
      <alignment horizontal="left" vertical="center" wrapText="1"/>
    </xf>
    <xf numFmtId="0" fontId="16" fillId="7" borderId="0" xfId="0" applyFont="1" applyFill="1" applyAlignment="1">
      <alignment horizontal="left" vertical="center" wrapText="1"/>
    </xf>
    <xf numFmtId="0" fontId="16" fillId="7" borderId="0" xfId="0" applyFont="1" applyFill="1" applyAlignment="1">
      <alignment horizontal="left" vertical="center"/>
    </xf>
    <xf numFmtId="0" fontId="15" fillId="0" borderId="41" xfId="5" applyFont="1" applyBorder="1" applyAlignment="1">
      <alignment horizontal="center" vertical="center"/>
    </xf>
    <xf numFmtId="0" fontId="15" fillId="0" borderId="42" xfId="5" applyFont="1" applyBorder="1" applyAlignment="1">
      <alignment horizontal="center" vertical="center"/>
    </xf>
    <xf numFmtId="0" fontId="15" fillId="0" borderId="43" xfId="5" applyFont="1" applyBorder="1" applyAlignment="1">
      <alignment horizontal="center" vertical="center"/>
    </xf>
    <xf numFmtId="0" fontId="17" fillId="0" borderId="13" xfId="5" applyFont="1" applyBorder="1" applyAlignment="1">
      <alignment horizontal="center" vertical="center" wrapText="1"/>
    </xf>
    <xf numFmtId="0" fontId="17" fillId="0" borderId="47" xfId="5" applyFont="1" applyBorder="1" applyAlignment="1">
      <alignment horizontal="center" vertical="center" wrapText="1"/>
    </xf>
    <xf numFmtId="0" fontId="17" fillId="0" borderId="13" xfId="5" applyFont="1" applyBorder="1" applyAlignment="1">
      <alignment vertical="center" wrapText="1"/>
    </xf>
    <xf numFmtId="0" fontId="17" fillId="0" borderId="45" xfId="5" applyFont="1" applyBorder="1" applyAlignment="1">
      <alignment vertical="center" wrapText="1"/>
    </xf>
    <xf numFmtId="0" fontId="17" fillId="0" borderId="47" xfId="5" applyFont="1" applyBorder="1" applyAlignment="1">
      <alignment vertical="center" wrapText="1"/>
    </xf>
    <xf numFmtId="0" fontId="17" fillId="0" borderId="48" xfId="5" applyFont="1" applyBorder="1" applyAlignment="1">
      <alignment vertical="center" wrapText="1"/>
    </xf>
    <xf numFmtId="0" fontId="17" fillId="0" borderId="44" xfId="5" applyFont="1" applyBorder="1" applyAlignment="1">
      <alignment horizontal="center" vertical="center" wrapText="1"/>
    </xf>
    <xf numFmtId="0" fontId="16" fillId="0" borderId="13" xfId="5" applyFont="1" applyBorder="1" applyAlignment="1">
      <alignment horizontal="left" vertical="center" wrapText="1"/>
    </xf>
    <xf numFmtId="0" fontId="17" fillId="0" borderId="46" xfId="5" applyFont="1" applyBorder="1" applyAlignment="1">
      <alignment horizontal="center" vertical="center" wrapText="1"/>
    </xf>
    <xf numFmtId="0" fontId="17" fillId="0" borderId="13" xfId="5" applyFont="1" applyBorder="1" applyAlignment="1">
      <alignment horizontal="left" vertical="center" wrapText="1"/>
    </xf>
  </cellXfs>
  <cellStyles count="10">
    <cellStyle name="Čárka 2" xfId="3" xr:uid="{00000000-0005-0000-0000-000000000000}"/>
    <cellStyle name="Excel Built-in Normal" xfId="7" xr:uid="{85F572CF-2BDD-4F30-A2FD-58400DAA10FE}"/>
    <cellStyle name="Normální" xfId="0" builtinId="0"/>
    <cellStyle name="normální 2" xfId="1" xr:uid="{00000000-0005-0000-0000-000002000000}"/>
    <cellStyle name="Normální 3" xfId="2" xr:uid="{00000000-0005-0000-0000-000003000000}"/>
    <cellStyle name="Normální 4" xfId="4" xr:uid="{00000000-0005-0000-0000-000004000000}"/>
    <cellStyle name="Normální 5" xfId="5" xr:uid="{00000000-0005-0000-0000-000005000000}"/>
    <cellStyle name="Normální 6" xfId="6" xr:uid="{BD7ADDC6-461D-4B65-B0AF-AAA08F8D9FED}"/>
    <cellStyle name="Normální 7" xfId="8" xr:uid="{578F5AAD-9E33-4313-B2B5-A738EA33198E}"/>
    <cellStyle name="Normální 7 2" xfId="9" xr:uid="{2318CED4-6AA1-4358-BD4F-155F6E53CDE6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0" cy="0"/>
    <xdr:pic>
      <xdr:nvPicPr>
        <xdr:cNvPr id="2" name="Obrázek 1">
          <a:extLst>
            <a:ext uri="{FF2B5EF4-FFF2-40B4-BE49-F238E27FC236}">
              <a16:creationId xmlns:a16="http://schemas.microsoft.com/office/drawing/2014/main" id="{E30D182F-34E3-4433-A793-AE150F85A8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rive01.drive.dragon-cloud.org/Termoplus/P&#345;erov/Rozpo&#269;e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7%20%20III.NP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avitel\Templates\Rozpocty\Sablon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5%20I.PP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5%20I.NP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5%20%20II.NP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6%20%20I.%20PP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7%20%20I.PP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7%20%20I.%20NP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7%20%20II.%20N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vba"/>
      <sheetName val="01 01 Kl"/>
      <sheetName val="01 01 Pol"/>
      <sheetName val="01 02 KL"/>
      <sheetName val="01 02 Pol"/>
      <sheetName val="01 03 Kl"/>
      <sheetName val="01 03 Pol"/>
    </sheetNames>
    <sheetDataSet>
      <sheetData sheetId="0"/>
      <sheetData sheetId="1">
        <row r="25">
          <cell r="G25">
            <v>17039161.139399998</v>
          </cell>
        </row>
        <row r="28">
          <cell r="G28">
            <v>17039161.139399998</v>
          </cell>
        </row>
      </sheetData>
      <sheetData sheetId="2"/>
      <sheetData sheetId="3">
        <row r="21">
          <cell r="H21">
            <v>19715961.855425</v>
          </cell>
        </row>
      </sheetData>
      <sheetData sheetId="4"/>
      <sheetData sheetId="5">
        <row r="41">
          <cell r="H41">
            <v>1579000</v>
          </cell>
        </row>
      </sheetData>
      <sheetData sheetId="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12"/>
      <sheetName val="VzorPolozky"/>
      <sheetName val="Pol 12"/>
    </sheetNames>
    <sheetDataSet>
      <sheetData sheetId="0"/>
      <sheetData sheetId="1">
        <row r="29">
          <cell r="J29" t="str">
            <v>CZK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01"/>
      <sheetName val="VzorPolozky"/>
      <sheetName val="Pol 01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02"/>
      <sheetName val="VzorPolozky"/>
      <sheetName val="Pol 02"/>
      <sheetName val="KL 02 (2)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03"/>
      <sheetName val="VzorPolozky"/>
      <sheetName val="Pol 03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05"/>
      <sheetName val="VzorPolozky"/>
      <sheetName val="Pol 05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09"/>
      <sheetName val="VzorPolozky"/>
      <sheetName val="Pol 09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10"/>
      <sheetName val="VzorPolozky"/>
      <sheetName val="Pol 10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11"/>
      <sheetName val="VzorPolozky"/>
      <sheetName val="Pol 11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7" t="s">
        <v>6</v>
      </c>
    </row>
    <row r="2" spans="1:7" ht="57.75" customHeight="1" x14ac:dyDescent="0.2">
      <c r="A2" s="225" t="s">
        <v>7</v>
      </c>
      <c r="B2" s="225"/>
      <c r="C2" s="225"/>
      <c r="D2" s="225"/>
      <c r="E2" s="225"/>
      <c r="F2" s="225"/>
      <c r="G2" s="225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4B431-3C37-484B-91C4-7A455FA8311B}">
  <sheetPr>
    <outlinePr summaryBelow="0"/>
  </sheetPr>
  <dimension ref="A1:BG4994"/>
  <sheetViews>
    <sheetView zoomScale="130" zoomScaleNormal="130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8" max="38" width="0" hidden="1" customWidth="1"/>
  </cols>
  <sheetData>
    <row r="1" spans="1:59" ht="15.75" customHeight="1" x14ac:dyDescent="0.25">
      <c r="A1" s="230" t="s">
        <v>2</v>
      </c>
      <c r="B1" s="230"/>
      <c r="C1" s="230"/>
      <c r="D1" s="230"/>
      <c r="E1" s="230"/>
      <c r="F1" s="230"/>
      <c r="G1" s="230"/>
      <c r="AD1" t="s">
        <v>67</v>
      </c>
    </row>
    <row r="2" spans="1:59" ht="24.95" customHeight="1" x14ac:dyDescent="0.2">
      <c r="A2" s="117" t="s">
        <v>68</v>
      </c>
      <c r="B2" s="118"/>
      <c r="C2" s="231" t="s">
        <v>813</v>
      </c>
      <c r="D2" s="232"/>
      <c r="E2" s="232"/>
      <c r="F2" s="232"/>
      <c r="G2" s="233"/>
      <c r="AD2" t="s">
        <v>69</v>
      </c>
    </row>
    <row r="3" spans="1:59" ht="24.95" customHeight="1" x14ac:dyDescent="0.2">
      <c r="A3" s="117" t="s">
        <v>3</v>
      </c>
      <c r="B3" s="118"/>
      <c r="C3" s="232" t="s">
        <v>183</v>
      </c>
      <c r="D3" s="232"/>
      <c r="E3" s="232"/>
      <c r="F3" s="232"/>
      <c r="G3" s="233"/>
      <c r="AD3" t="s">
        <v>70</v>
      </c>
    </row>
    <row r="4" spans="1:59" ht="24.95" customHeight="1" x14ac:dyDescent="0.2">
      <c r="A4" s="117" t="s">
        <v>4</v>
      </c>
      <c r="B4" s="118"/>
      <c r="C4" s="231"/>
      <c r="D4" s="232"/>
      <c r="E4" s="232"/>
      <c r="F4" s="232"/>
      <c r="G4" s="233"/>
      <c r="AD4" t="s">
        <v>71</v>
      </c>
    </row>
    <row r="5" spans="1:59" x14ac:dyDescent="0.2">
      <c r="A5" s="119" t="s">
        <v>72</v>
      </c>
      <c r="B5" s="120"/>
      <c r="C5" s="120"/>
      <c r="D5" s="121"/>
      <c r="E5" s="122"/>
      <c r="F5" s="122"/>
      <c r="G5" s="123"/>
      <c r="AD5" t="s">
        <v>73</v>
      </c>
    </row>
    <row r="6" spans="1:59" x14ac:dyDescent="0.2">
      <c r="D6" s="88"/>
    </row>
    <row r="7" spans="1:59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59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SUMIF(AD9:AD10,"&lt;&gt;NOR",G9:G10)</f>
        <v>0</v>
      </c>
      <c r="H8" s="91"/>
      <c r="I8" s="91">
        <f>SUM(I9:I10)</f>
        <v>6128.7000000000007</v>
      </c>
      <c r="J8" s="91"/>
      <c r="K8" s="91">
        <f>SUM(K9:K10)</f>
        <v>12376.3</v>
      </c>
      <c r="L8" s="91"/>
      <c r="M8" s="91">
        <f>SUM(M9:M10)</f>
        <v>0</v>
      </c>
      <c r="N8" s="91"/>
      <c r="O8" s="91">
        <f>SUM(O9:O10)</f>
        <v>2.9499999999999997</v>
      </c>
      <c r="P8" s="91"/>
      <c r="Q8" s="91">
        <f>SUM(Q9:Q10)</f>
        <v>0</v>
      </c>
      <c r="R8" s="91"/>
      <c r="S8" s="91"/>
      <c r="T8" s="92"/>
      <c r="U8" s="91">
        <f>SUM(U9:U10)</f>
        <v>10.79</v>
      </c>
      <c r="AD8" t="s">
        <v>95</v>
      </c>
    </row>
    <row r="9" spans="1:59" ht="22.5" outlineLevel="1" x14ac:dyDescent="0.2">
      <c r="A9" s="133">
        <v>1</v>
      </c>
      <c r="B9" s="133" t="s">
        <v>96</v>
      </c>
      <c r="C9" s="134" t="s">
        <v>143</v>
      </c>
      <c r="D9" s="135" t="s">
        <v>98</v>
      </c>
      <c r="E9" s="136">
        <v>5</v>
      </c>
      <c r="F9" s="164"/>
      <c r="G9" s="93">
        <f>E9*F9</f>
        <v>0</v>
      </c>
      <c r="H9" s="93">
        <v>245.82</v>
      </c>
      <c r="I9" s="93">
        <f>ROUND(E9*H9,2)</f>
        <v>1229.0999999999999</v>
      </c>
      <c r="J9" s="93">
        <v>587.18000000000006</v>
      </c>
      <c r="K9" s="93">
        <f>ROUND(E9*J9,2)</f>
        <v>2935.9</v>
      </c>
      <c r="L9" s="93">
        <v>21</v>
      </c>
      <c r="M9" s="93">
        <f>G9*(1+L9/100)</f>
        <v>0</v>
      </c>
      <c r="N9" s="93">
        <v>0.11842</v>
      </c>
      <c r="O9" s="93">
        <f>ROUND(E9*N9,2)</f>
        <v>0.59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2.79</v>
      </c>
      <c r="V9" s="95"/>
      <c r="W9" s="95"/>
      <c r="X9" s="95"/>
      <c r="Y9" s="95"/>
      <c r="Z9" s="95"/>
      <c r="AA9" s="95"/>
      <c r="AB9" s="95"/>
      <c r="AC9" s="95"/>
      <c r="AD9" s="95" t="s">
        <v>99</v>
      </c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</row>
    <row r="10" spans="1:59" ht="22.5" outlineLevel="1" x14ac:dyDescent="0.2">
      <c r="A10" s="133">
        <v>2</v>
      </c>
      <c r="B10" s="133" t="s">
        <v>100</v>
      </c>
      <c r="C10" s="134" t="s">
        <v>101</v>
      </c>
      <c r="D10" s="135" t="s">
        <v>98</v>
      </c>
      <c r="E10" s="136">
        <v>6</v>
      </c>
      <c r="F10" s="164"/>
      <c r="G10" s="93">
        <f>E10*F10</f>
        <v>0</v>
      </c>
      <c r="H10" s="93">
        <v>816.6</v>
      </c>
      <c r="I10" s="93">
        <f>ROUND(E10*H10,2)</f>
        <v>4899.6000000000004</v>
      </c>
      <c r="J10" s="93">
        <v>1573.4</v>
      </c>
      <c r="K10" s="93">
        <f>ROUND(E10*J10,2)</f>
        <v>9440.4</v>
      </c>
      <c r="L10" s="93">
        <v>21</v>
      </c>
      <c r="M10" s="93">
        <f>G10*(1+L10/100)</f>
        <v>0</v>
      </c>
      <c r="N10" s="93">
        <v>0.39366000000000001</v>
      </c>
      <c r="O10" s="93">
        <f>ROUND(E10*N10,2)</f>
        <v>2.36</v>
      </c>
      <c r="P10" s="93">
        <v>0</v>
      </c>
      <c r="Q10" s="93">
        <f>ROUND(E10*P10,2)</f>
        <v>0</v>
      </c>
      <c r="R10" s="93"/>
      <c r="S10" s="93"/>
      <c r="T10" s="94">
        <v>1.3339000000000001</v>
      </c>
      <c r="U10" s="93">
        <f>ROUND(E10*T10,2)</f>
        <v>8</v>
      </c>
      <c r="V10" s="95"/>
      <c r="W10" s="95"/>
      <c r="X10" s="95"/>
      <c r="Y10" s="95"/>
      <c r="Z10" s="95"/>
      <c r="AA10" s="95"/>
      <c r="AB10" s="95"/>
      <c r="AC10" s="95"/>
      <c r="AD10" s="95" t="s">
        <v>99</v>
      </c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</row>
    <row r="11" spans="1:59" x14ac:dyDescent="0.2">
      <c r="A11" s="137" t="s">
        <v>94</v>
      </c>
      <c r="B11" s="137" t="s">
        <v>51</v>
      </c>
      <c r="C11" s="138" t="s">
        <v>52</v>
      </c>
      <c r="D11" s="139"/>
      <c r="E11" s="140"/>
      <c r="F11" s="96"/>
      <c r="G11" s="96">
        <f>SUMIF(AD12:AD12,"&lt;&gt;NOR",G12:G12)</f>
        <v>0</v>
      </c>
      <c r="H11" s="96"/>
      <c r="I11" s="96">
        <f>SUM(I12:I12)</f>
        <v>3868.02</v>
      </c>
      <c r="J11" s="96"/>
      <c r="K11" s="96">
        <f>SUM(K12:K12)</f>
        <v>5932.85</v>
      </c>
      <c r="L11" s="96"/>
      <c r="M11" s="96">
        <f>SUM(M12:M12)</f>
        <v>0</v>
      </c>
      <c r="N11" s="96"/>
      <c r="O11" s="96">
        <f>SUM(O12:O12)</f>
        <v>0.23</v>
      </c>
      <c r="P11" s="96"/>
      <c r="Q11" s="96">
        <f>SUM(Q12:Q12)</f>
        <v>0</v>
      </c>
      <c r="R11" s="96"/>
      <c r="S11" s="96"/>
      <c r="T11" s="97"/>
      <c r="U11" s="96">
        <f>SUM(U12:U12)</f>
        <v>16.190000000000001</v>
      </c>
      <c r="AD11" t="s">
        <v>95</v>
      </c>
    </row>
    <row r="12" spans="1:59" ht="22.5" outlineLevel="1" x14ac:dyDescent="0.2">
      <c r="A12" s="133">
        <v>3</v>
      </c>
      <c r="B12" s="133" t="s">
        <v>102</v>
      </c>
      <c r="C12" s="134" t="s">
        <v>103</v>
      </c>
      <c r="D12" s="135" t="s">
        <v>104</v>
      </c>
      <c r="E12" s="136">
        <v>17.045000000000002</v>
      </c>
      <c r="F12" s="164"/>
      <c r="G12" s="93">
        <f>E12*F12</f>
        <v>0</v>
      </c>
      <c r="H12" s="93">
        <v>226.93</v>
      </c>
      <c r="I12" s="93">
        <f>ROUND(E12*H12,2)</f>
        <v>3868.02</v>
      </c>
      <c r="J12" s="93">
        <v>348.07</v>
      </c>
      <c r="K12" s="93">
        <f>ROUND(E12*J12,2)</f>
        <v>5932.85</v>
      </c>
      <c r="L12" s="93">
        <v>21</v>
      </c>
      <c r="M12" s="93">
        <f>G12*(1+L12/100)</f>
        <v>0</v>
      </c>
      <c r="N12" s="93">
        <v>1.323E-2</v>
      </c>
      <c r="O12" s="93">
        <f>ROUND(E12*N12,2)</f>
        <v>0.23</v>
      </c>
      <c r="P12" s="93">
        <v>0</v>
      </c>
      <c r="Q12" s="93">
        <f>ROUND(E12*P12,2)</f>
        <v>0</v>
      </c>
      <c r="R12" s="93"/>
      <c r="S12" s="93"/>
      <c r="T12" s="94">
        <v>0.95</v>
      </c>
      <c r="U12" s="93">
        <f>ROUND(E12*T12,2)</f>
        <v>16.190000000000001</v>
      </c>
      <c r="V12" s="95"/>
      <c r="W12" s="95"/>
      <c r="X12" s="95"/>
      <c r="Y12" s="95"/>
      <c r="Z12" s="95"/>
      <c r="AA12" s="95"/>
      <c r="AB12" s="95"/>
      <c r="AC12" s="95"/>
      <c r="AD12" s="95" t="s">
        <v>99</v>
      </c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</row>
    <row r="13" spans="1:59" outlineLevel="1" x14ac:dyDescent="0.2">
      <c r="A13" s="133">
        <v>4</v>
      </c>
      <c r="B13" s="133" t="s">
        <v>822</v>
      </c>
      <c r="C13" s="134" t="s">
        <v>823</v>
      </c>
      <c r="D13" s="135" t="s">
        <v>104</v>
      </c>
      <c r="E13" s="136">
        <v>25</v>
      </c>
      <c r="F13" s="164"/>
      <c r="G13" s="93">
        <f>E13*F13</f>
        <v>0</v>
      </c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4"/>
      <c r="U13" s="93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</row>
    <row r="14" spans="1:59" x14ac:dyDescent="0.2">
      <c r="A14" s="137" t="s">
        <v>94</v>
      </c>
      <c r="B14" s="137" t="s">
        <v>53</v>
      </c>
      <c r="C14" s="138" t="s">
        <v>54</v>
      </c>
      <c r="D14" s="139"/>
      <c r="E14" s="140"/>
      <c r="F14" s="96"/>
      <c r="G14" s="96">
        <f>SUMIF(AD15:AD15,"&lt;&gt;NOR",G15:G15)</f>
        <v>0</v>
      </c>
      <c r="H14" s="96"/>
      <c r="I14" s="96">
        <f>SUM(I15:I15)</f>
        <v>2399.9299999999998</v>
      </c>
      <c r="J14" s="96"/>
      <c r="K14" s="96">
        <f>SUM(K15:K15)</f>
        <v>22718.639999999999</v>
      </c>
      <c r="L14" s="96"/>
      <c r="M14" s="96">
        <f>SUM(M15:M15)</f>
        <v>0</v>
      </c>
      <c r="N14" s="96"/>
      <c r="O14" s="96">
        <f>SUM(O15:O15)</f>
        <v>2.12</v>
      </c>
      <c r="P14" s="96"/>
      <c r="Q14" s="96">
        <f>SUM(Q15:Q15)</f>
        <v>0</v>
      </c>
      <c r="R14" s="96"/>
      <c r="S14" s="96"/>
      <c r="T14" s="97"/>
      <c r="U14" s="96">
        <f>SUM(U15:U15)</f>
        <v>28.53</v>
      </c>
      <c r="AD14" t="s">
        <v>95</v>
      </c>
    </row>
    <row r="15" spans="1:59" outlineLevel="1" x14ac:dyDescent="0.2">
      <c r="A15" s="133">
        <v>5</v>
      </c>
      <c r="B15" s="133" t="s">
        <v>105</v>
      </c>
      <c r="C15" s="134" t="s">
        <v>106</v>
      </c>
      <c r="D15" s="135" t="s">
        <v>104</v>
      </c>
      <c r="E15" s="136">
        <v>13.87</v>
      </c>
      <c r="F15" s="164"/>
      <c r="G15" s="93">
        <f>E15*F15</f>
        <v>0</v>
      </c>
      <c r="H15" s="93">
        <v>173.03</v>
      </c>
      <c r="I15" s="93">
        <f>ROUND(E15*H15,2)</f>
        <v>2399.9299999999998</v>
      </c>
      <c r="J15" s="93">
        <v>1637.97</v>
      </c>
      <c r="K15" s="93">
        <f>ROUND(E15*J15,2)</f>
        <v>22718.639999999999</v>
      </c>
      <c r="L15" s="93">
        <v>21</v>
      </c>
      <c r="M15" s="93">
        <f>G15*(1+L15/100)</f>
        <v>0</v>
      </c>
      <c r="N15" s="93">
        <v>0.15276999999999999</v>
      </c>
      <c r="O15" s="93">
        <f>ROUND(E15*N15,2)</f>
        <v>2.12</v>
      </c>
      <c r="P15" s="93">
        <v>0</v>
      </c>
      <c r="Q15" s="93">
        <f>ROUND(E15*P15,2)</f>
        <v>0</v>
      </c>
      <c r="R15" s="93"/>
      <c r="S15" s="93"/>
      <c r="T15" s="94">
        <v>2.05701</v>
      </c>
      <c r="U15" s="93">
        <f>ROUND(E15*T15,2)</f>
        <v>28.53</v>
      </c>
      <c r="V15" s="95"/>
      <c r="W15" s="95"/>
      <c r="X15" s="95"/>
      <c r="Y15" s="95"/>
      <c r="Z15" s="95"/>
      <c r="AA15" s="95"/>
      <c r="AB15" s="95"/>
      <c r="AC15" s="95"/>
      <c r="AD15" s="95" t="s">
        <v>107</v>
      </c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</row>
    <row r="16" spans="1:59" x14ac:dyDescent="0.2">
      <c r="A16" s="137" t="s">
        <v>94</v>
      </c>
      <c r="B16" s="137" t="s">
        <v>55</v>
      </c>
      <c r="C16" s="138" t="s">
        <v>56</v>
      </c>
      <c r="D16" s="139"/>
      <c r="E16" s="140"/>
      <c r="F16" s="96"/>
      <c r="G16" s="96">
        <f>SUMIF(AD17:AD17,"&lt;&gt;NOR",G17:G17)</f>
        <v>0</v>
      </c>
      <c r="H16" s="96"/>
      <c r="I16" s="96">
        <f>SUM(I17:I17)</f>
        <v>7480</v>
      </c>
      <c r="J16" s="96"/>
      <c r="K16" s="96">
        <f>SUM(K17:K17)</f>
        <v>18820</v>
      </c>
      <c r="L16" s="96"/>
      <c r="M16" s="96">
        <f>SUM(M17:M17)</f>
        <v>0</v>
      </c>
      <c r="N16" s="96"/>
      <c r="O16" s="96">
        <f>SUM(O17:O17)</f>
        <v>0.59</v>
      </c>
      <c r="P16" s="96"/>
      <c r="Q16" s="96">
        <f>SUM(Q17:Q17)</f>
        <v>0</v>
      </c>
      <c r="R16" s="96"/>
      <c r="S16" s="96"/>
      <c r="T16" s="97"/>
      <c r="U16" s="96">
        <f>SUM(U17:U17)</f>
        <v>26</v>
      </c>
      <c r="AD16" t="s">
        <v>95</v>
      </c>
    </row>
    <row r="17" spans="1:59" outlineLevel="1" x14ac:dyDescent="0.2">
      <c r="A17" s="133">
        <v>6</v>
      </c>
      <c r="B17" s="133" t="s">
        <v>108</v>
      </c>
      <c r="C17" s="134" t="s">
        <v>109</v>
      </c>
      <c r="D17" s="135" t="s">
        <v>104</v>
      </c>
      <c r="E17" s="136">
        <v>100</v>
      </c>
      <c r="F17" s="164"/>
      <c r="G17" s="93">
        <f>E17*F17</f>
        <v>0</v>
      </c>
      <c r="H17" s="93">
        <v>74.8</v>
      </c>
      <c r="I17" s="93">
        <f>ROUND(E17*H17,2)</f>
        <v>7480</v>
      </c>
      <c r="J17" s="93">
        <v>188.2</v>
      </c>
      <c r="K17" s="93">
        <f>ROUND(E17*J17,2)</f>
        <v>18820</v>
      </c>
      <c r="L17" s="93">
        <v>21</v>
      </c>
      <c r="M17" s="93">
        <f>G17*(1+L17/100)</f>
        <v>0</v>
      </c>
      <c r="N17" s="93">
        <v>5.9199999999999999E-3</v>
      </c>
      <c r="O17" s="93">
        <f>ROUND(E17*N17,2)</f>
        <v>0.59</v>
      </c>
      <c r="P17" s="93">
        <v>0</v>
      </c>
      <c r="Q17" s="93">
        <f>ROUND(E17*P17,2)</f>
        <v>0</v>
      </c>
      <c r="R17" s="93"/>
      <c r="S17" s="93"/>
      <c r="T17" s="94">
        <v>0.26</v>
      </c>
      <c r="U17" s="93">
        <f>ROUND(E17*T17,2)</f>
        <v>26</v>
      </c>
      <c r="V17" s="95"/>
      <c r="W17" s="95"/>
      <c r="X17" s="95"/>
      <c r="Y17" s="95"/>
      <c r="Z17" s="95"/>
      <c r="AA17" s="95"/>
      <c r="AB17" s="95"/>
      <c r="AC17" s="95"/>
      <c r="AD17" s="95" t="s">
        <v>99</v>
      </c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</row>
    <row r="18" spans="1:59" x14ac:dyDescent="0.2">
      <c r="A18" s="137" t="s">
        <v>94</v>
      </c>
      <c r="B18" s="137" t="s">
        <v>57</v>
      </c>
      <c r="C18" s="138" t="s">
        <v>58</v>
      </c>
      <c r="D18" s="139"/>
      <c r="E18" s="140"/>
      <c r="F18" s="96"/>
      <c r="G18" s="96">
        <f>SUMIF(AD19:AD19,"&lt;&gt;NOR",G19:G19)</f>
        <v>0</v>
      </c>
      <c r="H18" s="96"/>
      <c r="I18" s="96">
        <f>SUM(I19:I19)</f>
        <v>134.13999999999999</v>
      </c>
      <c r="J18" s="96"/>
      <c r="K18" s="96">
        <f>SUM(K19:K19)</f>
        <v>3811.77</v>
      </c>
      <c r="L18" s="96"/>
      <c r="M18" s="96">
        <f>SUM(M19:M19)</f>
        <v>0</v>
      </c>
      <c r="N18" s="96"/>
      <c r="O18" s="96">
        <f>SUM(O19:O19)</f>
        <v>0.01</v>
      </c>
      <c r="P18" s="96"/>
      <c r="Q18" s="96">
        <f>SUM(Q19:Q19)</f>
        <v>0.2</v>
      </c>
      <c r="R18" s="96"/>
      <c r="S18" s="96"/>
      <c r="T18" s="97"/>
      <c r="U18" s="96">
        <f>SUM(U19:U19)</f>
        <v>5.9</v>
      </c>
      <c r="AD18" t="s">
        <v>95</v>
      </c>
    </row>
    <row r="19" spans="1:59" outlineLevel="1" x14ac:dyDescent="0.2">
      <c r="A19" s="133">
        <v>7</v>
      </c>
      <c r="B19" s="133" t="s">
        <v>110</v>
      </c>
      <c r="C19" s="134" t="s">
        <v>111</v>
      </c>
      <c r="D19" s="135" t="s">
        <v>104</v>
      </c>
      <c r="E19" s="136">
        <v>17.045000000000002</v>
      </c>
      <c r="F19" s="164"/>
      <c r="G19" s="93">
        <f>E19*F19</f>
        <v>0</v>
      </c>
      <c r="H19" s="93">
        <v>7.87</v>
      </c>
      <c r="I19" s="93">
        <f>ROUND(E19*H19,2)</f>
        <v>134.13999999999999</v>
      </c>
      <c r="J19" s="93">
        <v>223.63</v>
      </c>
      <c r="K19" s="93">
        <f>ROUND(E19*J19,2)</f>
        <v>3811.77</v>
      </c>
      <c r="L19" s="93">
        <v>21</v>
      </c>
      <c r="M19" s="93">
        <f>G19*(1+L19/100)</f>
        <v>0</v>
      </c>
      <c r="N19" s="93">
        <v>3.3E-4</v>
      </c>
      <c r="O19" s="93">
        <f>ROUND(E19*N19,2)</f>
        <v>0.01</v>
      </c>
      <c r="P19" s="93">
        <v>1.183E-2</v>
      </c>
      <c r="Q19" s="93">
        <f>ROUND(E19*P19,2)</f>
        <v>0.2</v>
      </c>
      <c r="R19" s="93"/>
      <c r="S19" s="93"/>
      <c r="T19" s="94">
        <v>0.34599999999999997</v>
      </c>
      <c r="U19" s="93">
        <f>ROUND(E19*T19,2)</f>
        <v>5.9</v>
      </c>
      <c r="V19" s="95"/>
      <c r="W19" s="95"/>
      <c r="X19" s="95"/>
      <c r="Y19" s="95"/>
      <c r="Z19" s="95"/>
      <c r="AA19" s="95"/>
      <c r="AB19" s="95"/>
      <c r="AC19" s="95"/>
      <c r="AD19" s="95" t="s">
        <v>99</v>
      </c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</row>
    <row r="20" spans="1:59" x14ac:dyDescent="0.2">
      <c r="A20" s="137" t="s">
        <v>94</v>
      </c>
      <c r="B20" s="137" t="s">
        <v>59</v>
      </c>
      <c r="C20" s="138" t="s">
        <v>60</v>
      </c>
      <c r="D20" s="139"/>
      <c r="E20" s="140"/>
      <c r="F20" s="96"/>
      <c r="G20" s="96">
        <f>SUMIF(AD21:AD24,"&lt;&gt;NOR",G21:G24)</f>
        <v>0</v>
      </c>
      <c r="H20" s="96"/>
      <c r="I20" s="96">
        <f>SUM(I21:I24)</f>
        <v>1041.33</v>
      </c>
      <c r="J20" s="96"/>
      <c r="K20" s="96">
        <f>SUM(K21:K24)</f>
        <v>45441.05</v>
      </c>
      <c r="L20" s="96"/>
      <c r="M20" s="96">
        <f>SUM(M21:M24)</f>
        <v>0</v>
      </c>
      <c r="N20" s="96"/>
      <c r="O20" s="96">
        <f>SUM(O21:O24)</f>
        <v>0.04</v>
      </c>
      <c r="P20" s="96"/>
      <c r="Q20" s="96">
        <f>SUM(Q21:Q24)</f>
        <v>9.2299999999999986</v>
      </c>
      <c r="R20" s="96"/>
      <c r="S20" s="96"/>
      <c r="T20" s="97"/>
      <c r="U20" s="96">
        <f>SUM(U21:U24)</f>
        <v>79.98</v>
      </c>
      <c r="AD20" t="s">
        <v>95</v>
      </c>
    </row>
    <row r="21" spans="1:59" outlineLevel="1" x14ac:dyDescent="0.2">
      <c r="A21" s="133">
        <v>8</v>
      </c>
      <c r="B21" s="133" t="s">
        <v>112</v>
      </c>
      <c r="C21" s="134" t="s">
        <v>113</v>
      </c>
      <c r="D21" s="135" t="s">
        <v>98</v>
      </c>
      <c r="E21" s="136">
        <v>5</v>
      </c>
      <c r="F21" s="164"/>
      <c r="G21" s="93">
        <f>E21*F21</f>
        <v>0</v>
      </c>
      <c r="H21" s="93">
        <v>7.97</v>
      </c>
      <c r="I21" s="93">
        <f>ROUND(E21*H21,2)</f>
        <v>39.85</v>
      </c>
      <c r="J21" s="93">
        <v>183.03</v>
      </c>
      <c r="K21" s="93">
        <f>ROUND(E21*J21,2)</f>
        <v>915.15</v>
      </c>
      <c r="L21" s="93">
        <v>21</v>
      </c>
      <c r="M21" s="93">
        <f>G21*(1+L21/100)</f>
        <v>0</v>
      </c>
      <c r="N21" s="93">
        <v>3.4000000000000002E-4</v>
      </c>
      <c r="O21" s="93">
        <f>ROUND(E21*N21,2)</f>
        <v>0</v>
      </c>
      <c r="P21" s="93">
        <v>0.13800000000000001</v>
      </c>
      <c r="Q21" s="93">
        <f>ROUND(E21*P21,2)</f>
        <v>0.69</v>
      </c>
      <c r="R21" s="93"/>
      <c r="S21" s="93"/>
      <c r="T21" s="94">
        <v>0.81299999999999994</v>
      </c>
      <c r="U21" s="93">
        <f>ROUND(E21*T21,2)</f>
        <v>4.07</v>
      </c>
      <c r="V21" s="95"/>
      <c r="W21" s="95"/>
      <c r="X21" s="95"/>
      <c r="Y21" s="95"/>
      <c r="Z21" s="95"/>
      <c r="AA21" s="95"/>
      <c r="AB21" s="95"/>
      <c r="AC21" s="95"/>
      <c r="AD21" s="95" t="s">
        <v>99</v>
      </c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</row>
    <row r="22" spans="1:59" outlineLevel="1" x14ac:dyDescent="0.2">
      <c r="A22" s="133">
        <v>9</v>
      </c>
      <c r="B22" s="133" t="s">
        <v>114</v>
      </c>
      <c r="C22" s="134" t="s">
        <v>115</v>
      </c>
      <c r="D22" s="135" t="s">
        <v>98</v>
      </c>
      <c r="E22" s="136">
        <v>6</v>
      </c>
      <c r="F22" s="164"/>
      <c r="G22" s="93">
        <f>E22*F22</f>
        <v>0</v>
      </c>
      <c r="H22" s="93">
        <v>31.68</v>
      </c>
      <c r="I22" s="93">
        <f>ROUND(E22*H22,2)</f>
        <v>190.08</v>
      </c>
      <c r="J22" s="93">
        <v>1717.32</v>
      </c>
      <c r="K22" s="93">
        <f>ROUND(E22*J22,2)</f>
        <v>10303.92</v>
      </c>
      <c r="L22" s="93">
        <v>21</v>
      </c>
      <c r="M22" s="93">
        <f>G22*(1+L22/100)</f>
        <v>0</v>
      </c>
      <c r="N22" s="93">
        <v>1.33E-3</v>
      </c>
      <c r="O22" s="93">
        <f>ROUND(E22*N22,2)</f>
        <v>0.01</v>
      </c>
      <c r="P22" s="93">
        <v>0.41299999999999998</v>
      </c>
      <c r="Q22" s="93">
        <f>ROUND(E22*P22,2)</f>
        <v>2.48</v>
      </c>
      <c r="R22" s="93"/>
      <c r="S22" s="93"/>
      <c r="T22" s="94">
        <v>2.9420000000000002</v>
      </c>
      <c r="U22" s="93">
        <f>ROUND(E22*T22,2)</f>
        <v>17.649999999999999</v>
      </c>
      <c r="V22" s="95"/>
      <c r="W22" s="95"/>
      <c r="X22" s="95"/>
      <c r="Y22" s="95"/>
      <c r="Z22" s="95"/>
      <c r="AA22" s="95"/>
      <c r="AB22" s="95"/>
      <c r="AC22" s="95"/>
      <c r="AD22" s="95" t="s">
        <v>99</v>
      </c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</row>
    <row r="23" spans="1:59" outlineLevel="1" x14ac:dyDescent="0.2">
      <c r="A23" s="133">
        <v>10</v>
      </c>
      <c r="B23" s="133" t="s">
        <v>840</v>
      </c>
      <c r="C23" s="134" t="s">
        <v>841</v>
      </c>
      <c r="D23" s="135" t="s">
        <v>116</v>
      </c>
      <c r="E23" s="136">
        <v>69.349999999999994</v>
      </c>
      <c r="F23" s="164"/>
      <c r="G23" s="93">
        <f>E23*F23</f>
        <v>0</v>
      </c>
      <c r="H23" s="93">
        <v>11.7</v>
      </c>
      <c r="I23" s="93">
        <f>ROUND(E23*H23,2)</f>
        <v>811.4</v>
      </c>
      <c r="J23" s="93">
        <v>475.8</v>
      </c>
      <c r="K23" s="93">
        <f>ROUND(E23*J23,2)</f>
        <v>32996.730000000003</v>
      </c>
      <c r="L23" s="93">
        <v>21</v>
      </c>
      <c r="M23" s="93">
        <f>G23*(1+L23/100)</f>
        <v>0</v>
      </c>
      <c r="N23" s="93">
        <v>4.8999999999999998E-4</v>
      </c>
      <c r="O23" s="93">
        <f>ROUND(E23*N23,2)</f>
        <v>0.03</v>
      </c>
      <c r="P23" s="93">
        <v>8.1000000000000003E-2</v>
      </c>
      <c r="Q23" s="93">
        <f>ROUND(E23*P23,2)</f>
        <v>5.62</v>
      </c>
      <c r="R23" s="93"/>
      <c r="S23" s="93"/>
      <c r="T23" s="94">
        <v>0.81200000000000006</v>
      </c>
      <c r="U23" s="93">
        <f>ROUND(E23*T23,2)</f>
        <v>56.31</v>
      </c>
      <c r="V23" s="95"/>
      <c r="W23" s="95"/>
      <c r="X23" s="95"/>
      <c r="Y23" s="95"/>
      <c r="Z23" s="95"/>
      <c r="AA23" s="95"/>
      <c r="AB23" s="95"/>
      <c r="AC23" s="95"/>
      <c r="AD23" s="95" t="s">
        <v>99</v>
      </c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</row>
    <row r="24" spans="1:59" outlineLevel="1" x14ac:dyDescent="0.2">
      <c r="A24" s="133">
        <v>11</v>
      </c>
      <c r="B24" s="133" t="s">
        <v>842</v>
      </c>
      <c r="C24" s="134" t="s">
        <v>843</v>
      </c>
      <c r="D24" s="135" t="s">
        <v>104</v>
      </c>
      <c r="E24" s="136">
        <v>6.5</v>
      </c>
      <c r="F24" s="164"/>
      <c r="G24" s="93">
        <f>E24*F24</f>
        <v>0</v>
      </c>
      <c r="H24" s="93">
        <v>0</v>
      </c>
      <c r="I24" s="93">
        <f>ROUND(E24*H24,2)</f>
        <v>0</v>
      </c>
      <c r="J24" s="93">
        <v>188.5</v>
      </c>
      <c r="K24" s="93">
        <f>ROUND(E24*J24,2)</f>
        <v>1225.25</v>
      </c>
      <c r="L24" s="93">
        <v>21</v>
      </c>
      <c r="M24" s="93">
        <f>G24*(1+L24/100)</f>
        <v>0</v>
      </c>
      <c r="N24" s="93">
        <v>0</v>
      </c>
      <c r="O24" s="93">
        <f>ROUND(E24*N24,2)</f>
        <v>0</v>
      </c>
      <c r="P24" s="93">
        <v>6.8000000000000005E-2</v>
      </c>
      <c r="Q24" s="93">
        <f>ROUND(E24*P24,2)</f>
        <v>0.44</v>
      </c>
      <c r="R24" s="93"/>
      <c r="S24" s="93"/>
      <c r="T24" s="94">
        <v>0.3</v>
      </c>
      <c r="U24" s="93">
        <f>ROUND(E24*T24,2)</f>
        <v>1.95</v>
      </c>
      <c r="V24" s="95"/>
      <c r="W24" s="95"/>
      <c r="X24" s="95"/>
      <c r="Y24" s="95"/>
      <c r="Z24" s="95"/>
      <c r="AA24" s="95"/>
      <c r="AB24" s="95"/>
      <c r="AC24" s="95"/>
      <c r="AD24" s="95" t="s">
        <v>99</v>
      </c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</row>
    <row r="25" spans="1:59" x14ac:dyDescent="0.2">
      <c r="A25" s="137" t="s">
        <v>94</v>
      </c>
      <c r="B25" s="137" t="s">
        <v>61</v>
      </c>
      <c r="C25" s="138" t="s">
        <v>62</v>
      </c>
      <c r="D25" s="139"/>
      <c r="E25" s="140"/>
      <c r="F25" s="96"/>
      <c r="G25" s="96">
        <f>SUMIF(AD26:AD27,"&lt;&gt;NOR",G26:G27)</f>
        <v>0</v>
      </c>
      <c r="H25" s="96"/>
      <c r="I25" s="96">
        <f>SUM(I26:I27)</f>
        <v>0</v>
      </c>
      <c r="J25" s="96"/>
      <c r="K25" s="96">
        <f>SUM(K26:K27)</f>
        <v>6386.72</v>
      </c>
      <c r="L25" s="96"/>
      <c r="M25" s="96">
        <f>SUM(M26:M27)</f>
        <v>0</v>
      </c>
      <c r="N25" s="96"/>
      <c r="O25" s="96">
        <f>SUM(O26:O27)</f>
        <v>0</v>
      </c>
      <c r="P25" s="96"/>
      <c r="Q25" s="96">
        <f>SUM(Q26:Q27)</f>
        <v>0</v>
      </c>
      <c r="R25" s="96"/>
      <c r="S25" s="96"/>
      <c r="T25" s="97"/>
      <c r="U25" s="96">
        <f>SUM(U26:U27)</f>
        <v>9.8099999999999987</v>
      </c>
      <c r="AD25" t="s">
        <v>95</v>
      </c>
    </row>
    <row r="26" spans="1:59" outlineLevel="1" x14ac:dyDescent="0.2">
      <c r="A26" s="133">
        <v>12</v>
      </c>
      <c r="B26" s="133" t="s">
        <v>117</v>
      </c>
      <c r="C26" s="134" t="s">
        <v>118</v>
      </c>
      <c r="D26" s="135" t="s">
        <v>119</v>
      </c>
      <c r="E26" s="136">
        <v>0.59200000000000008</v>
      </c>
      <c r="F26" s="164"/>
      <c r="G26" s="93">
        <f>E26*F26</f>
        <v>0</v>
      </c>
      <c r="H26" s="93">
        <v>0</v>
      </c>
      <c r="I26" s="93">
        <f>ROUND(E26*H26,2)</f>
        <v>0</v>
      </c>
      <c r="J26" s="93">
        <v>4465</v>
      </c>
      <c r="K26" s="93">
        <f>ROUND(E26*J26,2)</f>
        <v>2643.28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7.3479999999999999</v>
      </c>
      <c r="U26" s="93">
        <f>ROUND(E26*T26,2)</f>
        <v>4.3499999999999996</v>
      </c>
      <c r="V26" s="95"/>
      <c r="W26" s="95"/>
      <c r="X26" s="95"/>
      <c r="Y26" s="95"/>
      <c r="Z26" s="95"/>
      <c r="AA26" s="95"/>
      <c r="AB26" s="95"/>
      <c r="AC26" s="95"/>
      <c r="AD26" s="95" t="s">
        <v>99</v>
      </c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</row>
    <row r="27" spans="1:59" outlineLevel="1" x14ac:dyDescent="0.2">
      <c r="A27" s="133">
        <v>13</v>
      </c>
      <c r="B27" s="133" t="s">
        <v>120</v>
      </c>
      <c r="C27" s="134" t="s">
        <v>121</v>
      </c>
      <c r="D27" s="135" t="s">
        <v>119</v>
      </c>
      <c r="E27" s="136">
        <v>6.41</v>
      </c>
      <c r="F27" s="164"/>
      <c r="G27" s="93">
        <f>E27*F27</f>
        <v>0</v>
      </c>
      <c r="H27" s="93">
        <v>0</v>
      </c>
      <c r="I27" s="93">
        <f>ROUND(E27*H27,2)</f>
        <v>0</v>
      </c>
      <c r="J27" s="93">
        <v>584</v>
      </c>
      <c r="K27" s="93">
        <f>ROUND(E27*J27,2)</f>
        <v>3743.44</v>
      </c>
      <c r="L27" s="93">
        <v>21</v>
      </c>
      <c r="M27" s="93">
        <f>G27*(1+L27/100)</f>
        <v>0</v>
      </c>
      <c r="N27" s="93">
        <v>0</v>
      </c>
      <c r="O27" s="93">
        <f>ROUND(E27*N27,2)</f>
        <v>0</v>
      </c>
      <c r="P27" s="93">
        <v>0</v>
      </c>
      <c r="Q27" s="93">
        <f>ROUND(E27*P27,2)</f>
        <v>0</v>
      </c>
      <c r="R27" s="93"/>
      <c r="S27" s="93"/>
      <c r="T27" s="94">
        <v>0.85199999999999998</v>
      </c>
      <c r="U27" s="93">
        <f>ROUND(E27*T27,2)</f>
        <v>5.46</v>
      </c>
      <c r="V27" s="95"/>
      <c r="W27" s="95"/>
      <c r="X27" s="95"/>
      <c r="Y27" s="95"/>
      <c r="Z27" s="95"/>
      <c r="AA27" s="95"/>
      <c r="AB27" s="95"/>
      <c r="AC27" s="95"/>
      <c r="AD27" s="95" t="s">
        <v>99</v>
      </c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</row>
    <row r="28" spans="1:59" x14ac:dyDescent="0.2">
      <c r="A28" s="137" t="s">
        <v>94</v>
      </c>
      <c r="B28" s="137" t="s">
        <v>63</v>
      </c>
      <c r="C28" s="138" t="s">
        <v>64</v>
      </c>
      <c r="D28" s="139"/>
      <c r="E28" s="140"/>
      <c r="F28" s="96"/>
      <c r="G28" s="96">
        <f>SUMIF(AD29:AD30,"&lt;&gt;NOR",G29:G30)</f>
        <v>0</v>
      </c>
      <c r="H28" s="96"/>
      <c r="I28" s="96">
        <f>SUM(I29:I30)</f>
        <v>3669.97</v>
      </c>
      <c r="J28" s="96"/>
      <c r="K28" s="96">
        <f>SUM(K29:K30)</f>
        <v>7594.54</v>
      </c>
      <c r="L28" s="96"/>
      <c r="M28" s="96">
        <f>SUM(M29:M30)</f>
        <v>0</v>
      </c>
      <c r="N28" s="96"/>
      <c r="O28" s="96">
        <f>SUM(O29:O30)</f>
        <v>0.11</v>
      </c>
      <c r="P28" s="96"/>
      <c r="Q28" s="96">
        <f>SUM(Q29:Q30)</f>
        <v>0</v>
      </c>
      <c r="R28" s="96"/>
      <c r="S28" s="96"/>
      <c r="T28" s="97"/>
      <c r="U28" s="96">
        <f>SUM(U29:U30)</f>
        <v>7.55</v>
      </c>
      <c r="AD28" t="s">
        <v>95</v>
      </c>
    </row>
    <row r="29" spans="1:59" outlineLevel="1" x14ac:dyDescent="0.2">
      <c r="A29" s="133">
        <v>14</v>
      </c>
      <c r="B29" s="133" t="s">
        <v>122</v>
      </c>
      <c r="C29" s="134" t="s">
        <v>123</v>
      </c>
      <c r="D29" s="135" t="s">
        <v>104</v>
      </c>
      <c r="E29" s="136">
        <v>6.5</v>
      </c>
      <c r="F29" s="164"/>
      <c r="G29" s="93">
        <f>E29*F29</f>
        <v>0</v>
      </c>
      <c r="H29" s="93">
        <v>564.61</v>
      </c>
      <c r="I29" s="93">
        <f>ROUND(E29*H29,2)</f>
        <v>3669.97</v>
      </c>
      <c r="J29" s="93">
        <v>1168.3899999999999</v>
      </c>
      <c r="K29" s="93">
        <f>ROUND(E29*J29,2)</f>
        <v>7594.54</v>
      </c>
      <c r="L29" s="93">
        <v>21</v>
      </c>
      <c r="M29" s="93">
        <f>G29*(1+L29/100)</f>
        <v>0</v>
      </c>
      <c r="N29" s="93">
        <v>1.728E-2</v>
      </c>
      <c r="O29" s="93">
        <f>ROUND(E29*N29,2)</f>
        <v>0.11</v>
      </c>
      <c r="P29" s="93">
        <v>0</v>
      </c>
      <c r="Q29" s="93">
        <f>ROUND(E29*P29,2)</f>
        <v>0</v>
      </c>
      <c r="R29" s="93"/>
      <c r="S29" s="93"/>
      <c r="T29" s="94">
        <v>1.1618599999999999</v>
      </c>
      <c r="U29" s="93">
        <f>ROUND(E29*T29,2)</f>
        <v>7.55</v>
      </c>
      <c r="V29" s="95"/>
      <c r="W29" s="95"/>
      <c r="X29" s="95"/>
      <c r="Y29" s="95"/>
      <c r="Z29" s="95"/>
      <c r="AA29" s="95"/>
      <c r="AB29" s="95"/>
      <c r="AC29" s="95"/>
      <c r="AD29" s="95" t="s">
        <v>107</v>
      </c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</row>
    <row r="30" spans="1:59" outlineLevel="1" x14ac:dyDescent="0.2">
      <c r="A30" s="133">
        <v>15</v>
      </c>
      <c r="B30" s="133" t="s">
        <v>124</v>
      </c>
      <c r="C30" s="134" t="s">
        <v>125</v>
      </c>
      <c r="D30" s="135" t="s">
        <v>0</v>
      </c>
      <c r="E30" s="136">
        <f>G29/100</f>
        <v>0</v>
      </c>
      <c r="F30" s="164"/>
      <c r="G30" s="93">
        <f>E30*F30</f>
        <v>0</v>
      </c>
      <c r="H30" s="93">
        <v>0</v>
      </c>
      <c r="I30" s="93">
        <f>ROUND(E30*H30,2)</f>
        <v>0</v>
      </c>
      <c r="J30" s="93">
        <v>4.95</v>
      </c>
      <c r="K30" s="93">
        <f>ROUND(E30*J30,2)</f>
        <v>0</v>
      </c>
      <c r="L30" s="93">
        <v>21</v>
      </c>
      <c r="M30" s="93">
        <f>G30*(1+L30/100)</f>
        <v>0</v>
      </c>
      <c r="N30" s="93">
        <v>0</v>
      </c>
      <c r="O30" s="93">
        <f>ROUND(E30*N30,2)</f>
        <v>0</v>
      </c>
      <c r="P30" s="93">
        <v>0</v>
      </c>
      <c r="Q30" s="93">
        <f>ROUND(E30*P30,2)</f>
        <v>0</v>
      </c>
      <c r="R30" s="93"/>
      <c r="S30" s="93"/>
      <c r="T30" s="94">
        <v>0</v>
      </c>
      <c r="U30" s="93">
        <f>ROUND(E30*T30,2)</f>
        <v>0</v>
      </c>
      <c r="V30" s="95"/>
      <c r="W30" s="95"/>
      <c r="X30" s="95"/>
      <c r="Y30" s="95"/>
      <c r="Z30" s="95"/>
      <c r="AA30" s="95"/>
      <c r="AB30" s="95"/>
      <c r="AC30" s="95"/>
      <c r="AD30" s="95" t="s">
        <v>99</v>
      </c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</row>
    <row r="31" spans="1:59" x14ac:dyDescent="0.2">
      <c r="A31" s="137" t="s">
        <v>94</v>
      </c>
      <c r="B31" s="137" t="s">
        <v>65</v>
      </c>
      <c r="C31" s="138" t="s">
        <v>66</v>
      </c>
      <c r="D31" s="139"/>
      <c r="E31" s="140"/>
      <c r="F31" s="96"/>
      <c r="G31" s="96">
        <f>SUMIF(AD32:AD39,"&lt;&gt;NOR",G32:G39)</f>
        <v>0</v>
      </c>
      <c r="H31" s="96"/>
      <c r="I31" s="96">
        <f>SUM(I32:I39)</f>
        <v>0</v>
      </c>
      <c r="J31" s="96"/>
      <c r="K31" s="96">
        <f>SUM(K32:K39)</f>
        <v>36222.660000000003</v>
      </c>
      <c r="L31" s="96"/>
      <c r="M31" s="96">
        <f>SUM(M32:M39)</f>
        <v>0</v>
      </c>
      <c r="N31" s="96"/>
      <c r="O31" s="96">
        <f>SUM(O32:O39)</f>
        <v>0</v>
      </c>
      <c r="P31" s="96"/>
      <c r="Q31" s="96">
        <f>SUM(Q32:Q39)</f>
        <v>0</v>
      </c>
      <c r="R31" s="96"/>
      <c r="S31" s="96"/>
      <c r="T31" s="97"/>
      <c r="U31" s="96">
        <f>SUM(U32:U39)</f>
        <v>19.21</v>
      </c>
      <c r="AD31" t="s">
        <v>95</v>
      </c>
    </row>
    <row r="32" spans="1:59" outlineLevel="1" x14ac:dyDescent="0.2">
      <c r="A32" s="133">
        <v>20</v>
      </c>
      <c r="B32" s="133" t="s">
        <v>126</v>
      </c>
      <c r="C32" s="134" t="s">
        <v>127</v>
      </c>
      <c r="D32" s="135" t="s">
        <v>119</v>
      </c>
      <c r="E32" s="136">
        <v>6.1560000000000006</v>
      </c>
      <c r="F32" s="164"/>
      <c r="G32" s="93">
        <f>E32*F32</f>
        <v>0</v>
      </c>
      <c r="H32" s="93">
        <v>0</v>
      </c>
      <c r="I32" s="93">
        <f t="shared" ref="I32:I39" si="0">ROUND(E32*H32,2)</f>
        <v>0</v>
      </c>
      <c r="J32" s="93">
        <v>543</v>
      </c>
      <c r="K32" s="93">
        <f t="shared" ref="K32:K39" si="1">ROUND(E32*J32,2)</f>
        <v>3342.71</v>
      </c>
      <c r="L32" s="93">
        <v>21</v>
      </c>
      <c r="M32" s="93">
        <f t="shared" ref="M32:M39" si="2">G32*(1+L32/100)</f>
        <v>0</v>
      </c>
      <c r="N32" s="93">
        <v>0</v>
      </c>
      <c r="O32" s="93">
        <f t="shared" ref="O32:O39" si="3">ROUND(E32*N32,2)</f>
        <v>0</v>
      </c>
      <c r="P32" s="93">
        <v>0</v>
      </c>
      <c r="Q32" s="93">
        <f t="shared" ref="Q32:Q39" si="4">ROUND(E32*P32,2)</f>
        <v>0</v>
      </c>
      <c r="R32" s="93"/>
      <c r="S32" s="93"/>
      <c r="T32" s="94">
        <v>0.94199999999999995</v>
      </c>
      <c r="U32" s="93">
        <f t="shared" ref="U32:U39" si="5">ROUND(E32*T32,2)</f>
        <v>5.8</v>
      </c>
      <c r="V32" s="95"/>
      <c r="W32" s="95"/>
      <c r="X32" s="95"/>
      <c r="Y32" s="95"/>
      <c r="Z32" s="95"/>
      <c r="AA32" s="95"/>
      <c r="AB32" s="95"/>
      <c r="AC32" s="95"/>
      <c r="AD32" s="95" t="s">
        <v>99</v>
      </c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</row>
    <row r="33" spans="1:59" outlineLevel="1" x14ac:dyDescent="0.2">
      <c r="A33" s="133">
        <v>21</v>
      </c>
      <c r="B33" s="133" t="s">
        <v>128</v>
      </c>
      <c r="C33" s="134" t="s">
        <v>129</v>
      </c>
      <c r="D33" s="135" t="s">
        <v>119</v>
      </c>
      <c r="E33" s="136">
        <v>61.56</v>
      </c>
      <c r="F33" s="164"/>
      <c r="G33" s="93">
        <f t="shared" ref="G33:G39" si="6">E33*F33</f>
        <v>0</v>
      </c>
      <c r="H33" s="93">
        <v>0</v>
      </c>
      <c r="I33" s="93">
        <f t="shared" si="0"/>
        <v>0</v>
      </c>
      <c r="J33" s="93">
        <v>60.5</v>
      </c>
      <c r="K33" s="93">
        <f t="shared" si="1"/>
        <v>3724.38</v>
      </c>
      <c r="L33" s="93">
        <v>21</v>
      </c>
      <c r="M33" s="93">
        <f t="shared" si="2"/>
        <v>0</v>
      </c>
      <c r="N33" s="93">
        <v>0</v>
      </c>
      <c r="O33" s="93">
        <f t="shared" si="3"/>
        <v>0</v>
      </c>
      <c r="P33" s="93">
        <v>0</v>
      </c>
      <c r="Q33" s="93">
        <f t="shared" si="4"/>
        <v>0</v>
      </c>
      <c r="R33" s="93"/>
      <c r="S33" s="93"/>
      <c r="T33" s="94">
        <v>0.105</v>
      </c>
      <c r="U33" s="93">
        <f t="shared" si="5"/>
        <v>6.46</v>
      </c>
      <c r="V33" s="95"/>
      <c r="W33" s="95"/>
      <c r="X33" s="95"/>
      <c r="Y33" s="95"/>
      <c r="Z33" s="95"/>
      <c r="AA33" s="95"/>
      <c r="AB33" s="95"/>
      <c r="AC33" s="95"/>
      <c r="AD33" s="95" t="s">
        <v>99</v>
      </c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</row>
    <row r="34" spans="1:59" outlineLevel="1" x14ac:dyDescent="0.2">
      <c r="A34" s="133">
        <v>22</v>
      </c>
      <c r="B34" s="133" t="s">
        <v>814</v>
      </c>
      <c r="C34" s="134" t="s">
        <v>815</v>
      </c>
      <c r="D34" s="135" t="s">
        <v>119</v>
      </c>
      <c r="E34" s="136">
        <v>6.1560000000000006</v>
      </c>
      <c r="F34" s="164"/>
      <c r="G34" s="93">
        <f t="shared" si="6"/>
        <v>0</v>
      </c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4"/>
      <c r="U34" s="93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</row>
    <row r="35" spans="1:59" outlineLevel="1" x14ac:dyDescent="0.2">
      <c r="A35" s="133">
        <v>23</v>
      </c>
      <c r="B35" s="133" t="s">
        <v>130</v>
      </c>
      <c r="C35" s="134" t="s">
        <v>131</v>
      </c>
      <c r="D35" s="135" t="s">
        <v>119</v>
      </c>
      <c r="E35" s="136">
        <v>6.1560000000000006</v>
      </c>
      <c r="F35" s="164"/>
      <c r="G35" s="93">
        <f t="shared" si="6"/>
        <v>0</v>
      </c>
      <c r="H35" s="93">
        <v>0</v>
      </c>
      <c r="I35" s="93">
        <f t="shared" si="0"/>
        <v>0</v>
      </c>
      <c r="J35" s="93">
        <v>797</v>
      </c>
      <c r="K35" s="93">
        <f t="shared" si="1"/>
        <v>4906.33</v>
      </c>
      <c r="L35" s="93">
        <v>21</v>
      </c>
      <c r="M35" s="93">
        <f t="shared" si="2"/>
        <v>0</v>
      </c>
      <c r="N35" s="93">
        <v>0</v>
      </c>
      <c r="O35" s="93">
        <f t="shared" si="3"/>
        <v>0</v>
      </c>
      <c r="P35" s="93">
        <v>0</v>
      </c>
      <c r="Q35" s="93">
        <f t="shared" si="4"/>
        <v>0</v>
      </c>
      <c r="R35" s="93"/>
      <c r="S35" s="93"/>
      <c r="T35" s="94">
        <v>0.63800000000000001</v>
      </c>
      <c r="U35" s="93">
        <f t="shared" si="5"/>
        <v>3.93</v>
      </c>
      <c r="V35" s="95"/>
      <c r="W35" s="95"/>
      <c r="X35" s="95"/>
      <c r="Y35" s="95"/>
      <c r="Z35" s="95"/>
      <c r="AA35" s="95"/>
      <c r="AB35" s="95"/>
      <c r="AC35" s="95"/>
      <c r="AD35" s="95" t="s">
        <v>99</v>
      </c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</row>
    <row r="36" spans="1:59" outlineLevel="1" x14ac:dyDescent="0.2">
      <c r="A36" s="133">
        <v>24</v>
      </c>
      <c r="B36" s="133" t="s">
        <v>132</v>
      </c>
      <c r="C36" s="134" t="s">
        <v>133</v>
      </c>
      <c r="D36" s="135" t="s">
        <v>119</v>
      </c>
      <c r="E36" s="136">
        <v>6.1560000000000006</v>
      </c>
      <c r="F36" s="164"/>
      <c r="G36" s="93">
        <f t="shared" si="6"/>
        <v>0</v>
      </c>
      <c r="H36" s="93">
        <v>0</v>
      </c>
      <c r="I36" s="93">
        <f t="shared" si="0"/>
        <v>0</v>
      </c>
      <c r="J36" s="93">
        <v>371</v>
      </c>
      <c r="K36" s="93">
        <f t="shared" si="1"/>
        <v>2283.88</v>
      </c>
      <c r="L36" s="93">
        <v>21</v>
      </c>
      <c r="M36" s="93">
        <f t="shared" si="2"/>
        <v>0</v>
      </c>
      <c r="N36" s="93">
        <v>0</v>
      </c>
      <c r="O36" s="93">
        <f t="shared" si="3"/>
        <v>0</v>
      </c>
      <c r="P36" s="93">
        <v>0</v>
      </c>
      <c r="Q36" s="93">
        <f t="shared" si="4"/>
        <v>0</v>
      </c>
      <c r="R36" s="93"/>
      <c r="S36" s="93"/>
      <c r="T36" s="94">
        <v>0.49</v>
      </c>
      <c r="U36" s="93">
        <f t="shared" si="5"/>
        <v>3.02</v>
      </c>
      <c r="V36" s="95"/>
      <c r="W36" s="95"/>
      <c r="X36" s="95"/>
      <c r="Y36" s="95"/>
      <c r="Z36" s="95"/>
      <c r="AA36" s="95"/>
      <c r="AB36" s="95"/>
      <c r="AC36" s="95"/>
      <c r="AD36" s="95" t="s">
        <v>99</v>
      </c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</row>
    <row r="37" spans="1:59" outlineLevel="1" x14ac:dyDescent="0.2">
      <c r="A37" s="133">
        <v>25</v>
      </c>
      <c r="B37" s="133" t="s">
        <v>134</v>
      </c>
      <c r="C37" s="134" t="s">
        <v>135</v>
      </c>
      <c r="D37" s="135" t="s">
        <v>119</v>
      </c>
      <c r="E37" s="136">
        <v>61.56</v>
      </c>
      <c r="F37" s="164"/>
      <c r="G37" s="93">
        <f t="shared" si="6"/>
        <v>0</v>
      </c>
      <c r="H37" s="93">
        <v>0</v>
      </c>
      <c r="I37" s="93">
        <f t="shared" si="0"/>
        <v>0</v>
      </c>
      <c r="J37" s="93">
        <v>30.7</v>
      </c>
      <c r="K37" s="93">
        <f t="shared" si="1"/>
        <v>1889.89</v>
      </c>
      <c r="L37" s="93">
        <v>21</v>
      </c>
      <c r="M37" s="93">
        <f t="shared" si="2"/>
        <v>0</v>
      </c>
      <c r="N37" s="93">
        <v>0</v>
      </c>
      <c r="O37" s="93">
        <f t="shared" si="3"/>
        <v>0</v>
      </c>
      <c r="P37" s="93">
        <v>0</v>
      </c>
      <c r="Q37" s="93">
        <f t="shared" si="4"/>
        <v>0</v>
      </c>
      <c r="R37" s="93"/>
      <c r="S37" s="93"/>
      <c r="T37" s="94">
        <v>0</v>
      </c>
      <c r="U37" s="93">
        <f t="shared" si="5"/>
        <v>0</v>
      </c>
      <c r="V37" s="95"/>
      <c r="W37" s="95"/>
      <c r="X37" s="95"/>
      <c r="Y37" s="95"/>
      <c r="Z37" s="95"/>
      <c r="AA37" s="95"/>
      <c r="AB37" s="95"/>
      <c r="AC37" s="95"/>
      <c r="AD37" s="95" t="s">
        <v>99</v>
      </c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</row>
    <row r="38" spans="1:59" outlineLevel="1" x14ac:dyDescent="0.2">
      <c r="A38" s="133">
        <v>26</v>
      </c>
      <c r="B38" s="133" t="s">
        <v>136</v>
      </c>
      <c r="C38" s="134" t="s">
        <v>137</v>
      </c>
      <c r="D38" s="135" t="s">
        <v>119</v>
      </c>
      <c r="E38" s="136">
        <v>6.1560000000000006</v>
      </c>
      <c r="F38" s="164"/>
      <c r="G38" s="93">
        <f t="shared" si="6"/>
        <v>0</v>
      </c>
      <c r="H38" s="93">
        <v>0</v>
      </c>
      <c r="I38" s="93">
        <f t="shared" si="0"/>
        <v>0</v>
      </c>
      <c r="J38" s="93">
        <v>3260</v>
      </c>
      <c r="K38" s="93">
        <f t="shared" si="1"/>
        <v>20068.560000000001</v>
      </c>
      <c r="L38" s="93">
        <v>21</v>
      </c>
      <c r="M38" s="93">
        <f t="shared" si="2"/>
        <v>0</v>
      </c>
      <c r="N38" s="93">
        <v>0</v>
      </c>
      <c r="O38" s="93">
        <f t="shared" si="3"/>
        <v>0</v>
      </c>
      <c r="P38" s="93">
        <v>0</v>
      </c>
      <c r="Q38" s="93">
        <f t="shared" si="4"/>
        <v>0</v>
      </c>
      <c r="R38" s="93"/>
      <c r="S38" s="93"/>
      <c r="T38" s="94">
        <v>0</v>
      </c>
      <c r="U38" s="93">
        <f t="shared" si="5"/>
        <v>0</v>
      </c>
      <c r="V38" s="95"/>
      <c r="W38" s="95"/>
      <c r="X38" s="95"/>
      <c r="Y38" s="95"/>
      <c r="Z38" s="95"/>
      <c r="AA38" s="95"/>
      <c r="AB38" s="95"/>
      <c r="AC38" s="95"/>
      <c r="AD38" s="95" t="s">
        <v>99</v>
      </c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</row>
    <row r="39" spans="1:59" outlineLevel="1" x14ac:dyDescent="0.2">
      <c r="A39" s="133">
        <v>26</v>
      </c>
      <c r="B39" s="133" t="s">
        <v>138</v>
      </c>
      <c r="C39" s="134" t="s">
        <v>139</v>
      </c>
      <c r="D39" s="135" t="s">
        <v>119</v>
      </c>
      <c r="E39" s="136">
        <v>1E-3</v>
      </c>
      <c r="F39" s="164"/>
      <c r="G39" s="93">
        <f t="shared" si="6"/>
        <v>0</v>
      </c>
      <c r="H39" s="93">
        <v>0</v>
      </c>
      <c r="I39" s="93">
        <f t="shared" si="0"/>
        <v>0</v>
      </c>
      <c r="J39" s="93">
        <v>6910</v>
      </c>
      <c r="K39" s="93">
        <f t="shared" si="1"/>
        <v>6.91</v>
      </c>
      <c r="L39" s="93">
        <v>21</v>
      </c>
      <c r="M39" s="93">
        <f t="shared" si="2"/>
        <v>0</v>
      </c>
      <c r="N39" s="93">
        <v>0</v>
      </c>
      <c r="O39" s="93">
        <f t="shared" si="3"/>
        <v>0</v>
      </c>
      <c r="P39" s="93">
        <v>0</v>
      </c>
      <c r="Q39" s="93">
        <f t="shared" si="4"/>
        <v>0</v>
      </c>
      <c r="R39" s="93"/>
      <c r="S39" s="93"/>
      <c r="T39" s="94">
        <v>0</v>
      </c>
      <c r="U39" s="93">
        <f t="shared" si="5"/>
        <v>0</v>
      </c>
      <c r="V39" s="95"/>
      <c r="W39" s="95"/>
      <c r="X39" s="95"/>
      <c r="Y39" s="95"/>
      <c r="Z39" s="95"/>
      <c r="AA39" s="95"/>
      <c r="AB39" s="95"/>
      <c r="AC39" s="95"/>
      <c r="AD39" s="95" t="s">
        <v>99</v>
      </c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</row>
    <row r="40" spans="1:59" x14ac:dyDescent="0.2">
      <c r="A40" s="137">
        <v>27</v>
      </c>
      <c r="B40" s="137" t="s">
        <v>46</v>
      </c>
      <c r="C40" s="138" t="s">
        <v>47</v>
      </c>
      <c r="D40" s="139"/>
      <c r="E40" s="140"/>
      <c r="F40" s="96"/>
      <c r="G40" s="96">
        <f>SUMIF(AD41:AD41,"&lt;&gt;NOR",G41:G41)</f>
        <v>0</v>
      </c>
      <c r="H40" s="96"/>
      <c r="I40" s="96" t="e">
        <f>SUM(#REF!)</f>
        <v>#REF!</v>
      </c>
      <c r="J40" s="96"/>
      <c r="K40" s="96" t="e">
        <f>SUM(#REF!)</f>
        <v>#REF!</v>
      </c>
      <c r="L40" s="96"/>
      <c r="M40" s="96" t="e">
        <f>SUM(#REF!)</f>
        <v>#REF!</v>
      </c>
      <c r="N40" s="96"/>
      <c r="O40" s="96" t="e">
        <f>SUM(#REF!)</f>
        <v>#REF!</v>
      </c>
      <c r="P40" s="96"/>
      <c r="Q40" s="96" t="e">
        <f>SUM(#REF!)</f>
        <v>#REF!</v>
      </c>
      <c r="R40" s="96"/>
      <c r="S40" s="96"/>
      <c r="T40" s="97"/>
      <c r="U40" s="96" t="e">
        <f>SUM(#REF!)</f>
        <v>#REF!</v>
      </c>
      <c r="AD40" t="s">
        <v>95</v>
      </c>
    </row>
    <row r="41" spans="1:59" ht="33.75" outlineLevel="1" x14ac:dyDescent="0.2">
      <c r="A41" s="141">
        <v>29</v>
      </c>
      <c r="B41" s="141" t="s">
        <v>816</v>
      </c>
      <c r="C41" s="142" t="s">
        <v>824</v>
      </c>
      <c r="D41" s="143" t="s">
        <v>140</v>
      </c>
      <c r="E41" s="144">
        <v>1</v>
      </c>
      <c r="F41" s="165"/>
      <c r="G41" s="98">
        <f>E41*F41</f>
        <v>0</v>
      </c>
      <c r="H41" s="93">
        <v>0</v>
      </c>
      <c r="I41" s="93">
        <f>ROUND(E41*H41,2)</f>
        <v>0</v>
      </c>
      <c r="J41" s="93">
        <v>25000</v>
      </c>
      <c r="K41" s="93">
        <f>ROUND(E41*J41,2)</f>
        <v>25000</v>
      </c>
      <c r="L41" s="93">
        <v>21</v>
      </c>
      <c r="M41" s="93">
        <f>G41*(1+L41/100)</f>
        <v>0</v>
      </c>
      <c r="N41" s="93">
        <v>0</v>
      </c>
      <c r="O41" s="93">
        <f>ROUND(E41*N41,2)</f>
        <v>0</v>
      </c>
      <c r="P41" s="93">
        <v>0</v>
      </c>
      <c r="Q41" s="93">
        <f>ROUND(E41*P41,2)</f>
        <v>0</v>
      </c>
      <c r="R41" s="93"/>
      <c r="S41" s="93"/>
      <c r="T41" s="94">
        <v>0</v>
      </c>
      <c r="U41" s="93">
        <f>ROUND(E41*T41,2)</f>
        <v>0</v>
      </c>
      <c r="V41" s="95"/>
      <c r="W41" s="95"/>
      <c r="X41" s="95"/>
      <c r="Y41" s="95"/>
      <c r="Z41" s="95"/>
      <c r="AA41" s="95"/>
      <c r="AB41" s="95"/>
      <c r="AC41" s="95"/>
      <c r="AD41" s="95" t="s">
        <v>99</v>
      </c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</row>
    <row r="42" spans="1:59" x14ac:dyDescent="0.2">
      <c r="A42" s="1"/>
      <c r="B42" s="2" t="s">
        <v>141</v>
      </c>
      <c r="C42" s="146" t="s">
        <v>141</v>
      </c>
      <c r="D42" s="4"/>
      <c r="E42" s="234" t="s">
        <v>703</v>
      </c>
      <c r="F42" s="234"/>
      <c r="G42" s="116">
        <f>G8+G11+G14+G16+G18+G20+G25+G28+G31+G40</f>
        <v>0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AB42">
        <v>15</v>
      </c>
      <c r="AC42">
        <v>21</v>
      </c>
    </row>
    <row r="43" spans="1:59" x14ac:dyDescent="0.2">
      <c r="C43" s="145"/>
      <c r="D43" s="88"/>
      <c r="AD43" t="s">
        <v>142</v>
      </c>
    </row>
    <row r="44" spans="1:59" x14ac:dyDescent="0.2">
      <c r="D44" s="88"/>
    </row>
    <row r="45" spans="1:59" x14ac:dyDescent="0.2">
      <c r="D45" s="88"/>
    </row>
    <row r="46" spans="1:59" x14ac:dyDescent="0.2">
      <c r="D46" s="88"/>
    </row>
    <row r="47" spans="1:59" x14ac:dyDescent="0.2">
      <c r="D47" s="88"/>
    </row>
    <row r="48" spans="1:59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  <row r="4992" spans="4:4" x14ac:dyDescent="0.2">
      <c r="D4992" s="88"/>
    </row>
    <row r="4993" spans="4:4" x14ac:dyDescent="0.2">
      <c r="D4993" s="88"/>
    </row>
    <row r="4994" spans="4:4" x14ac:dyDescent="0.2">
      <c r="D4994" s="88"/>
    </row>
  </sheetData>
  <mergeCells count="5">
    <mergeCell ref="A1:G1"/>
    <mergeCell ref="C2:G2"/>
    <mergeCell ref="C3:G3"/>
    <mergeCell ref="C4:G4"/>
    <mergeCell ref="E42:F42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EB137-FFB2-46A4-A86D-266C2CFFE1F8}">
  <sheetPr>
    <outlinePr summaryBelow="0"/>
  </sheetPr>
  <dimension ref="A1:BG4995"/>
  <sheetViews>
    <sheetView zoomScale="130" zoomScaleNormal="130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8" max="38" width="0" hidden="1" customWidth="1"/>
  </cols>
  <sheetData>
    <row r="1" spans="1:59" ht="15.75" customHeight="1" x14ac:dyDescent="0.25">
      <c r="A1" s="230" t="s">
        <v>2</v>
      </c>
      <c r="B1" s="230"/>
      <c r="C1" s="230"/>
      <c r="D1" s="230"/>
      <c r="E1" s="230"/>
      <c r="F1" s="230"/>
      <c r="G1" s="230"/>
      <c r="AD1" t="s">
        <v>67</v>
      </c>
    </row>
    <row r="2" spans="1:59" ht="24.95" customHeight="1" x14ac:dyDescent="0.2">
      <c r="A2" s="117" t="s">
        <v>68</v>
      </c>
      <c r="B2" s="118"/>
      <c r="C2" s="231" t="s">
        <v>813</v>
      </c>
      <c r="D2" s="232"/>
      <c r="E2" s="232"/>
      <c r="F2" s="232"/>
      <c r="G2" s="233"/>
      <c r="AD2" t="s">
        <v>69</v>
      </c>
    </row>
    <row r="3" spans="1:59" ht="24.95" customHeight="1" x14ac:dyDescent="0.2">
      <c r="A3" s="117" t="s">
        <v>3</v>
      </c>
      <c r="B3" s="118"/>
      <c r="C3" s="232" t="s">
        <v>185</v>
      </c>
      <c r="D3" s="232"/>
      <c r="E3" s="232"/>
      <c r="F3" s="232"/>
      <c r="G3" s="233"/>
      <c r="AD3" t="s">
        <v>70</v>
      </c>
    </row>
    <row r="4" spans="1:59" ht="24.95" customHeight="1" x14ac:dyDescent="0.2">
      <c r="A4" s="117" t="s">
        <v>4</v>
      </c>
      <c r="B4" s="118"/>
      <c r="C4" s="231"/>
      <c r="D4" s="232"/>
      <c r="E4" s="232"/>
      <c r="F4" s="232"/>
      <c r="G4" s="233"/>
      <c r="AD4" t="s">
        <v>71</v>
      </c>
    </row>
    <row r="5" spans="1:59" x14ac:dyDescent="0.2">
      <c r="A5" s="119" t="s">
        <v>72</v>
      </c>
      <c r="B5" s="120"/>
      <c r="C5" s="120"/>
      <c r="D5" s="121"/>
      <c r="E5" s="122"/>
      <c r="F5" s="122"/>
      <c r="G5" s="123"/>
      <c r="AD5" t="s">
        <v>73</v>
      </c>
    </row>
    <row r="6" spans="1:59" x14ac:dyDescent="0.2">
      <c r="D6" s="88"/>
    </row>
    <row r="7" spans="1:59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59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SUMIF(AD9:AD9,"&lt;&gt;NOR",G9:G9)</f>
        <v>0</v>
      </c>
      <c r="H8" s="91"/>
      <c r="I8" s="91">
        <f>SUM(I9:I9)</f>
        <v>2212.38</v>
      </c>
      <c r="J8" s="91"/>
      <c r="K8" s="91">
        <f>SUM(K9:K9)</f>
        <v>5284.62</v>
      </c>
      <c r="L8" s="91"/>
      <c r="M8" s="91">
        <f>SUM(M9:M9)</f>
        <v>0</v>
      </c>
      <c r="N8" s="91"/>
      <c r="O8" s="91">
        <f>SUM(O9:O9)</f>
        <v>1.07</v>
      </c>
      <c r="P8" s="91"/>
      <c r="Q8" s="91">
        <f>SUM(Q9:Q9)</f>
        <v>0</v>
      </c>
      <c r="R8" s="91"/>
      <c r="S8" s="91"/>
      <c r="T8" s="92"/>
      <c r="U8" s="91">
        <f>SUM(U9:U9)</f>
        <v>5.0199999999999996</v>
      </c>
      <c r="AD8" t="s">
        <v>95</v>
      </c>
    </row>
    <row r="9" spans="1:59" ht="22.5" outlineLevel="1" x14ac:dyDescent="0.2">
      <c r="A9" s="133">
        <v>1</v>
      </c>
      <c r="B9" s="133" t="s">
        <v>96</v>
      </c>
      <c r="C9" s="134" t="s">
        <v>143</v>
      </c>
      <c r="D9" s="135" t="s">
        <v>98</v>
      </c>
      <c r="E9" s="136">
        <v>9</v>
      </c>
      <c r="F9" s="164"/>
      <c r="G9" s="93">
        <f>E9*F9</f>
        <v>0</v>
      </c>
      <c r="H9" s="93">
        <v>245.82</v>
      </c>
      <c r="I9" s="93">
        <f>ROUND(E9*H9,2)</f>
        <v>2212.38</v>
      </c>
      <c r="J9" s="93">
        <v>587.18000000000006</v>
      </c>
      <c r="K9" s="93">
        <f>ROUND(E9*J9,2)</f>
        <v>5284.62</v>
      </c>
      <c r="L9" s="93">
        <v>21</v>
      </c>
      <c r="M9" s="93">
        <f>G9*(1+L9/100)</f>
        <v>0</v>
      </c>
      <c r="N9" s="93">
        <v>0.11842</v>
      </c>
      <c r="O9" s="93">
        <f>ROUND(E9*N9,2)</f>
        <v>1.07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5.0199999999999996</v>
      </c>
      <c r="V9" s="95"/>
      <c r="W9" s="95"/>
      <c r="X9" s="95"/>
      <c r="Y9" s="95"/>
      <c r="Z9" s="95"/>
      <c r="AA9" s="95"/>
      <c r="AB9" s="95"/>
      <c r="AC9" s="95"/>
      <c r="AD9" s="95" t="s">
        <v>99</v>
      </c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</row>
    <row r="10" spans="1:59" x14ac:dyDescent="0.2">
      <c r="A10" s="137" t="s">
        <v>94</v>
      </c>
      <c r="B10" s="137" t="s">
        <v>51</v>
      </c>
      <c r="C10" s="138" t="s">
        <v>52</v>
      </c>
      <c r="D10" s="139"/>
      <c r="E10" s="140"/>
      <c r="F10" s="96"/>
      <c r="G10" s="96">
        <f>SUMIF(AD11:AD12,"&lt;&gt;NOR",G11:G12)</f>
        <v>0</v>
      </c>
      <c r="H10" s="96"/>
      <c r="I10" s="96">
        <f>SUM(I11:I12)</f>
        <v>555.31999999999994</v>
      </c>
      <c r="J10" s="96"/>
      <c r="K10" s="96">
        <f>SUM(K11:K12)</f>
        <v>6083.5599999999995</v>
      </c>
      <c r="L10" s="96"/>
      <c r="M10" s="96">
        <f>SUM(M11:M12)</f>
        <v>0</v>
      </c>
      <c r="N10" s="96"/>
      <c r="O10" s="96">
        <f>SUM(O11:O12)</f>
        <v>0.36</v>
      </c>
      <c r="P10" s="96"/>
      <c r="Q10" s="96">
        <f>SUM(Q11:Q12)</f>
        <v>0</v>
      </c>
      <c r="R10" s="96"/>
      <c r="S10" s="96"/>
      <c r="T10" s="97"/>
      <c r="U10" s="96">
        <f>SUM(U11:U12)</f>
        <v>6.46</v>
      </c>
      <c r="AD10" t="s">
        <v>95</v>
      </c>
    </row>
    <row r="11" spans="1:59" ht="22.5" outlineLevel="1" x14ac:dyDescent="0.2">
      <c r="A11" s="133">
        <v>2</v>
      </c>
      <c r="B11" s="133" t="s">
        <v>102</v>
      </c>
      <c r="C11" s="134" t="s">
        <v>103</v>
      </c>
      <c r="D11" s="135" t="s">
        <v>104</v>
      </c>
      <c r="E11" s="136">
        <v>1.125</v>
      </c>
      <c r="F11" s="164"/>
      <c r="G11" s="93">
        <f>E11*F11</f>
        <v>0</v>
      </c>
      <c r="H11" s="93">
        <v>226.93</v>
      </c>
      <c r="I11" s="93">
        <f>ROUND(E11*H11,2)</f>
        <v>255.3</v>
      </c>
      <c r="J11" s="93">
        <v>348.07</v>
      </c>
      <c r="K11" s="93">
        <f>ROUND(E11*J11,2)</f>
        <v>391.58</v>
      </c>
      <c r="L11" s="93">
        <v>21</v>
      </c>
      <c r="M11" s="93">
        <f>G11*(1+L11/100)</f>
        <v>0</v>
      </c>
      <c r="N11" s="93">
        <v>1.323E-2</v>
      </c>
      <c r="O11" s="93">
        <f>ROUND(E11*N11,2)</f>
        <v>0.01</v>
      </c>
      <c r="P11" s="93">
        <v>0</v>
      </c>
      <c r="Q11" s="93">
        <f>ROUND(E11*P11,2)</f>
        <v>0</v>
      </c>
      <c r="R11" s="93"/>
      <c r="S11" s="93"/>
      <c r="T11" s="94">
        <v>0.95</v>
      </c>
      <c r="U11" s="93">
        <f>ROUND(E11*T11,2)</f>
        <v>1.07</v>
      </c>
      <c r="V11" s="95"/>
      <c r="W11" s="95"/>
      <c r="X11" s="95"/>
      <c r="Y11" s="95"/>
      <c r="Z11" s="95"/>
      <c r="AA11" s="95"/>
      <c r="AB11" s="95"/>
      <c r="AC11" s="95"/>
      <c r="AD11" s="95" t="s">
        <v>99</v>
      </c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</row>
    <row r="12" spans="1:59" ht="22.5" outlineLevel="1" x14ac:dyDescent="0.2">
      <c r="A12" s="133">
        <v>3</v>
      </c>
      <c r="B12" s="133" t="s">
        <v>144</v>
      </c>
      <c r="C12" s="134" t="s">
        <v>145</v>
      </c>
      <c r="D12" s="135" t="s">
        <v>98</v>
      </c>
      <c r="E12" s="136">
        <v>7</v>
      </c>
      <c r="F12" s="164"/>
      <c r="G12" s="93">
        <f>E12*F12</f>
        <v>0</v>
      </c>
      <c r="H12" s="93">
        <v>42.86</v>
      </c>
      <c r="I12" s="93">
        <f>ROUND(E12*H12,2)</f>
        <v>300.02</v>
      </c>
      <c r="J12" s="93">
        <v>813.14</v>
      </c>
      <c r="K12" s="93">
        <f>ROUND(E12*J12,2)</f>
        <v>5691.98</v>
      </c>
      <c r="L12" s="93">
        <v>21</v>
      </c>
      <c r="M12" s="93">
        <f>G12*(1+L12/100)</f>
        <v>0</v>
      </c>
      <c r="N12" s="93">
        <v>5.0200000000000002E-2</v>
      </c>
      <c r="O12" s="93">
        <f>ROUND(E12*N12,2)</f>
        <v>0.35</v>
      </c>
      <c r="P12" s="93">
        <v>0</v>
      </c>
      <c r="Q12" s="93">
        <f>ROUND(E12*P12,2)</f>
        <v>0</v>
      </c>
      <c r="R12" s="93"/>
      <c r="S12" s="93"/>
      <c r="T12" s="94">
        <v>0.77</v>
      </c>
      <c r="U12" s="93">
        <f>ROUND(E12*T12,2)</f>
        <v>5.39</v>
      </c>
      <c r="V12" s="95"/>
      <c r="W12" s="95"/>
      <c r="X12" s="95"/>
      <c r="Y12" s="95"/>
      <c r="Z12" s="95"/>
      <c r="AA12" s="95"/>
      <c r="AB12" s="95"/>
      <c r="AC12" s="95"/>
      <c r="AD12" s="95" t="s">
        <v>99</v>
      </c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</row>
    <row r="13" spans="1:59" x14ac:dyDescent="0.2">
      <c r="A13" s="137" t="s">
        <v>94</v>
      </c>
      <c r="B13" s="137" t="s">
        <v>53</v>
      </c>
      <c r="C13" s="138" t="s">
        <v>54</v>
      </c>
      <c r="D13" s="139"/>
      <c r="E13" s="140"/>
      <c r="F13" s="96"/>
      <c r="G13" s="96">
        <f>SUMIF(AD14:AD14,"&lt;&gt;NOR",G14:G14)</f>
        <v>0</v>
      </c>
      <c r="H13" s="96"/>
      <c r="I13" s="96">
        <f>SUM(I14:I14)</f>
        <v>1609.18</v>
      </c>
      <c r="J13" s="96"/>
      <c r="K13" s="96">
        <f>SUM(K14:K14)</f>
        <v>15233.12</v>
      </c>
      <c r="L13" s="96"/>
      <c r="M13" s="96">
        <f>SUM(M14:M14)</f>
        <v>0</v>
      </c>
      <c r="N13" s="96"/>
      <c r="O13" s="96">
        <f>SUM(O14:O14)</f>
        <v>1.42</v>
      </c>
      <c r="P13" s="96"/>
      <c r="Q13" s="96">
        <f>SUM(Q14:Q14)</f>
        <v>0</v>
      </c>
      <c r="R13" s="96"/>
      <c r="S13" s="96"/>
      <c r="T13" s="97"/>
      <c r="U13" s="96">
        <f>SUM(U14:U14)</f>
        <v>19.13</v>
      </c>
      <c r="AD13" t="s">
        <v>95</v>
      </c>
    </row>
    <row r="14" spans="1:59" outlineLevel="1" x14ac:dyDescent="0.2">
      <c r="A14" s="133">
        <v>4</v>
      </c>
      <c r="B14" s="133" t="s">
        <v>105</v>
      </c>
      <c r="C14" s="134" t="s">
        <v>106</v>
      </c>
      <c r="D14" s="135" t="s">
        <v>104</v>
      </c>
      <c r="E14" s="136">
        <v>9.3000000000000007</v>
      </c>
      <c r="F14" s="164"/>
      <c r="G14" s="93">
        <f>E14*F14</f>
        <v>0</v>
      </c>
      <c r="H14" s="93">
        <v>173.03</v>
      </c>
      <c r="I14" s="93">
        <f>ROUND(E14*H14,2)</f>
        <v>1609.18</v>
      </c>
      <c r="J14" s="93">
        <v>1637.97</v>
      </c>
      <c r="K14" s="93">
        <f>ROUND(E14*J14,2)</f>
        <v>15233.12</v>
      </c>
      <c r="L14" s="93">
        <v>21</v>
      </c>
      <c r="M14" s="93">
        <f>G14*(1+L14/100)</f>
        <v>0</v>
      </c>
      <c r="N14" s="93">
        <v>0.15276999999999999</v>
      </c>
      <c r="O14" s="93">
        <f>ROUND(E14*N14,2)</f>
        <v>1.42</v>
      </c>
      <c r="P14" s="93">
        <v>0</v>
      </c>
      <c r="Q14" s="93">
        <f>ROUND(E14*P14,2)</f>
        <v>0</v>
      </c>
      <c r="R14" s="93"/>
      <c r="S14" s="93"/>
      <c r="T14" s="94">
        <v>2.05701</v>
      </c>
      <c r="U14" s="93">
        <f>ROUND(E14*T14,2)</f>
        <v>19.13</v>
      </c>
      <c r="V14" s="95"/>
      <c r="W14" s="95"/>
      <c r="X14" s="95"/>
      <c r="Y14" s="95"/>
      <c r="Z14" s="95"/>
      <c r="AA14" s="95"/>
      <c r="AB14" s="95"/>
      <c r="AC14" s="95"/>
      <c r="AD14" s="95" t="s">
        <v>107</v>
      </c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</row>
    <row r="15" spans="1:59" x14ac:dyDescent="0.2">
      <c r="A15" s="137" t="s">
        <v>94</v>
      </c>
      <c r="B15" s="137" t="s">
        <v>55</v>
      </c>
      <c r="C15" s="138" t="s">
        <v>56</v>
      </c>
      <c r="D15" s="139"/>
      <c r="E15" s="140"/>
      <c r="F15" s="96"/>
      <c r="G15" s="96">
        <f>SUMIF(AD16:AD16,"&lt;&gt;NOR",G16:G16)</f>
        <v>0</v>
      </c>
      <c r="H15" s="96"/>
      <c r="I15" s="96">
        <f>SUM(I16:I16)</f>
        <v>2244</v>
      </c>
      <c r="J15" s="96"/>
      <c r="K15" s="96">
        <f>SUM(K16:K16)</f>
        <v>5646</v>
      </c>
      <c r="L15" s="96"/>
      <c r="M15" s="96">
        <f>SUM(M16:M16)</f>
        <v>0</v>
      </c>
      <c r="N15" s="96"/>
      <c r="O15" s="96">
        <f>SUM(O16:O16)</f>
        <v>0.18</v>
      </c>
      <c r="P15" s="96"/>
      <c r="Q15" s="96">
        <f>SUM(Q16:Q16)</f>
        <v>0</v>
      </c>
      <c r="R15" s="96"/>
      <c r="S15" s="96"/>
      <c r="T15" s="97"/>
      <c r="U15" s="96">
        <f>SUM(U16:U16)</f>
        <v>7.8</v>
      </c>
      <c r="AD15" t="s">
        <v>95</v>
      </c>
    </row>
    <row r="16" spans="1:59" outlineLevel="1" x14ac:dyDescent="0.2">
      <c r="A16" s="133">
        <v>5</v>
      </c>
      <c r="B16" s="133" t="s">
        <v>108</v>
      </c>
      <c r="C16" s="134" t="s">
        <v>109</v>
      </c>
      <c r="D16" s="135" t="s">
        <v>104</v>
      </c>
      <c r="E16" s="136">
        <v>30</v>
      </c>
      <c r="F16" s="164"/>
      <c r="G16" s="93">
        <f>E16*F16</f>
        <v>0</v>
      </c>
      <c r="H16" s="93">
        <v>74.8</v>
      </c>
      <c r="I16" s="93">
        <f>ROUND(E16*H16,2)</f>
        <v>2244</v>
      </c>
      <c r="J16" s="93">
        <v>188.2</v>
      </c>
      <c r="K16" s="93">
        <f>ROUND(E16*J16,2)</f>
        <v>5646</v>
      </c>
      <c r="L16" s="93">
        <v>21</v>
      </c>
      <c r="M16" s="93">
        <f>G16*(1+L16/100)</f>
        <v>0</v>
      </c>
      <c r="N16" s="93">
        <v>5.9199999999999999E-3</v>
      </c>
      <c r="O16" s="93">
        <f>ROUND(E16*N16,2)</f>
        <v>0.18</v>
      </c>
      <c r="P16" s="93">
        <v>0</v>
      </c>
      <c r="Q16" s="93">
        <f>ROUND(E16*P16,2)</f>
        <v>0</v>
      </c>
      <c r="R16" s="93"/>
      <c r="S16" s="93"/>
      <c r="T16" s="94">
        <v>0.26</v>
      </c>
      <c r="U16" s="93">
        <f>ROUND(E16*T16,2)</f>
        <v>7.8</v>
      </c>
      <c r="V16" s="95"/>
      <c r="W16" s="95"/>
      <c r="X16" s="95"/>
      <c r="Y16" s="95"/>
      <c r="Z16" s="95"/>
      <c r="AA16" s="95"/>
      <c r="AB16" s="95"/>
      <c r="AC16" s="95"/>
      <c r="AD16" s="95" t="s">
        <v>99</v>
      </c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</row>
    <row r="17" spans="1:59" x14ac:dyDescent="0.2">
      <c r="A17" s="137" t="s">
        <v>94</v>
      </c>
      <c r="B17" s="137" t="s">
        <v>57</v>
      </c>
      <c r="C17" s="138" t="s">
        <v>58</v>
      </c>
      <c r="D17" s="139"/>
      <c r="E17" s="140"/>
      <c r="F17" s="96"/>
      <c r="G17" s="96">
        <f>SUMIF(AD18:AD18,"&lt;&gt;NOR",G18:G18)</f>
        <v>0</v>
      </c>
      <c r="H17" s="96"/>
      <c r="I17" s="96">
        <f>SUM(I18:I18)</f>
        <v>8.85</v>
      </c>
      <c r="J17" s="96"/>
      <c r="K17" s="96">
        <f>SUM(K18:K18)</f>
        <v>251.58</v>
      </c>
      <c r="L17" s="96"/>
      <c r="M17" s="96">
        <f>SUM(M18:M18)</f>
        <v>0</v>
      </c>
      <c r="N17" s="96"/>
      <c r="O17" s="96">
        <f>SUM(O18:O18)</f>
        <v>0</v>
      </c>
      <c r="P17" s="96"/>
      <c r="Q17" s="96">
        <f>SUM(Q18:Q18)</f>
        <v>0.01</v>
      </c>
      <c r="R17" s="96"/>
      <c r="S17" s="96"/>
      <c r="T17" s="97"/>
      <c r="U17" s="96">
        <f>SUM(U18:U18)</f>
        <v>0.39</v>
      </c>
      <c r="AD17" t="s">
        <v>95</v>
      </c>
    </row>
    <row r="18" spans="1:59" outlineLevel="1" x14ac:dyDescent="0.2">
      <c r="A18" s="133">
        <v>6</v>
      </c>
      <c r="B18" s="133" t="s">
        <v>110</v>
      </c>
      <c r="C18" s="134" t="s">
        <v>111</v>
      </c>
      <c r="D18" s="135" t="s">
        <v>104</v>
      </c>
      <c r="E18" s="136">
        <v>1.125</v>
      </c>
      <c r="F18" s="164"/>
      <c r="G18" s="93">
        <f>E18*F18</f>
        <v>0</v>
      </c>
      <c r="H18" s="93">
        <v>7.87</v>
      </c>
      <c r="I18" s="93">
        <f>ROUND(E18*H18,2)</f>
        <v>8.85</v>
      </c>
      <c r="J18" s="93">
        <v>223.63</v>
      </c>
      <c r="K18" s="93">
        <f>ROUND(E18*J18,2)</f>
        <v>251.58</v>
      </c>
      <c r="L18" s="93">
        <v>21</v>
      </c>
      <c r="M18" s="93">
        <f>G18*(1+L18/100)</f>
        <v>0</v>
      </c>
      <c r="N18" s="93">
        <v>3.3E-4</v>
      </c>
      <c r="O18" s="93">
        <f>ROUND(E18*N18,2)</f>
        <v>0</v>
      </c>
      <c r="P18" s="93">
        <v>1.183E-2</v>
      </c>
      <c r="Q18" s="93">
        <f>ROUND(E18*P18,2)</f>
        <v>0.01</v>
      </c>
      <c r="R18" s="93"/>
      <c r="S18" s="93"/>
      <c r="T18" s="94">
        <v>0.34599999999999997</v>
      </c>
      <c r="U18" s="93">
        <f>ROUND(E18*T18,2)</f>
        <v>0.39</v>
      </c>
      <c r="V18" s="95"/>
      <c r="W18" s="95"/>
      <c r="X18" s="95"/>
      <c r="Y18" s="95"/>
      <c r="Z18" s="95"/>
      <c r="AA18" s="95"/>
      <c r="AB18" s="95"/>
      <c r="AC18" s="95"/>
      <c r="AD18" s="95" t="s">
        <v>99</v>
      </c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</row>
    <row r="19" spans="1:59" x14ac:dyDescent="0.2">
      <c r="A19" s="137" t="s">
        <v>94</v>
      </c>
      <c r="B19" s="137" t="s">
        <v>59</v>
      </c>
      <c r="C19" s="138" t="s">
        <v>60</v>
      </c>
      <c r="D19" s="139"/>
      <c r="E19" s="140"/>
      <c r="F19" s="96"/>
      <c r="G19" s="96">
        <f>SUMIF(AD20:AD23,"&lt;&gt;NOR",G20:G23)</f>
        <v>0</v>
      </c>
      <c r="H19" s="96"/>
      <c r="I19" s="96">
        <f>SUM(I20:I23)</f>
        <v>837.54</v>
      </c>
      <c r="J19" s="96"/>
      <c r="K19" s="96">
        <f>SUM(K20:K23)</f>
        <v>26706.110000000004</v>
      </c>
      <c r="L19" s="96"/>
      <c r="M19" s="96">
        <f>SUM(M20:M23)</f>
        <v>0</v>
      </c>
      <c r="N19" s="96"/>
      <c r="O19" s="96">
        <f>SUM(O20:O23)</f>
        <v>0.03</v>
      </c>
      <c r="P19" s="96"/>
      <c r="Q19" s="96">
        <f>SUM(Q20:Q23)</f>
        <v>5.6400000000000006</v>
      </c>
      <c r="R19" s="96"/>
      <c r="S19" s="96"/>
      <c r="T19" s="97"/>
      <c r="U19" s="96">
        <f>SUM(U20:U23)</f>
        <v>49.74</v>
      </c>
      <c r="AD19" t="s">
        <v>95</v>
      </c>
    </row>
    <row r="20" spans="1:59" outlineLevel="1" x14ac:dyDescent="0.2">
      <c r="A20" s="133">
        <v>7</v>
      </c>
      <c r="B20" s="133" t="s">
        <v>112</v>
      </c>
      <c r="C20" s="134" t="s">
        <v>184</v>
      </c>
      <c r="D20" s="135" t="s">
        <v>98</v>
      </c>
      <c r="E20" s="136">
        <v>9</v>
      </c>
      <c r="F20" s="164"/>
      <c r="G20" s="93">
        <f>E20*F20</f>
        <v>0</v>
      </c>
      <c r="H20" s="93">
        <v>7.97</v>
      </c>
      <c r="I20" s="93">
        <f>ROUND(E20*H20,2)</f>
        <v>71.73</v>
      </c>
      <c r="J20" s="93">
        <v>183.03</v>
      </c>
      <c r="K20" s="93">
        <f>ROUND(E20*J20,2)</f>
        <v>1647.27</v>
      </c>
      <c r="L20" s="93">
        <v>21</v>
      </c>
      <c r="M20" s="93">
        <f>G20*(1+L20/100)</f>
        <v>0</v>
      </c>
      <c r="N20" s="93">
        <v>3.4000000000000002E-4</v>
      </c>
      <c r="O20" s="93">
        <f>ROUND(E20*N20,2)</f>
        <v>0</v>
      </c>
      <c r="P20" s="93">
        <v>0.13800000000000001</v>
      </c>
      <c r="Q20" s="93">
        <f>ROUND(E20*P20,2)</f>
        <v>1.24</v>
      </c>
      <c r="R20" s="93"/>
      <c r="S20" s="93"/>
      <c r="T20" s="94">
        <v>0.81299999999999994</v>
      </c>
      <c r="U20" s="93">
        <f>ROUND(E20*T20,2)</f>
        <v>7.32</v>
      </c>
      <c r="V20" s="95"/>
      <c r="W20" s="95"/>
      <c r="X20" s="95"/>
      <c r="Y20" s="95"/>
      <c r="Z20" s="95"/>
      <c r="AA20" s="95"/>
      <c r="AB20" s="95"/>
      <c r="AC20" s="95"/>
      <c r="AD20" s="95" t="s">
        <v>99</v>
      </c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</row>
    <row r="21" spans="1:59" outlineLevel="1" x14ac:dyDescent="0.2">
      <c r="A21" s="133">
        <v>8</v>
      </c>
      <c r="B21" s="133" t="s">
        <v>840</v>
      </c>
      <c r="C21" s="134" t="s">
        <v>841</v>
      </c>
      <c r="D21" s="135" t="s">
        <v>116</v>
      </c>
      <c r="E21" s="136">
        <v>46.5</v>
      </c>
      <c r="F21" s="164"/>
      <c r="G21" s="93">
        <f>E21*F21</f>
        <v>0</v>
      </c>
      <c r="H21" s="93">
        <v>11.7</v>
      </c>
      <c r="I21" s="93">
        <f>ROUND(E21*H21,2)</f>
        <v>544.04999999999995</v>
      </c>
      <c r="J21" s="93">
        <v>475.8</v>
      </c>
      <c r="K21" s="93">
        <f>ROUND(E21*J21,2)</f>
        <v>22124.7</v>
      </c>
      <c r="L21" s="93">
        <v>21</v>
      </c>
      <c r="M21" s="93">
        <f>G21*(1+L21/100)</f>
        <v>0</v>
      </c>
      <c r="N21" s="93">
        <v>4.8999999999999998E-4</v>
      </c>
      <c r="O21" s="93">
        <f>ROUND(E21*N21,2)</f>
        <v>0.02</v>
      </c>
      <c r="P21" s="93">
        <v>8.1000000000000003E-2</v>
      </c>
      <c r="Q21" s="93">
        <f>ROUND(E21*P21,2)</f>
        <v>3.77</v>
      </c>
      <c r="R21" s="93"/>
      <c r="S21" s="93"/>
      <c r="T21" s="94">
        <v>0.81200000000000006</v>
      </c>
      <c r="U21" s="93">
        <f>ROUND(E21*T21,2)</f>
        <v>37.76</v>
      </c>
      <c r="V21" s="95"/>
      <c r="W21" s="95"/>
      <c r="X21" s="95"/>
      <c r="Y21" s="95"/>
      <c r="Z21" s="95"/>
      <c r="AA21" s="95"/>
      <c r="AB21" s="95"/>
      <c r="AC21" s="95"/>
      <c r="AD21" s="95" t="s">
        <v>99</v>
      </c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</row>
    <row r="22" spans="1:59" outlineLevel="1" x14ac:dyDescent="0.2">
      <c r="A22" s="133">
        <v>9</v>
      </c>
      <c r="B22" s="133" t="s">
        <v>842</v>
      </c>
      <c r="C22" s="134" t="s">
        <v>843</v>
      </c>
      <c r="D22" s="135" t="s">
        <v>104</v>
      </c>
      <c r="E22" s="136">
        <v>6.4</v>
      </c>
      <c r="F22" s="164"/>
      <c r="G22" s="93">
        <f>E22*F22</f>
        <v>0</v>
      </c>
      <c r="H22" s="93">
        <v>0</v>
      </c>
      <c r="I22" s="93">
        <f>ROUND(E22*H22,2)</f>
        <v>0</v>
      </c>
      <c r="J22" s="93">
        <v>188.5</v>
      </c>
      <c r="K22" s="93">
        <f>ROUND(E22*J22,2)</f>
        <v>1206.4000000000001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6.8000000000000005E-2</v>
      </c>
      <c r="Q22" s="93">
        <f>ROUND(E22*P22,2)</f>
        <v>0.44</v>
      </c>
      <c r="R22" s="93"/>
      <c r="S22" s="93"/>
      <c r="T22" s="94">
        <v>0.3</v>
      </c>
      <c r="U22" s="93">
        <f>ROUND(E22*T22,2)</f>
        <v>1.92</v>
      </c>
      <c r="V22" s="95"/>
      <c r="W22" s="95"/>
      <c r="X22" s="95"/>
      <c r="Y22" s="95"/>
      <c r="Z22" s="95"/>
      <c r="AA22" s="95"/>
      <c r="AB22" s="95"/>
      <c r="AC22" s="95"/>
      <c r="AD22" s="95" t="s">
        <v>99</v>
      </c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</row>
    <row r="23" spans="1:59" outlineLevel="1" x14ac:dyDescent="0.2">
      <c r="A23" s="133">
        <v>10</v>
      </c>
      <c r="B23" s="133" t="s">
        <v>147</v>
      </c>
      <c r="C23" s="134" t="s">
        <v>148</v>
      </c>
      <c r="D23" s="135" t="s">
        <v>98</v>
      </c>
      <c r="E23" s="136">
        <v>7</v>
      </c>
      <c r="F23" s="164"/>
      <c r="G23" s="93">
        <f>E23*F23</f>
        <v>0</v>
      </c>
      <c r="H23" s="93">
        <v>31.68</v>
      </c>
      <c r="I23" s="93">
        <f>ROUND(E23*H23,2)</f>
        <v>221.76</v>
      </c>
      <c r="J23" s="93">
        <v>246.82</v>
      </c>
      <c r="K23" s="93">
        <f>ROUND(E23*J23,2)</f>
        <v>1727.74</v>
      </c>
      <c r="L23" s="93">
        <v>21</v>
      </c>
      <c r="M23" s="93">
        <f>G23*(1+L23/100)</f>
        <v>0</v>
      </c>
      <c r="N23" s="93">
        <v>1.33E-3</v>
      </c>
      <c r="O23" s="93">
        <f>ROUND(E23*N23,2)</f>
        <v>0.01</v>
      </c>
      <c r="P23" s="93">
        <v>2.7E-2</v>
      </c>
      <c r="Q23" s="93">
        <f>ROUND(E23*P23,2)</f>
        <v>0.19</v>
      </c>
      <c r="R23" s="93"/>
      <c r="S23" s="93"/>
      <c r="T23" s="94">
        <v>0.39100000000000001</v>
      </c>
      <c r="U23" s="93">
        <f>ROUND(E23*T23,2)</f>
        <v>2.74</v>
      </c>
      <c r="V23" s="95"/>
      <c r="W23" s="95"/>
      <c r="X23" s="95"/>
      <c r="Y23" s="95"/>
      <c r="Z23" s="95"/>
      <c r="AA23" s="95"/>
      <c r="AB23" s="95"/>
      <c r="AC23" s="95"/>
      <c r="AD23" s="95" t="s">
        <v>99</v>
      </c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</row>
    <row r="24" spans="1:59" x14ac:dyDescent="0.2">
      <c r="A24" s="137" t="s">
        <v>94</v>
      </c>
      <c r="B24" s="137" t="s">
        <v>61</v>
      </c>
      <c r="C24" s="138" t="s">
        <v>62</v>
      </c>
      <c r="D24" s="139"/>
      <c r="E24" s="140"/>
      <c r="F24" s="96"/>
      <c r="G24" s="96">
        <f>SUMIF(AD25:AD26,"&lt;&gt;NOR",G25:G26)</f>
        <v>0</v>
      </c>
      <c r="H24" s="96"/>
      <c r="I24" s="96">
        <f>SUM(I25:I26)</f>
        <v>0</v>
      </c>
      <c r="J24" s="96"/>
      <c r="K24" s="96">
        <f>SUM(K25:K26)</f>
        <v>4739.84</v>
      </c>
      <c r="L24" s="96"/>
      <c r="M24" s="96">
        <f>SUM(M25:M26)</f>
        <v>0</v>
      </c>
      <c r="N24" s="96"/>
      <c r="O24" s="96">
        <f>SUM(O25:O26)</f>
        <v>0</v>
      </c>
      <c r="P24" s="96"/>
      <c r="Q24" s="96">
        <f>SUM(Q25:Q26)</f>
        <v>0</v>
      </c>
      <c r="R24" s="96"/>
      <c r="S24" s="96"/>
      <c r="T24" s="97"/>
      <c r="U24" s="96">
        <f>SUM(U25:U26)</f>
        <v>7.41</v>
      </c>
      <c r="AD24" t="s">
        <v>95</v>
      </c>
    </row>
    <row r="25" spans="1:59" outlineLevel="1" x14ac:dyDescent="0.2">
      <c r="A25" s="133">
        <v>11</v>
      </c>
      <c r="B25" s="133" t="s">
        <v>117</v>
      </c>
      <c r="C25" s="134" t="s">
        <v>118</v>
      </c>
      <c r="D25" s="135" t="s">
        <v>119</v>
      </c>
      <c r="E25" s="136">
        <v>0.59200000000000008</v>
      </c>
      <c r="F25" s="164"/>
      <c r="G25" s="93">
        <f>E25*F25</f>
        <v>0</v>
      </c>
      <c r="H25" s="93">
        <v>0</v>
      </c>
      <c r="I25" s="93">
        <f>ROUND(E25*H25,2)</f>
        <v>0</v>
      </c>
      <c r="J25" s="93">
        <v>4465</v>
      </c>
      <c r="K25" s="93">
        <f>ROUND(E25*J25,2)</f>
        <v>2643.28</v>
      </c>
      <c r="L25" s="93">
        <v>21</v>
      </c>
      <c r="M25" s="93">
        <f>G25*(1+L25/100)</f>
        <v>0</v>
      </c>
      <c r="N25" s="93">
        <v>0</v>
      </c>
      <c r="O25" s="93">
        <f>ROUND(E25*N25,2)</f>
        <v>0</v>
      </c>
      <c r="P25" s="93">
        <v>0</v>
      </c>
      <c r="Q25" s="93">
        <f>ROUND(E25*P25,2)</f>
        <v>0</v>
      </c>
      <c r="R25" s="93"/>
      <c r="S25" s="93"/>
      <c r="T25" s="94">
        <v>7.3479999999999999</v>
      </c>
      <c r="U25" s="93">
        <f>ROUND(E25*T25,2)</f>
        <v>4.3499999999999996</v>
      </c>
      <c r="V25" s="95"/>
      <c r="W25" s="95"/>
      <c r="X25" s="95"/>
      <c r="Y25" s="95"/>
      <c r="Z25" s="95"/>
      <c r="AA25" s="95"/>
      <c r="AB25" s="95"/>
      <c r="AC25" s="95"/>
      <c r="AD25" s="95" t="s">
        <v>99</v>
      </c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</row>
    <row r="26" spans="1:59" outlineLevel="1" x14ac:dyDescent="0.2">
      <c r="A26" s="133">
        <v>12</v>
      </c>
      <c r="B26" s="133" t="s">
        <v>120</v>
      </c>
      <c r="C26" s="134" t="s">
        <v>121</v>
      </c>
      <c r="D26" s="135" t="s">
        <v>119</v>
      </c>
      <c r="E26" s="136">
        <v>3.59</v>
      </c>
      <c r="F26" s="164"/>
      <c r="G26" s="93">
        <f>E26*F26</f>
        <v>0</v>
      </c>
      <c r="H26" s="93">
        <v>0</v>
      </c>
      <c r="I26" s="93">
        <f>ROUND(E26*H26,2)</f>
        <v>0</v>
      </c>
      <c r="J26" s="93">
        <v>584</v>
      </c>
      <c r="K26" s="93">
        <f>ROUND(E26*J26,2)</f>
        <v>2096.56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0.85199999999999998</v>
      </c>
      <c r="U26" s="93">
        <f>ROUND(E26*T26,2)</f>
        <v>3.06</v>
      </c>
      <c r="V26" s="95"/>
      <c r="W26" s="95"/>
      <c r="X26" s="95"/>
      <c r="Y26" s="95"/>
      <c r="Z26" s="95"/>
      <c r="AA26" s="95"/>
      <c r="AB26" s="95"/>
      <c r="AC26" s="95"/>
      <c r="AD26" s="95" t="s">
        <v>99</v>
      </c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</row>
    <row r="27" spans="1:59" x14ac:dyDescent="0.2">
      <c r="A27" s="137" t="s">
        <v>94</v>
      </c>
      <c r="B27" s="137" t="s">
        <v>63</v>
      </c>
      <c r="C27" s="138" t="s">
        <v>64</v>
      </c>
      <c r="D27" s="139"/>
      <c r="E27" s="140"/>
      <c r="F27" s="96"/>
      <c r="G27" s="96">
        <f>SUMIF(AD28:AD29,"&lt;&gt;NOR",G28:G29)</f>
        <v>0</v>
      </c>
      <c r="H27" s="96"/>
      <c r="I27" s="96">
        <f>SUM(I28:I29)</f>
        <v>3048.89</v>
      </c>
      <c r="J27" s="96"/>
      <c r="K27" s="96">
        <f>SUM(K28:K29)</f>
        <v>6309.31</v>
      </c>
      <c r="L27" s="96"/>
      <c r="M27" s="96">
        <f>SUM(M28:M29)</f>
        <v>0</v>
      </c>
      <c r="N27" s="96"/>
      <c r="O27" s="96">
        <f>SUM(O28:O29)</f>
        <v>0.09</v>
      </c>
      <c r="P27" s="96"/>
      <c r="Q27" s="96">
        <f>SUM(Q28:Q29)</f>
        <v>0</v>
      </c>
      <c r="R27" s="96"/>
      <c r="S27" s="96"/>
      <c r="T27" s="97"/>
      <c r="U27" s="96">
        <f>SUM(U28:U29)</f>
        <v>6.27</v>
      </c>
      <c r="AD27" t="s">
        <v>95</v>
      </c>
    </row>
    <row r="28" spans="1:59" outlineLevel="1" x14ac:dyDescent="0.2">
      <c r="A28" s="133">
        <v>13</v>
      </c>
      <c r="B28" s="133" t="s">
        <v>122</v>
      </c>
      <c r="C28" s="134" t="s">
        <v>123</v>
      </c>
      <c r="D28" s="135" t="s">
        <v>104</v>
      </c>
      <c r="E28" s="136">
        <v>5.4</v>
      </c>
      <c r="F28" s="164"/>
      <c r="G28" s="93">
        <f>E28*F28</f>
        <v>0</v>
      </c>
      <c r="H28" s="93">
        <v>564.61</v>
      </c>
      <c r="I28" s="93">
        <f>ROUND(E28*H28,2)</f>
        <v>3048.89</v>
      </c>
      <c r="J28" s="93">
        <v>1168.3899999999999</v>
      </c>
      <c r="K28" s="93">
        <f>ROUND(E28*J28,2)</f>
        <v>6309.31</v>
      </c>
      <c r="L28" s="93">
        <v>21</v>
      </c>
      <c r="M28" s="93">
        <f>G28*(1+L28/100)</f>
        <v>0</v>
      </c>
      <c r="N28" s="93">
        <v>1.728E-2</v>
      </c>
      <c r="O28" s="93">
        <f>ROUND(E28*N28,2)</f>
        <v>0.09</v>
      </c>
      <c r="P28" s="93">
        <v>0</v>
      </c>
      <c r="Q28" s="93">
        <f>ROUND(E28*P28,2)</f>
        <v>0</v>
      </c>
      <c r="R28" s="93"/>
      <c r="S28" s="93"/>
      <c r="T28" s="94">
        <v>1.1618599999999999</v>
      </c>
      <c r="U28" s="93">
        <f>ROUND(E28*T28,2)</f>
        <v>6.27</v>
      </c>
      <c r="V28" s="95"/>
      <c r="W28" s="95"/>
      <c r="X28" s="95"/>
      <c r="Y28" s="95"/>
      <c r="Z28" s="95"/>
      <c r="AA28" s="95"/>
      <c r="AB28" s="95"/>
      <c r="AC28" s="95"/>
      <c r="AD28" s="95" t="s">
        <v>107</v>
      </c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</row>
    <row r="29" spans="1:59" outlineLevel="1" x14ac:dyDescent="0.2">
      <c r="A29" s="133">
        <v>14</v>
      </c>
      <c r="B29" s="133" t="s">
        <v>124</v>
      </c>
      <c r="C29" s="134" t="s">
        <v>125</v>
      </c>
      <c r="D29" s="135" t="s">
        <v>0</v>
      </c>
      <c r="E29" s="136">
        <f>G28/100</f>
        <v>0</v>
      </c>
      <c r="F29" s="164"/>
      <c r="G29" s="93">
        <f>E29*F29</f>
        <v>0</v>
      </c>
      <c r="H29" s="93">
        <v>0</v>
      </c>
      <c r="I29" s="93">
        <f>ROUND(E29*H29,2)</f>
        <v>0</v>
      </c>
      <c r="J29" s="93">
        <v>4.95</v>
      </c>
      <c r="K29" s="93">
        <f>ROUND(E29*J29,2)</f>
        <v>0</v>
      </c>
      <c r="L29" s="93">
        <v>21</v>
      </c>
      <c r="M29" s="93">
        <f>G29*(1+L29/100)</f>
        <v>0</v>
      </c>
      <c r="N29" s="93">
        <v>0</v>
      </c>
      <c r="O29" s="93">
        <f>ROUND(E29*N29,2)</f>
        <v>0</v>
      </c>
      <c r="P29" s="93">
        <v>0</v>
      </c>
      <c r="Q29" s="93">
        <f>ROUND(E29*P29,2)</f>
        <v>0</v>
      </c>
      <c r="R29" s="93"/>
      <c r="S29" s="93"/>
      <c r="T29" s="94">
        <v>0</v>
      </c>
      <c r="U29" s="93">
        <f>ROUND(E29*T29,2)</f>
        <v>0</v>
      </c>
      <c r="V29" s="95"/>
      <c r="W29" s="95"/>
      <c r="X29" s="95"/>
      <c r="Y29" s="95"/>
      <c r="Z29" s="95"/>
      <c r="AA29" s="95"/>
      <c r="AB29" s="95"/>
      <c r="AC29" s="95"/>
      <c r="AD29" s="95" t="s">
        <v>99</v>
      </c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</row>
    <row r="30" spans="1:59" x14ac:dyDescent="0.2">
      <c r="A30" s="137" t="s">
        <v>94</v>
      </c>
      <c r="B30" s="137" t="s">
        <v>65</v>
      </c>
      <c r="C30" s="138" t="s">
        <v>66</v>
      </c>
      <c r="D30" s="139"/>
      <c r="E30" s="140"/>
      <c r="F30" s="96"/>
      <c r="G30" s="96">
        <f>SUMIF(AD31:AD36,"&lt;&gt;NOR",G31:G36)</f>
        <v>0</v>
      </c>
      <c r="H30" s="96"/>
      <c r="I30" s="96">
        <f>SUM(I31:I36)</f>
        <v>0</v>
      </c>
      <c r="J30" s="96"/>
      <c r="K30" s="96">
        <f>SUM(K31:K36)</f>
        <v>20061.03</v>
      </c>
      <c r="L30" s="96"/>
      <c r="M30" s="96">
        <f>SUM(M31:M36)</f>
        <v>0</v>
      </c>
      <c r="N30" s="96"/>
      <c r="O30" s="96">
        <f>SUM(O31:O36)</f>
        <v>0</v>
      </c>
      <c r="P30" s="96"/>
      <c r="Q30" s="96">
        <f>SUM(Q31:Q36)</f>
        <v>0</v>
      </c>
      <c r="R30" s="96"/>
      <c r="S30" s="96"/>
      <c r="T30" s="97"/>
      <c r="U30" s="96">
        <f>SUM(U31:U36)</f>
        <v>10.64</v>
      </c>
      <c r="AD30" t="s">
        <v>95</v>
      </c>
    </row>
    <row r="31" spans="1:59" outlineLevel="1" x14ac:dyDescent="0.2">
      <c r="A31" s="133">
        <v>18</v>
      </c>
      <c r="B31" s="133" t="s">
        <v>126</v>
      </c>
      <c r="C31" s="134" t="s">
        <v>127</v>
      </c>
      <c r="D31" s="135" t="s">
        <v>119</v>
      </c>
      <c r="E31" s="136">
        <v>3.41</v>
      </c>
      <c r="F31" s="164"/>
      <c r="G31" s="93">
        <f>E31*F31</f>
        <v>0</v>
      </c>
      <c r="H31" s="93">
        <v>0</v>
      </c>
      <c r="I31" s="93">
        <f t="shared" ref="I31:I36" si="0">ROUND(E31*H31,2)</f>
        <v>0</v>
      </c>
      <c r="J31" s="93">
        <v>543</v>
      </c>
      <c r="K31" s="93">
        <f t="shared" ref="K31:K36" si="1">ROUND(E31*J31,2)</f>
        <v>1851.63</v>
      </c>
      <c r="L31" s="93">
        <v>21</v>
      </c>
      <c r="M31" s="93">
        <f t="shared" ref="M31:M36" si="2">G31*(1+L31/100)</f>
        <v>0</v>
      </c>
      <c r="N31" s="93">
        <v>0</v>
      </c>
      <c r="O31" s="93">
        <f t="shared" ref="O31:O36" si="3">ROUND(E31*N31,2)</f>
        <v>0</v>
      </c>
      <c r="P31" s="93">
        <v>0</v>
      </c>
      <c r="Q31" s="93">
        <f t="shared" ref="Q31:Q36" si="4">ROUND(E31*P31,2)</f>
        <v>0</v>
      </c>
      <c r="R31" s="93"/>
      <c r="S31" s="93"/>
      <c r="T31" s="94">
        <v>0.94199999999999995</v>
      </c>
      <c r="U31" s="93">
        <f t="shared" ref="U31:U36" si="5">ROUND(E31*T31,2)</f>
        <v>3.21</v>
      </c>
      <c r="V31" s="95"/>
      <c r="W31" s="95"/>
      <c r="X31" s="95"/>
      <c r="Y31" s="95"/>
      <c r="Z31" s="95"/>
      <c r="AA31" s="95"/>
      <c r="AB31" s="95"/>
      <c r="AC31" s="95"/>
      <c r="AD31" s="95" t="s">
        <v>99</v>
      </c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</row>
    <row r="32" spans="1:59" outlineLevel="1" x14ac:dyDescent="0.2">
      <c r="A32" s="133">
        <v>19</v>
      </c>
      <c r="B32" s="133" t="s">
        <v>128</v>
      </c>
      <c r="C32" s="134" t="s">
        <v>129</v>
      </c>
      <c r="D32" s="135" t="s">
        <v>119</v>
      </c>
      <c r="E32" s="136">
        <v>34.1</v>
      </c>
      <c r="F32" s="164"/>
      <c r="G32" s="93">
        <f t="shared" ref="G32:G36" si="6">E32*F32</f>
        <v>0</v>
      </c>
      <c r="H32" s="93">
        <v>0</v>
      </c>
      <c r="I32" s="93">
        <f t="shared" si="0"/>
        <v>0</v>
      </c>
      <c r="J32" s="93">
        <v>60.5</v>
      </c>
      <c r="K32" s="93">
        <f t="shared" si="1"/>
        <v>2063.0500000000002</v>
      </c>
      <c r="L32" s="93">
        <v>21</v>
      </c>
      <c r="M32" s="93">
        <f t="shared" si="2"/>
        <v>0</v>
      </c>
      <c r="N32" s="93">
        <v>0</v>
      </c>
      <c r="O32" s="93">
        <f t="shared" si="3"/>
        <v>0</v>
      </c>
      <c r="P32" s="93">
        <v>0</v>
      </c>
      <c r="Q32" s="93">
        <f t="shared" si="4"/>
        <v>0</v>
      </c>
      <c r="R32" s="93"/>
      <c r="S32" s="93"/>
      <c r="T32" s="94">
        <v>0.105</v>
      </c>
      <c r="U32" s="93">
        <f t="shared" si="5"/>
        <v>3.58</v>
      </c>
      <c r="V32" s="95"/>
      <c r="W32" s="95"/>
      <c r="X32" s="95"/>
      <c r="Y32" s="95"/>
      <c r="Z32" s="95"/>
      <c r="AA32" s="95"/>
      <c r="AB32" s="95"/>
      <c r="AC32" s="95"/>
      <c r="AD32" s="95" t="s">
        <v>99</v>
      </c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</row>
    <row r="33" spans="1:59" outlineLevel="1" x14ac:dyDescent="0.2">
      <c r="A33" s="133">
        <v>20</v>
      </c>
      <c r="B33" s="133" t="s">
        <v>130</v>
      </c>
      <c r="C33" s="134" t="s">
        <v>131</v>
      </c>
      <c r="D33" s="135" t="s">
        <v>119</v>
      </c>
      <c r="E33" s="136">
        <v>3.41</v>
      </c>
      <c r="F33" s="164"/>
      <c r="G33" s="93">
        <f t="shared" si="6"/>
        <v>0</v>
      </c>
      <c r="H33" s="93">
        <v>0</v>
      </c>
      <c r="I33" s="93">
        <f t="shared" si="0"/>
        <v>0</v>
      </c>
      <c r="J33" s="93">
        <v>797</v>
      </c>
      <c r="K33" s="93">
        <f t="shared" si="1"/>
        <v>2717.77</v>
      </c>
      <c r="L33" s="93">
        <v>21</v>
      </c>
      <c r="M33" s="93">
        <f t="shared" si="2"/>
        <v>0</v>
      </c>
      <c r="N33" s="93">
        <v>0</v>
      </c>
      <c r="O33" s="93">
        <f t="shared" si="3"/>
        <v>0</v>
      </c>
      <c r="P33" s="93">
        <v>0</v>
      </c>
      <c r="Q33" s="93">
        <f t="shared" si="4"/>
        <v>0</v>
      </c>
      <c r="R33" s="93"/>
      <c r="S33" s="93"/>
      <c r="T33" s="94">
        <v>0.63800000000000001</v>
      </c>
      <c r="U33" s="93">
        <f t="shared" si="5"/>
        <v>2.1800000000000002</v>
      </c>
      <c r="V33" s="95"/>
      <c r="W33" s="95"/>
      <c r="X33" s="95"/>
      <c r="Y33" s="95"/>
      <c r="Z33" s="95"/>
      <c r="AA33" s="95"/>
      <c r="AB33" s="95"/>
      <c r="AC33" s="95"/>
      <c r="AD33" s="95" t="s">
        <v>99</v>
      </c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</row>
    <row r="34" spans="1:59" outlineLevel="1" x14ac:dyDescent="0.2">
      <c r="A34" s="133">
        <v>21</v>
      </c>
      <c r="B34" s="133" t="s">
        <v>132</v>
      </c>
      <c r="C34" s="134" t="s">
        <v>133</v>
      </c>
      <c r="D34" s="135" t="s">
        <v>119</v>
      </c>
      <c r="E34" s="136">
        <v>3.41</v>
      </c>
      <c r="F34" s="164"/>
      <c r="G34" s="93">
        <f t="shared" si="6"/>
        <v>0</v>
      </c>
      <c r="H34" s="93">
        <v>0</v>
      </c>
      <c r="I34" s="93">
        <f t="shared" si="0"/>
        <v>0</v>
      </c>
      <c r="J34" s="93">
        <v>371</v>
      </c>
      <c r="K34" s="93">
        <f t="shared" si="1"/>
        <v>1265.1099999999999</v>
      </c>
      <c r="L34" s="93">
        <v>21</v>
      </c>
      <c r="M34" s="93">
        <f t="shared" si="2"/>
        <v>0</v>
      </c>
      <c r="N34" s="93">
        <v>0</v>
      </c>
      <c r="O34" s="93">
        <f t="shared" si="3"/>
        <v>0</v>
      </c>
      <c r="P34" s="93">
        <v>0</v>
      </c>
      <c r="Q34" s="93">
        <f t="shared" si="4"/>
        <v>0</v>
      </c>
      <c r="R34" s="93"/>
      <c r="S34" s="93"/>
      <c r="T34" s="94">
        <v>0.49</v>
      </c>
      <c r="U34" s="93">
        <f t="shared" si="5"/>
        <v>1.67</v>
      </c>
      <c r="V34" s="95"/>
      <c r="W34" s="95"/>
      <c r="X34" s="95"/>
      <c r="Y34" s="95"/>
      <c r="Z34" s="95"/>
      <c r="AA34" s="95"/>
      <c r="AB34" s="95"/>
      <c r="AC34" s="95"/>
      <c r="AD34" s="95" t="s">
        <v>99</v>
      </c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</row>
    <row r="35" spans="1:59" outlineLevel="1" x14ac:dyDescent="0.2">
      <c r="A35" s="133">
        <v>22</v>
      </c>
      <c r="B35" s="133" t="s">
        <v>134</v>
      </c>
      <c r="C35" s="134" t="s">
        <v>135</v>
      </c>
      <c r="D35" s="135" t="s">
        <v>119</v>
      </c>
      <c r="E35" s="136">
        <v>34.1</v>
      </c>
      <c r="F35" s="164"/>
      <c r="G35" s="93">
        <f t="shared" si="6"/>
        <v>0</v>
      </c>
      <c r="H35" s="93">
        <v>0</v>
      </c>
      <c r="I35" s="93">
        <f t="shared" si="0"/>
        <v>0</v>
      </c>
      <c r="J35" s="93">
        <v>30.7</v>
      </c>
      <c r="K35" s="93">
        <f t="shared" si="1"/>
        <v>1046.8699999999999</v>
      </c>
      <c r="L35" s="93">
        <v>21</v>
      </c>
      <c r="M35" s="93">
        <f t="shared" si="2"/>
        <v>0</v>
      </c>
      <c r="N35" s="93">
        <v>0</v>
      </c>
      <c r="O35" s="93">
        <f t="shared" si="3"/>
        <v>0</v>
      </c>
      <c r="P35" s="93">
        <v>0</v>
      </c>
      <c r="Q35" s="93">
        <f t="shared" si="4"/>
        <v>0</v>
      </c>
      <c r="R35" s="93"/>
      <c r="S35" s="93"/>
      <c r="T35" s="94">
        <v>0</v>
      </c>
      <c r="U35" s="93">
        <f t="shared" si="5"/>
        <v>0</v>
      </c>
      <c r="V35" s="95"/>
      <c r="W35" s="95"/>
      <c r="X35" s="95"/>
      <c r="Y35" s="95"/>
      <c r="Z35" s="95"/>
      <c r="AA35" s="95"/>
      <c r="AB35" s="95"/>
      <c r="AC35" s="95"/>
      <c r="AD35" s="95" t="s">
        <v>99</v>
      </c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</row>
    <row r="36" spans="1:59" outlineLevel="1" x14ac:dyDescent="0.2">
      <c r="A36" s="133">
        <v>23</v>
      </c>
      <c r="B36" s="133" t="s">
        <v>136</v>
      </c>
      <c r="C36" s="134" t="s">
        <v>137</v>
      </c>
      <c r="D36" s="135" t="s">
        <v>119</v>
      </c>
      <c r="E36" s="136">
        <v>3.41</v>
      </c>
      <c r="F36" s="164"/>
      <c r="G36" s="93">
        <f t="shared" si="6"/>
        <v>0</v>
      </c>
      <c r="H36" s="93">
        <v>0</v>
      </c>
      <c r="I36" s="93">
        <f t="shared" si="0"/>
        <v>0</v>
      </c>
      <c r="J36" s="93">
        <v>3260</v>
      </c>
      <c r="K36" s="93">
        <f t="shared" si="1"/>
        <v>11116.6</v>
      </c>
      <c r="L36" s="93">
        <v>21</v>
      </c>
      <c r="M36" s="93">
        <f t="shared" si="2"/>
        <v>0</v>
      </c>
      <c r="N36" s="93">
        <v>0</v>
      </c>
      <c r="O36" s="93">
        <f t="shared" si="3"/>
        <v>0</v>
      </c>
      <c r="P36" s="93">
        <v>0</v>
      </c>
      <c r="Q36" s="93">
        <f t="shared" si="4"/>
        <v>0</v>
      </c>
      <c r="R36" s="93"/>
      <c r="S36" s="93"/>
      <c r="T36" s="94">
        <v>0</v>
      </c>
      <c r="U36" s="93">
        <f t="shared" si="5"/>
        <v>0</v>
      </c>
      <c r="V36" s="95"/>
      <c r="W36" s="95"/>
      <c r="X36" s="95"/>
      <c r="Y36" s="95"/>
      <c r="Z36" s="95"/>
      <c r="AA36" s="95"/>
      <c r="AB36" s="95"/>
      <c r="AC36" s="95"/>
      <c r="AD36" s="95" t="s">
        <v>99</v>
      </c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</row>
    <row r="37" spans="1:59" x14ac:dyDescent="0.2">
      <c r="A37" s="137" t="s">
        <v>94</v>
      </c>
      <c r="B37" s="137" t="s">
        <v>46</v>
      </c>
      <c r="C37" s="138" t="s">
        <v>47</v>
      </c>
      <c r="D37" s="139"/>
      <c r="E37" s="140"/>
      <c r="F37" s="96"/>
      <c r="G37" s="96">
        <f>SUMIF(AD38:AD38,"&lt;&gt;NOR",G38:G38)</f>
        <v>0</v>
      </c>
      <c r="H37" s="96"/>
      <c r="I37" s="96" t="e">
        <f>SUM(#REF!)</f>
        <v>#REF!</v>
      </c>
      <c r="J37" s="96"/>
      <c r="K37" s="96" t="e">
        <f>SUM(#REF!)</f>
        <v>#REF!</v>
      </c>
      <c r="L37" s="96"/>
      <c r="M37" s="96" t="e">
        <f>SUM(#REF!)</f>
        <v>#REF!</v>
      </c>
      <c r="N37" s="96"/>
      <c r="O37" s="96" t="e">
        <f>SUM(#REF!)</f>
        <v>#REF!</v>
      </c>
      <c r="P37" s="96"/>
      <c r="Q37" s="96" t="e">
        <f>SUM(#REF!)</f>
        <v>#REF!</v>
      </c>
      <c r="R37" s="96"/>
      <c r="S37" s="96"/>
      <c r="T37" s="97"/>
      <c r="U37" s="96" t="e">
        <f>SUM(#REF!)</f>
        <v>#REF!</v>
      </c>
      <c r="AD37" t="s">
        <v>95</v>
      </c>
    </row>
    <row r="38" spans="1:59" ht="33.75" outlineLevel="1" x14ac:dyDescent="0.2">
      <c r="A38" s="141">
        <v>26</v>
      </c>
      <c r="B38" s="141" t="s">
        <v>816</v>
      </c>
      <c r="C38" s="142" t="s">
        <v>824</v>
      </c>
      <c r="D38" s="143" t="s">
        <v>140</v>
      </c>
      <c r="E38" s="144">
        <v>1</v>
      </c>
      <c r="F38" s="165"/>
      <c r="G38" s="98">
        <f>E38*F38</f>
        <v>0</v>
      </c>
      <c r="H38" s="93">
        <v>0</v>
      </c>
      <c r="I38" s="93">
        <f>ROUND(E38*H38,2)</f>
        <v>0</v>
      </c>
      <c r="J38" s="93">
        <v>25000</v>
      </c>
      <c r="K38" s="93">
        <f>ROUND(E38*J38,2)</f>
        <v>25000</v>
      </c>
      <c r="L38" s="93">
        <v>21</v>
      </c>
      <c r="M38" s="93">
        <f>G38*(1+L38/100)</f>
        <v>0</v>
      </c>
      <c r="N38" s="93">
        <v>0</v>
      </c>
      <c r="O38" s="93">
        <f>ROUND(E38*N38,2)</f>
        <v>0</v>
      </c>
      <c r="P38" s="93">
        <v>0</v>
      </c>
      <c r="Q38" s="93">
        <f>ROUND(E38*P38,2)</f>
        <v>0</v>
      </c>
      <c r="R38" s="93"/>
      <c r="S38" s="93"/>
      <c r="T38" s="94">
        <v>0</v>
      </c>
      <c r="U38" s="93">
        <f>ROUND(E38*T38,2)</f>
        <v>0</v>
      </c>
      <c r="V38" s="95"/>
      <c r="W38" s="95"/>
      <c r="X38" s="95"/>
      <c r="Y38" s="95"/>
      <c r="Z38" s="95"/>
      <c r="AA38" s="95"/>
      <c r="AB38" s="95"/>
      <c r="AC38" s="95"/>
      <c r="AD38" s="95" t="s">
        <v>99</v>
      </c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</row>
    <row r="39" spans="1:59" x14ac:dyDescent="0.2">
      <c r="A39" s="1"/>
      <c r="B39" s="2" t="s">
        <v>141</v>
      </c>
      <c r="C39" s="146" t="s">
        <v>141</v>
      </c>
      <c r="D39" s="4"/>
      <c r="E39" s="234" t="s">
        <v>703</v>
      </c>
      <c r="F39" s="234"/>
      <c r="G39" s="116">
        <f>G8+G10+G13+G15+G17+G19+G24+G27+G30+G37</f>
        <v>0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B39">
        <v>15</v>
      </c>
      <c r="AC39">
        <v>21</v>
      </c>
    </row>
    <row r="40" spans="1:59" x14ac:dyDescent="0.2">
      <c r="C40" s="145"/>
      <c r="D40" s="88"/>
      <c r="AD40" t="s">
        <v>142</v>
      </c>
    </row>
    <row r="41" spans="1:59" x14ac:dyDescent="0.2">
      <c r="D41" s="88"/>
    </row>
    <row r="42" spans="1:59" x14ac:dyDescent="0.2">
      <c r="D42" s="88"/>
    </row>
    <row r="43" spans="1:59" x14ac:dyDescent="0.2">
      <c r="D43" s="88"/>
    </row>
    <row r="44" spans="1:59" x14ac:dyDescent="0.2">
      <c r="D44" s="88"/>
    </row>
    <row r="45" spans="1:59" x14ac:dyDescent="0.2">
      <c r="D45" s="88"/>
    </row>
    <row r="46" spans="1:59" x14ac:dyDescent="0.2">
      <c r="D46" s="88"/>
    </row>
    <row r="47" spans="1:59" x14ac:dyDescent="0.2">
      <c r="D47" s="88"/>
    </row>
    <row r="48" spans="1:59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  <row r="4992" spans="4:4" x14ac:dyDescent="0.2">
      <c r="D4992" s="88"/>
    </row>
    <row r="4993" spans="4:4" x14ac:dyDescent="0.2">
      <c r="D4993" s="88"/>
    </row>
    <row r="4994" spans="4:4" x14ac:dyDescent="0.2">
      <c r="D4994" s="88"/>
    </row>
    <row r="4995" spans="4:4" x14ac:dyDescent="0.2">
      <c r="D4995" s="88"/>
    </row>
  </sheetData>
  <mergeCells count="5">
    <mergeCell ref="A1:G1"/>
    <mergeCell ref="C2:G2"/>
    <mergeCell ref="C3:G3"/>
    <mergeCell ref="C4:G4"/>
    <mergeCell ref="E39:F39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42445-D333-4455-B68F-A7E350690005}">
  <sheetPr>
    <outlinePr summaryBelow="0"/>
  </sheetPr>
  <dimension ref="A1:BG4997"/>
  <sheetViews>
    <sheetView zoomScale="115" zoomScaleNormal="115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8" max="38" width="0" hidden="1" customWidth="1"/>
  </cols>
  <sheetData>
    <row r="1" spans="1:59" ht="15.75" customHeight="1" x14ac:dyDescent="0.25">
      <c r="A1" s="230" t="s">
        <v>2</v>
      </c>
      <c r="B1" s="230"/>
      <c r="C1" s="230"/>
      <c r="D1" s="230"/>
      <c r="E1" s="230"/>
      <c r="F1" s="230"/>
      <c r="G1" s="230"/>
      <c r="AD1" t="s">
        <v>67</v>
      </c>
    </row>
    <row r="2" spans="1:59" ht="24.95" customHeight="1" x14ac:dyDescent="0.2">
      <c r="A2" s="117" t="s">
        <v>68</v>
      </c>
      <c r="B2" s="118"/>
      <c r="C2" s="231" t="s">
        <v>813</v>
      </c>
      <c r="D2" s="232"/>
      <c r="E2" s="232"/>
      <c r="F2" s="232"/>
      <c r="G2" s="233"/>
      <c r="AD2" t="s">
        <v>69</v>
      </c>
    </row>
    <row r="3" spans="1:59" ht="24.95" customHeight="1" x14ac:dyDescent="0.2">
      <c r="A3" s="117" t="s">
        <v>3</v>
      </c>
      <c r="B3" s="118"/>
      <c r="C3" s="232" t="s">
        <v>187</v>
      </c>
      <c r="D3" s="232"/>
      <c r="E3" s="232"/>
      <c r="F3" s="232"/>
      <c r="G3" s="233"/>
      <c r="AD3" t="s">
        <v>70</v>
      </c>
    </row>
    <row r="4" spans="1:59" ht="24.95" customHeight="1" x14ac:dyDescent="0.2">
      <c r="A4" s="117" t="s">
        <v>4</v>
      </c>
      <c r="B4" s="118"/>
      <c r="C4" s="231"/>
      <c r="D4" s="232"/>
      <c r="E4" s="232"/>
      <c r="F4" s="232"/>
      <c r="G4" s="233"/>
      <c r="AD4" t="s">
        <v>71</v>
      </c>
    </row>
    <row r="5" spans="1:59" x14ac:dyDescent="0.2">
      <c r="A5" s="119" t="s">
        <v>72</v>
      </c>
      <c r="B5" s="120"/>
      <c r="C5" s="120"/>
      <c r="D5" s="121"/>
      <c r="E5" s="122"/>
      <c r="F5" s="122"/>
      <c r="G5" s="123"/>
      <c r="AD5" t="s">
        <v>73</v>
      </c>
    </row>
    <row r="6" spans="1:59" x14ac:dyDescent="0.2">
      <c r="D6" s="88"/>
    </row>
    <row r="7" spans="1:59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59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SUMIF(AD9:AD9,"&lt;&gt;NOR",G9:G9)</f>
        <v>0</v>
      </c>
      <c r="H8" s="91"/>
      <c r="I8" s="91">
        <f>SUM(I9:I9)</f>
        <v>1720.74</v>
      </c>
      <c r="J8" s="91"/>
      <c r="K8" s="91">
        <f>SUM(K9:K9)</f>
        <v>4110.26</v>
      </c>
      <c r="L8" s="91"/>
      <c r="M8" s="91">
        <f>SUM(M9:M9)</f>
        <v>0</v>
      </c>
      <c r="N8" s="91"/>
      <c r="O8" s="91">
        <f>SUM(O9:O9)</f>
        <v>0.83</v>
      </c>
      <c r="P8" s="91"/>
      <c r="Q8" s="91">
        <f>SUM(Q9:Q9)</f>
        <v>0</v>
      </c>
      <c r="R8" s="91"/>
      <c r="S8" s="91"/>
      <c r="T8" s="92"/>
      <c r="U8" s="91">
        <f>SUM(U9:U9)</f>
        <v>3.91</v>
      </c>
      <c r="AD8" t="s">
        <v>95</v>
      </c>
    </row>
    <row r="9" spans="1:59" ht="22.5" outlineLevel="1" x14ac:dyDescent="0.2">
      <c r="A9" s="133">
        <v>1</v>
      </c>
      <c r="B9" s="133" t="s">
        <v>96</v>
      </c>
      <c r="C9" s="134" t="s">
        <v>143</v>
      </c>
      <c r="D9" s="135" t="s">
        <v>98</v>
      </c>
      <c r="E9" s="136">
        <v>7</v>
      </c>
      <c r="F9" s="164"/>
      <c r="G9" s="93">
        <f>E9*F9</f>
        <v>0</v>
      </c>
      <c r="H9" s="93">
        <v>245.82</v>
      </c>
      <c r="I9" s="93">
        <f>ROUND(E9*H9,2)</f>
        <v>1720.74</v>
      </c>
      <c r="J9" s="93">
        <v>587.18000000000006</v>
      </c>
      <c r="K9" s="93">
        <f>ROUND(E9*J9,2)</f>
        <v>4110.26</v>
      </c>
      <c r="L9" s="93">
        <v>21</v>
      </c>
      <c r="M9" s="93">
        <f>G9*(1+L9/100)</f>
        <v>0</v>
      </c>
      <c r="N9" s="93">
        <v>0.11842</v>
      </c>
      <c r="O9" s="93">
        <f>ROUND(E9*N9,2)</f>
        <v>0.83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3.91</v>
      </c>
      <c r="V9" s="95"/>
      <c r="W9" s="95"/>
      <c r="X9" s="95"/>
      <c r="Y9" s="95"/>
      <c r="Z9" s="95"/>
      <c r="AA9" s="95"/>
      <c r="AB9" s="95"/>
      <c r="AC9" s="95"/>
      <c r="AD9" s="95" t="s">
        <v>99</v>
      </c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</row>
    <row r="10" spans="1:59" x14ac:dyDescent="0.2">
      <c r="A10" s="137" t="s">
        <v>94</v>
      </c>
      <c r="B10" s="137" t="s">
        <v>51</v>
      </c>
      <c r="C10" s="138" t="s">
        <v>52</v>
      </c>
      <c r="D10" s="139"/>
      <c r="E10" s="140"/>
      <c r="F10" s="96"/>
      <c r="G10" s="96">
        <f>SUMIF(AD11:AD11,"&lt;&gt;NOR",G11:G11)</f>
        <v>0</v>
      </c>
      <c r="H10" s="96"/>
      <c r="I10" s="96">
        <f>SUM(I11:I11)</f>
        <v>342.88</v>
      </c>
      <c r="J10" s="96"/>
      <c r="K10" s="96">
        <f>SUM(K11:K11)</f>
        <v>6505.12</v>
      </c>
      <c r="L10" s="96"/>
      <c r="M10" s="96">
        <f>SUM(M11:M11)</f>
        <v>0</v>
      </c>
      <c r="N10" s="96"/>
      <c r="O10" s="96">
        <f>SUM(O11:O11)</f>
        <v>0.4</v>
      </c>
      <c r="P10" s="96"/>
      <c r="Q10" s="96">
        <f>SUM(Q11:Q11)</f>
        <v>0</v>
      </c>
      <c r="R10" s="96"/>
      <c r="S10" s="96"/>
      <c r="T10" s="97"/>
      <c r="U10" s="96">
        <f>SUM(U11:U11)</f>
        <v>6.16</v>
      </c>
      <c r="AD10" t="s">
        <v>95</v>
      </c>
    </row>
    <row r="11" spans="1:59" ht="22.5" outlineLevel="1" x14ac:dyDescent="0.2">
      <c r="A11" s="133">
        <v>2</v>
      </c>
      <c r="B11" s="133" t="s">
        <v>144</v>
      </c>
      <c r="C11" s="134" t="s">
        <v>145</v>
      </c>
      <c r="D11" s="135" t="s">
        <v>98</v>
      </c>
      <c r="E11" s="136">
        <v>8</v>
      </c>
      <c r="F11" s="164"/>
      <c r="G11" s="93">
        <f>E11*F11</f>
        <v>0</v>
      </c>
      <c r="H11" s="93">
        <v>42.86</v>
      </c>
      <c r="I11" s="93">
        <f>ROUND(E11*H11,2)</f>
        <v>342.88</v>
      </c>
      <c r="J11" s="93">
        <v>813.14</v>
      </c>
      <c r="K11" s="93">
        <f>ROUND(E11*J11,2)</f>
        <v>6505.12</v>
      </c>
      <c r="L11" s="93">
        <v>21</v>
      </c>
      <c r="M11" s="93">
        <f>G11*(1+L11/100)</f>
        <v>0</v>
      </c>
      <c r="N11" s="93">
        <v>5.0200000000000002E-2</v>
      </c>
      <c r="O11" s="93">
        <f>ROUND(E11*N11,2)</f>
        <v>0.4</v>
      </c>
      <c r="P11" s="93">
        <v>0</v>
      </c>
      <c r="Q11" s="93">
        <f>ROUND(E11*P11,2)</f>
        <v>0</v>
      </c>
      <c r="R11" s="93"/>
      <c r="S11" s="93"/>
      <c r="T11" s="94">
        <v>0.77</v>
      </c>
      <c r="U11" s="93">
        <f>ROUND(E11*T11,2)</f>
        <v>6.16</v>
      </c>
      <c r="V11" s="95"/>
      <c r="W11" s="95"/>
      <c r="X11" s="95"/>
      <c r="Y11" s="95"/>
      <c r="Z11" s="95"/>
      <c r="AA11" s="95"/>
      <c r="AB11" s="95"/>
      <c r="AC11" s="95"/>
      <c r="AD11" s="95" t="s">
        <v>99</v>
      </c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</row>
    <row r="12" spans="1:59" x14ac:dyDescent="0.2">
      <c r="A12" s="137" t="s">
        <v>94</v>
      </c>
      <c r="B12" s="137" t="s">
        <v>53</v>
      </c>
      <c r="C12" s="138" t="s">
        <v>54</v>
      </c>
      <c r="D12" s="139"/>
      <c r="E12" s="140"/>
      <c r="F12" s="96"/>
      <c r="G12" s="96">
        <f>SUMIF(AD13:AD13,"&lt;&gt;NOR",G13:G13)</f>
        <v>0</v>
      </c>
      <c r="H12" s="96"/>
      <c r="I12" s="96">
        <f>SUM(I13:I13)</f>
        <v>2085.88</v>
      </c>
      <c r="J12" s="96"/>
      <c r="K12" s="96">
        <f>SUM(K13:K13)</f>
        <v>19745.73</v>
      </c>
      <c r="L12" s="96"/>
      <c r="M12" s="96">
        <f>SUM(M13:M13)</f>
        <v>0</v>
      </c>
      <c r="N12" s="96"/>
      <c r="O12" s="96">
        <f>SUM(O13:O13)</f>
        <v>1.84</v>
      </c>
      <c r="P12" s="96"/>
      <c r="Q12" s="96">
        <f>SUM(Q13:Q13)</f>
        <v>0</v>
      </c>
      <c r="R12" s="96"/>
      <c r="S12" s="96"/>
      <c r="T12" s="97"/>
      <c r="U12" s="96">
        <f>SUM(U13:U13)</f>
        <v>24.8</v>
      </c>
      <c r="AD12" t="s">
        <v>95</v>
      </c>
    </row>
    <row r="13" spans="1:59" outlineLevel="1" x14ac:dyDescent="0.2">
      <c r="A13" s="133">
        <v>3</v>
      </c>
      <c r="B13" s="133" t="s">
        <v>105</v>
      </c>
      <c r="C13" s="134" t="s">
        <v>106</v>
      </c>
      <c r="D13" s="135" t="s">
        <v>104</v>
      </c>
      <c r="E13" s="136">
        <v>12.055</v>
      </c>
      <c r="F13" s="164"/>
      <c r="G13" s="93">
        <f>E13*F13</f>
        <v>0</v>
      </c>
      <c r="H13" s="93">
        <v>173.03</v>
      </c>
      <c r="I13" s="93">
        <f>ROUND(E13*H13,2)</f>
        <v>2085.88</v>
      </c>
      <c r="J13" s="93">
        <v>1637.97</v>
      </c>
      <c r="K13" s="93">
        <f>ROUND(E13*J13,2)</f>
        <v>19745.73</v>
      </c>
      <c r="L13" s="93">
        <v>21</v>
      </c>
      <c r="M13" s="93">
        <f>G13*(1+L13/100)</f>
        <v>0</v>
      </c>
      <c r="N13" s="93">
        <v>0.15276999999999999</v>
      </c>
      <c r="O13" s="93">
        <f>ROUND(E13*N13,2)</f>
        <v>1.84</v>
      </c>
      <c r="P13" s="93">
        <v>0</v>
      </c>
      <c r="Q13" s="93">
        <f>ROUND(E13*P13,2)</f>
        <v>0</v>
      </c>
      <c r="R13" s="93"/>
      <c r="S13" s="93"/>
      <c r="T13" s="94">
        <v>2.05701</v>
      </c>
      <c r="U13" s="93">
        <f>ROUND(E13*T13,2)</f>
        <v>24.8</v>
      </c>
      <c r="V13" s="95"/>
      <c r="W13" s="95"/>
      <c r="X13" s="95"/>
      <c r="Y13" s="95"/>
      <c r="Z13" s="95"/>
      <c r="AA13" s="95"/>
      <c r="AB13" s="95"/>
      <c r="AC13" s="95"/>
      <c r="AD13" s="95" t="s">
        <v>107</v>
      </c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</row>
    <row r="14" spans="1:59" x14ac:dyDescent="0.2">
      <c r="A14" s="137" t="s">
        <v>94</v>
      </c>
      <c r="B14" s="137" t="s">
        <v>55</v>
      </c>
      <c r="C14" s="138" t="s">
        <v>56</v>
      </c>
      <c r="D14" s="139"/>
      <c r="E14" s="140"/>
      <c r="F14" s="96"/>
      <c r="G14" s="96">
        <f>SUMIF(AD15:AD15,"&lt;&gt;NOR",G15:G15)</f>
        <v>0</v>
      </c>
      <c r="H14" s="96"/>
      <c r="I14" s="96">
        <f>SUM(I15:I15)</f>
        <v>2244</v>
      </c>
      <c r="J14" s="96"/>
      <c r="K14" s="96">
        <f>SUM(K15:K15)</f>
        <v>5646</v>
      </c>
      <c r="L14" s="96"/>
      <c r="M14" s="96">
        <f>SUM(M15:M15)</f>
        <v>0</v>
      </c>
      <c r="N14" s="96"/>
      <c r="O14" s="96">
        <f>SUM(O15:O15)</f>
        <v>0.18</v>
      </c>
      <c r="P14" s="96"/>
      <c r="Q14" s="96">
        <f>SUM(Q15:Q15)</f>
        <v>0</v>
      </c>
      <c r="R14" s="96"/>
      <c r="S14" s="96"/>
      <c r="T14" s="97"/>
      <c r="U14" s="96">
        <f>SUM(U15:U15)</f>
        <v>7.8</v>
      </c>
      <c r="AD14" t="s">
        <v>95</v>
      </c>
    </row>
    <row r="15" spans="1:59" outlineLevel="1" x14ac:dyDescent="0.2">
      <c r="A15" s="133">
        <v>4</v>
      </c>
      <c r="B15" s="133" t="s">
        <v>108</v>
      </c>
      <c r="C15" s="134" t="s">
        <v>109</v>
      </c>
      <c r="D15" s="135" t="s">
        <v>104</v>
      </c>
      <c r="E15" s="136">
        <v>30</v>
      </c>
      <c r="F15" s="164"/>
      <c r="G15" s="93">
        <f>E15*F15</f>
        <v>0</v>
      </c>
      <c r="H15" s="93">
        <v>74.8</v>
      </c>
      <c r="I15" s="93">
        <f>ROUND(E15*H15,2)</f>
        <v>2244</v>
      </c>
      <c r="J15" s="93">
        <v>188.2</v>
      </c>
      <c r="K15" s="93">
        <f>ROUND(E15*J15,2)</f>
        <v>5646</v>
      </c>
      <c r="L15" s="93">
        <v>21</v>
      </c>
      <c r="M15" s="93">
        <f>G15*(1+L15/100)</f>
        <v>0</v>
      </c>
      <c r="N15" s="93">
        <v>5.9199999999999999E-3</v>
      </c>
      <c r="O15" s="93">
        <f>ROUND(E15*N15,2)</f>
        <v>0.18</v>
      </c>
      <c r="P15" s="93">
        <v>0</v>
      </c>
      <c r="Q15" s="93">
        <f>ROUND(E15*P15,2)</f>
        <v>0</v>
      </c>
      <c r="R15" s="93"/>
      <c r="S15" s="93"/>
      <c r="T15" s="94">
        <v>0.26</v>
      </c>
      <c r="U15" s="93">
        <f>ROUND(E15*T15,2)</f>
        <v>7.8</v>
      </c>
      <c r="V15" s="95"/>
      <c r="W15" s="95"/>
      <c r="X15" s="95"/>
      <c r="Y15" s="95"/>
      <c r="Z15" s="95"/>
      <c r="AA15" s="95"/>
      <c r="AB15" s="95"/>
      <c r="AC15" s="95"/>
      <c r="AD15" s="95" t="s">
        <v>99</v>
      </c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</row>
    <row r="16" spans="1:59" x14ac:dyDescent="0.2">
      <c r="A16" s="137" t="s">
        <v>94</v>
      </c>
      <c r="B16" s="137" t="s">
        <v>59</v>
      </c>
      <c r="C16" s="138" t="s">
        <v>60</v>
      </c>
      <c r="D16" s="139"/>
      <c r="E16" s="140"/>
      <c r="F16" s="96"/>
      <c r="G16" s="96">
        <f>SUMIF(AD17:AD20,"&lt;&gt;NOR",G17:G20)</f>
        <v>0</v>
      </c>
      <c r="H16" s="96"/>
      <c r="I16" s="96">
        <f>SUM(I17:I20)</f>
        <v>1014.45</v>
      </c>
      <c r="J16" s="96"/>
      <c r="K16" s="96">
        <f>SUM(K17:K20)</f>
        <v>33254.119999999995</v>
      </c>
      <c r="L16" s="96"/>
      <c r="M16" s="96">
        <f>SUM(M17:M20)</f>
        <v>0</v>
      </c>
      <c r="N16" s="96"/>
      <c r="O16" s="96">
        <f>SUM(O17:O20)</f>
        <v>0.04</v>
      </c>
      <c r="P16" s="96"/>
      <c r="Q16" s="96">
        <f>SUM(Q17:Q20)</f>
        <v>6.55</v>
      </c>
      <c r="R16" s="96"/>
      <c r="S16" s="96"/>
      <c r="T16" s="97"/>
      <c r="U16" s="96">
        <f>SUM(U17:U20)</f>
        <v>59.86</v>
      </c>
      <c r="AD16" t="s">
        <v>95</v>
      </c>
    </row>
    <row r="17" spans="1:59" outlineLevel="1" x14ac:dyDescent="0.2">
      <c r="A17" s="133">
        <v>5</v>
      </c>
      <c r="B17" s="133" t="s">
        <v>112</v>
      </c>
      <c r="C17" s="134" t="s">
        <v>186</v>
      </c>
      <c r="D17" s="135" t="s">
        <v>98</v>
      </c>
      <c r="E17" s="136">
        <v>7</v>
      </c>
      <c r="F17" s="164"/>
      <c r="G17" s="93">
        <f>E17*F17</f>
        <v>0</v>
      </c>
      <c r="H17" s="93">
        <v>7.97</v>
      </c>
      <c r="I17" s="93">
        <f>ROUND(E17*H17,2)</f>
        <v>55.79</v>
      </c>
      <c r="J17" s="93">
        <v>183.03</v>
      </c>
      <c r="K17" s="93">
        <f>ROUND(E17*J17,2)</f>
        <v>1281.21</v>
      </c>
      <c r="L17" s="93">
        <v>21</v>
      </c>
      <c r="M17" s="93">
        <f>G17*(1+L17/100)</f>
        <v>0</v>
      </c>
      <c r="N17" s="93">
        <v>3.4000000000000002E-4</v>
      </c>
      <c r="O17" s="93">
        <f>ROUND(E17*N17,2)</f>
        <v>0</v>
      </c>
      <c r="P17" s="93">
        <v>0.13800000000000001</v>
      </c>
      <c r="Q17" s="93">
        <f>ROUND(E17*P17,2)</f>
        <v>0.97</v>
      </c>
      <c r="R17" s="93"/>
      <c r="S17" s="93"/>
      <c r="T17" s="94">
        <v>0.81299999999999994</v>
      </c>
      <c r="U17" s="93">
        <f>ROUND(E17*T17,2)</f>
        <v>5.69</v>
      </c>
      <c r="V17" s="95"/>
      <c r="W17" s="95"/>
      <c r="X17" s="95"/>
      <c r="Y17" s="95"/>
      <c r="Z17" s="95"/>
      <c r="AA17" s="95"/>
      <c r="AB17" s="95"/>
      <c r="AC17" s="95"/>
      <c r="AD17" s="95" t="s">
        <v>99</v>
      </c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</row>
    <row r="18" spans="1:59" outlineLevel="1" x14ac:dyDescent="0.2">
      <c r="A18" s="133">
        <v>6</v>
      </c>
      <c r="B18" s="133" t="s">
        <v>840</v>
      </c>
      <c r="C18" s="134" t="s">
        <v>841</v>
      </c>
      <c r="D18" s="135" t="s">
        <v>116</v>
      </c>
      <c r="E18" s="136">
        <v>60.274999999999999</v>
      </c>
      <c r="F18" s="164"/>
      <c r="G18" s="93">
        <f>E18*F18</f>
        <v>0</v>
      </c>
      <c r="H18" s="93">
        <v>11.7</v>
      </c>
      <c r="I18" s="93">
        <f>ROUND(E18*H18,2)</f>
        <v>705.22</v>
      </c>
      <c r="J18" s="93">
        <v>475.8</v>
      </c>
      <c r="K18" s="93">
        <f>ROUND(E18*J18,2)</f>
        <v>28678.85</v>
      </c>
      <c r="L18" s="93">
        <v>21</v>
      </c>
      <c r="M18" s="93">
        <f>G18*(1+L18/100)</f>
        <v>0</v>
      </c>
      <c r="N18" s="93">
        <v>4.8999999999999998E-4</v>
      </c>
      <c r="O18" s="93">
        <f>ROUND(E18*N18,2)</f>
        <v>0.03</v>
      </c>
      <c r="P18" s="93">
        <v>8.1000000000000003E-2</v>
      </c>
      <c r="Q18" s="93">
        <f>ROUND(E18*P18,2)</f>
        <v>4.88</v>
      </c>
      <c r="R18" s="93"/>
      <c r="S18" s="93"/>
      <c r="T18" s="94">
        <v>0.81200000000000006</v>
      </c>
      <c r="U18" s="93">
        <f>ROUND(E18*T18,2)</f>
        <v>48.94</v>
      </c>
      <c r="V18" s="95"/>
      <c r="W18" s="95"/>
      <c r="X18" s="95"/>
      <c r="Y18" s="95"/>
      <c r="Z18" s="95"/>
      <c r="AA18" s="95"/>
      <c r="AB18" s="95"/>
      <c r="AC18" s="95"/>
      <c r="AD18" s="95" t="s">
        <v>99</v>
      </c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</row>
    <row r="19" spans="1:59" outlineLevel="1" x14ac:dyDescent="0.2">
      <c r="A19" s="133">
        <v>7</v>
      </c>
      <c r="B19" s="133" t="s">
        <v>842</v>
      </c>
      <c r="C19" s="134" t="s">
        <v>843</v>
      </c>
      <c r="D19" s="135" t="s">
        <v>104</v>
      </c>
      <c r="E19" s="136">
        <v>7</v>
      </c>
      <c r="F19" s="164"/>
      <c r="G19" s="93">
        <f>E19*F19</f>
        <v>0</v>
      </c>
      <c r="H19" s="93">
        <v>0</v>
      </c>
      <c r="I19" s="93">
        <f>ROUND(E19*H19,2)</f>
        <v>0</v>
      </c>
      <c r="J19" s="93">
        <v>188.5</v>
      </c>
      <c r="K19" s="93">
        <f>ROUND(E19*J19,2)</f>
        <v>1319.5</v>
      </c>
      <c r="L19" s="93">
        <v>21</v>
      </c>
      <c r="M19" s="93">
        <f>G19*(1+L19/100)</f>
        <v>0</v>
      </c>
      <c r="N19" s="93">
        <v>0</v>
      </c>
      <c r="O19" s="93">
        <f>ROUND(E19*N19,2)</f>
        <v>0</v>
      </c>
      <c r="P19" s="93">
        <v>6.8000000000000005E-2</v>
      </c>
      <c r="Q19" s="93">
        <f>ROUND(E19*P19,2)</f>
        <v>0.48</v>
      </c>
      <c r="R19" s="93"/>
      <c r="S19" s="93"/>
      <c r="T19" s="94">
        <v>0.3</v>
      </c>
      <c r="U19" s="93">
        <f>ROUND(E19*T19,2)</f>
        <v>2.1</v>
      </c>
      <c r="V19" s="95"/>
      <c r="W19" s="95"/>
      <c r="X19" s="95"/>
      <c r="Y19" s="95"/>
      <c r="Z19" s="95"/>
      <c r="AA19" s="95"/>
      <c r="AB19" s="95"/>
      <c r="AC19" s="95"/>
      <c r="AD19" s="95" t="s">
        <v>99</v>
      </c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</row>
    <row r="20" spans="1:59" outlineLevel="1" x14ac:dyDescent="0.2">
      <c r="A20" s="133">
        <v>8</v>
      </c>
      <c r="B20" s="133" t="s">
        <v>147</v>
      </c>
      <c r="C20" s="134" t="s">
        <v>148</v>
      </c>
      <c r="D20" s="135" t="s">
        <v>98</v>
      </c>
      <c r="E20" s="136">
        <v>8</v>
      </c>
      <c r="F20" s="164"/>
      <c r="G20" s="93">
        <f>E20*F20</f>
        <v>0</v>
      </c>
      <c r="H20" s="93">
        <v>31.68</v>
      </c>
      <c r="I20" s="93">
        <f>ROUND(E20*H20,2)</f>
        <v>253.44</v>
      </c>
      <c r="J20" s="93">
        <v>246.82</v>
      </c>
      <c r="K20" s="93">
        <f>ROUND(E20*J20,2)</f>
        <v>1974.56</v>
      </c>
      <c r="L20" s="93">
        <v>21</v>
      </c>
      <c r="M20" s="93">
        <f>G20*(1+L20/100)</f>
        <v>0</v>
      </c>
      <c r="N20" s="93">
        <v>1.33E-3</v>
      </c>
      <c r="O20" s="93">
        <f>ROUND(E20*N20,2)</f>
        <v>0.01</v>
      </c>
      <c r="P20" s="93">
        <v>2.7E-2</v>
      </c>
      <c r="Q20" s="93">
        <f>ROUND(E20*P20,2)</f>
        <v>0.22</v>
      </c>
      <c r="R20" s="93"/>
      <c r="S20" s="93"/>
      <c r="T20" s="94">
        <v>0.39100000000000001</v>
      </c>
      <c r="U20" s="93">
        <f>ROUND(E20*T20,2)</f>
        <v>3.13</v>
      </c>
      <c r="V20" s="95"/>
      <c r="W20" s="95"/>
      <c r="X20" s="95"/>
      <c r="Y20" s="95"/>
      <c r="Z20" s="95"/>
      <c r="AA20" s="95"/>
      <c r="AB20" s="95"/>
      <c r="AC20" s="95"/>
      <c r="AD20" s="95" t="s">
        <v>99</v>
      </c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</row>
    <row r="21" spans="1:59" x14ac:dyDescent="0.2">
      <c r="A21" s="137" t="s">
        <v>94</v>
      </c>
      <c r="B21" s="137" t="s">
        <v>61</v>
      </c>
      <c r="C21" s="138" t="s">
        <v>62</v>
      </c>
      <c r="D21" s="139"/>
      <c r="E21" s="140"/>
      <c r="F21" s="96"/>
      <c r="G21" s="96">
        <f>SUMIF(AD22:AD23,"&lt;&gt;NOR",G22:G23)</f>
        <v>0</v>
      </c>
      <c r="H21" s="96"/>
      <c r="I21" s="96">
        <f>SUM(I22:I23)</f>
        <v>0</v>
      </c>
      <c r="J21" s="96"/>
      <c r="K21" s="96">
        <f>SUM(K22:K23)</f>
        <v>4996.8</v>
      </c>
      <c r="L21" s="96"/>
      <c r="M21" s="96">
        <f>SUM(M22:M23)</f>
        <v>0</v>
      </c>
      <c r="N21" s="96"/>
      <c r="O21" s="96">
        <f>SUM(O22:O23)</f>
        <v>0</v>
      </c>
      <c r="P21" s="96"/>
      <c r="Q21" s="96">
        <f>SUM(Q22:Q23)</f>
        <v>0</v>
      </c>
      <c r="R21" s="96"/>
      <c r="S21" s="96"/>
      <c r="T21" s="97"/>
      <c r="U21" s="96">
        <f>SUM(U22:U23)</f>
        <v>7.7799999999999994</v>
      </c>
      <c r="AD21" t="s">
        <v>95</v>
      </c>
    </row>
    <row r="22" spans="1:59" outlineLevel="1" x14ac:dyDescent="0.2">
      <c r="A22" s="133">
        <v>9</v>
      </c>
      <c r="B22" s="133" t="s">
        <v>117</v>
      </c>
      <c r="C22" s="134" t="s">
        <v>118</v>
      </c>
      <c r="D22" s="135" t="s">
        <v>119</v>
      </c>
      <c r="E22" s="136">
        <v>0.59200000000000008</v>
      </c>
      <c r="F22" s="164"/>
      <c r="G22" s="93">
        <f>E22*F22</f>
        <v>0</v>
      </c>
      <c r="H22" s="93">
        <v>0</v>
      </c>
      <c r="I22" s="93">
        <f>ROUND(E22*H22,2)</f>
        <v>0</v>
      </c>
      <c r="J22" s="93">
        <v>4465</v>
      </c>
      <c r="K22" s="93">
        <f>ROUND(E22*J22,2)</f>
        <v>2643.28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0</v>
      </c>
      <c r="Q22" s="93">
        <f>ROUND(E22*P22,2)</f>
        <v>0</v>
      </c>
      <c r="R22" s="93"/>
      <c r="S22" s="93"/>
      <c r="T22" s="94">
        <v>7.3479999999999999</v>
      </c>
      <c r="U22" s="93">
        <f>ROUND(E22*T22,2)</f>
        <v>4.3499999999999996</v>
      </c>
      <c r="V22" s="95"/>
      <c r="W22" s="95"/>
      <c r="X22" s="95"/>
      <c r="Y22" s="95"/>
      <c r="Z22" s="95"/>
      <c r="AA22" s="95"/>
      <c r="AB22" s="95"/>
      <c r="AC22" s="95"/>
      <c r="AD22" s="95" t="s">
        <v>99</v>
      </c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</row>
    <row r="23" spans="1:59" outlineLevel="1" x14ac:dyDescent="0.2">
      <c r="A23" s="133">
        <v>10</v>
      </c>
      <c r="B23" s="133" t="s">
        <v>120</v>
      </c>
      <c r="C23" s="134" t="s">
        <v>121</v>
      </c>
      <c r="D23" s="135" t="s">
        <v>119</v>
      </c>
      <c r="E23" s="136">
        <v>4.03</v>
      </c>
      <c r="F23" s="164"/>
      <c r="G23" s="93">
        <f>E23*F23</f>
        <v>0</v>
      </c>
      <c r="H23" s="93">
        <v>0</v>
      </c>
      <c r="I23" s="93">
        <f>ROUND(E23*H23,2)</f>
        <v>0</v>
      </c>
      <c r="J23" s="93">
        <v>584</v>
      </c>
      <c r="K23" s="93">
        <f>ROUND(E23*J23,2)</f>
        <v>2353.52</v>
      </c>
      <c r="L23" s="93">
        <v>21</v>
      </c>
      <c r="M23" s="93">
        <f>G23*(1+L23/100)</f>
        <v>0</v>
      </c>
      <c r="N23" s="93">
        <v>0</v>
      </c>
      <c r="O23" s="93">
        <f>ROUND(E23*N23,2)</f>
        <v>0</v>
      </c>
      <c r="P23" s="93">
        <v>0</v>
      </c>
      <c r="Q23" s="93">
        <f>ROUND(E23*P23,2)</f>
        <v>0</v>
      </c>
      <c r="R23" s="93"/>
      <c r="S23" s="93"/>
      <c r="T23" s="94">
        <v>0.85199999999999998</v>
      </c>
      <c r="U23" s="93">
        <f>ROUND(E23*T23,2)</f>
        <v>3.43</v>
      </c>
      <c r="V23" s="95"/>
      <c r="W23" s="95"/>
      <c r="X23" s="95"/>
      <c r="Y23" s="95"/>
      <c r="Z23" s="95"/>
      <c r="AA23" s="95"/>
      <c r="AB23" s="95"/>
      <c r="AC23" s="95"/>
      <c r="AD23" s="95" t="s">
        <v>99</v>
      </c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</row>
    <row r="24" spans="1:59" x14ac:dyDescent="0.2">
      <c r="A24" s="137" t="s">
        <v>94</v>
      </c>
      <c r="B24" s="137" t="s">
        <v>63</v>
      </c>
      <c r="C24" s="138" t="s">
        <v>64</v>
      </c>
      <c r="D24" s="139"/>
      <c r="E24" s="140"/>
      <c r="F24" s="96"/>
      <c r="G24" s="96">
        <f>SUMIF(AD25:AD26,"&lt;&gt;NOR",G25:G26)</f>
        <v>0</v>
      </c>
      <c r="H24" s="96"/>
      <c r="I24" s="96">
        <f>SUM(I25:I26)</f>
        <v>3952.27</v>
      </c>
      <c r="J24" s="96"/>
      <c r="K24" s="96">
        <f>SUM(K25:K26)</f>
        <v>8178.73</v>
      </c>
      <c r="L24" s="96"/>
      <c r="M24" s="96">
        <f>SUM(M25:M26)</f>
        <v>0</v>
      </c>
      <c r="N24" s="96"/>
      <c r="O24" s="96">
        <f>SUM(O25:O26)</f>
        <v>0.12</v>
      </c>
      <c r="P24" s="96"/>
      <c r="Q24" s="96">
        <f>SUM(Q25:Q26)</f>
        <v>0</v>
      </c>
      <c r="R24" s="96"/>
      <c r="S24" s="96"/>
      <c r="T24" s="97"/>
      <c r="U24" s="96">
        <f>SUM(U25:U26)</f>
        <v>8.1300000000000008</v>
      </c>
      <c r="AD24" t="s">
        <v>95</v>
      </c>
    </row>
    <row r="25" spans="1:59" outlineLevel="1" x14ac:dyDescent="0.2">
      <c r="A25" s="133">
        <v>11</v>
      </c>
      <c r="B25" s="133" t="s">
        <v>122</v>
      </c>
      <c r="C25" s="134" t="s">
        <v>123</v>
      </c>
      <c r="D25" s="135" t="s">
        <v>104</v>
      </c>
      <c r="E25" s="136">
        <v>7</v>
      </c>
      <c r="F25" s="164"/>
      <c r="G25" s="93">
        <f>E25*F25</f>
        <v>0</v>
      </c>
      <c r="H25" s="93">
        <v>564.61</v>
      </c>
      <c r="I25" s="93">
        <f>ROUND(E25*H25,2)</f>
        <v>3952.27</v>
      </c>
      <c r="J25" s="93">
        <v>1168.3899999999999</v>
      </c>
      <c r="K25" s="93">
        <f>ROUND(E25*J25,2)</f>
        <v>8178.73</v>
      </c>
      <c r="L25" s="93">
        <v>21</v>
      </c>
      <c r="M25" s="93">
        <f>G25*(1+L25/100)</f>
        <v>0</v>
      </c>
      <c r="N25" s="93">
        <v>1.728E-2</v>
      </c>
      <c r="O25" s="93">
        <f>ROUND(E25*N25,2)</f>
        <v>0.12</v>
      </c>
      <c r="P25" s="93">
        <v>0</v>
      </c>
      <c r="Q25" s="93">
        <f>ROUND(E25*P25,2)</f>
        <v>0</v>
      </c>
      <c r="R25" s="93"/>
      <c r="S25" s="93"/>
      <c r="T25" s="94">
        <v>1.1618599999999999</v>
      </c>
      <c r="U25" s="93">
        <f>ROUND(E25*T25,2)</f>
        <v>8.1300000000000008</v>
      </c>
      <c r="V25" s="95"/>
      <c r="W25" s="95"/>
      <c r="X25" s="95"/>
      <c r="Y25" s="95"/>
      <c r="Z25" s="95"/>
      <c r="AA25" s="95"/>
      <c r="AB25" s="95"/>
      <c r="AC25" s="95"/>
      <c r="AD25" s="95" t="s">
        <v>107</v>
      </c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</row>
    <row r="26" spans="1:59" outlineLevel="1" x14ac:dyDescent="0.2">
      <c r="A26" s="133">
        <v>12</v>
      </c>
      <c r="B26" s="133" t="s">
        <v>124</v>
      </c>
      <c r="C26" s="134" t="s">
        <v>125</v>
      </c>
      <c r="D26" s="135" t="s">
        <v>0</v>
      </c>
      <c r="E26" s="136">
        <f>G25/100</f>
        <v>0</v>
      </c>
      <c r="F26" s="164"/>
      <c r="G26" s="93">
        <f>E26*F26</f>
        <v>0</v>
      </c>
      <c r="H26" s="93">
        <v>0</v>
      </c>
      <c r="I26" s="93">
        <f>ROUND(E26*H26,2)</f>
        <v>0</v>
      </c>
      <c r="J26" s="93">
        <v>4.95</v>
      </c>
      <c r="K26" s="93">
        <f>ROUND(E26*J26,2)</f>
        <v>0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</v>
      </c>
      <c r="U26" s="93">
        <f>ROUND(E26*T26,2)</f>
        <v>0</v>
      </c>
      <c r="V26" s="95"/>
      <c r="W26" s="95"/>
      <c r="X26" s="95"/>
      <c r="Y26" s="95"/>
      <c r="Z26" s="95"/>
      <c r="AA26" s="95"/>
      <c r="AB26" s="95"/>
      <c r="AC26" s="95"/>
      <c r="AD26" s="95" t="s">
        <v>99</v>
      </c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</row>
    <row r="27" spans="1:59" x14ac:dyDescent="0.2">
      <c r="A27" s="137" t="s">
        <v>94</v>
      </c>
      <c r="B27" s="137" t="s">
        <v>65</v>
      </c>
      <c r="C27" s="138" t="s">
        <v>66</v>
      </c>
      <c r="D27" s="139"/>
      <c r="E27" s="140"/>
      <c r="F27" s="96"/>
      <c r="G27" s="96">
        <f>SUMIF(AD28:AD34,"&lt;&gt;NOR",G28:G34)</f>
        <v>0</v>
      </c>
      <c r="H27" s="96"/>
      <c r="I27" s="96">
        <f>SUM(I28:I34)</f>
        <v>0</v>
      </c>
      <c r="J27" s="96"/>
      <c r="K27" s="96">
        <f>SUM(K28:K34)</f>
        <v>26202.3</v>
      </c>
      <c r="L27" s="96"/>
      <c r="M27" s="96">
        <f>SUM(M28:M34)</f>
        <v>0</v>
      </c>
      <c r="N27" s="96"/>
      <c r="O27" s="96">
        <f>SUM(O28:O34)</f>
        <v>0</v>
      </c>
      <c r="P27" s="96"/>
      <c r="Q27" s="96">
        <f>SUM(Q28:Q34)</f>
        <v>0</v>
      </c>
      <c r="R27" s="96"/>
      <c r="S27" s="96"/>
      <c r="T27" s="97"/>
      <c r="U27" s="96">
        <f>SUM(U28:U34)</f>
        <v>13.899999999999999</v>
      </c>
      <c r="AD27" t="s">
        <v>95</v>
      </c>
    </row>
    <row r="28" spans="1:59" outlineLevel="1" x14ac:dyDescent="0.2">
      <c r="A28" s="133">
        <v>16</v>
      </c>
      <c r="B28" s="133" t="s">
        <v>126</v>
      </c>
      <c r="C28" s="134" t="s">
        <v>127</v>
      </c>
      <c r="D28" s="135" t="s">
        <v>119</v>
      </c>
      <c r="E28" s="136">
        <v>4.4539000000000009</v>
      </c>
      <c r="F28" s="164"/>
      <c r="G28" s="93">
        <f>E28*F28</f>
        <v>0</v>
      </c>
      <c r="H28" s="93">
        <v>0</v>
      </c>
      <c r="I28" s="93">
        <f t="shared" ref="I28:I34" si="0">ROUND(E28*H28,2)</f>
        <v>0</v>
      </c>
      <c r="J28" s="93">
        <v>543</v>
      </c>
      <c r="K28" s="93">
        <f t="shared" ref="K28:K34" si="1">ROUND(E28*J28,2)</f>
        <v>2418.4699999999998</v>
      </c>
      <c r="L28" s="93">
        <v>21</v>
      </c>
      <c r="M28" s="93">
        <f t="shared" ref="M28:M34" si="2">G28*(1+L28/100)</f>
        <v>0</v>
      </c>
      <c r="N28" s="93">
        <v>0</v>
      </c>
      <c r="O28" s="93">
        <f t="shared" ref="O28:O34" si="3">ROUND(E28*N28,2)</f>
        <v>0</v>
      </c>
      <c r="P28" s="93">
        <v>0</v>
      </c>
      <c r="Q28" s="93">
        <f t="shared" ref="Q28:Q34" si="4">ROUND(E28*P28,2)</f>
        <v>0</v>
      </c>
      <c r="R28" s="93"/>
      <c r="S28" s="93"/>
      <c r="T28" s="94">
        <v>0.94199999999999995</v>
      </c>
      <c r="U28" s="93">
        <f t="shared" ref="U28:U34" si="5">ROUND(E28*T28,2)</f>
        <v>4.2</v>
      </c>
      <c r="V28" s="95"/>
      <c r="W28" s="95"/>
      <c r="X28" s="95"/>
      <c r="Y28" s="95"/>
      <c r="Z28" s="95"/>
      <c r="AA28" s="95"/>
      <c r="AB28" s="95"/>
      <c r="AC28" s="95"/>
      <c r="AD28" s="95" t="s">
        <v>99</v>
      </c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</row>
    <row r="29" spans="1:59" outlineLevel="1" x14ac:dyDescent="0.2">
      <c r="A29" s="133">
        <v>17</v>
      </c>
      <c r="B29" s="133" t="s">
        <v>128</v>
      </c>
      <c r="C29" s="134" t="s">
        <v>129</v>
      </c>
      <c r="D29" s="135" t="s">
        <v>119</v>
      </c>
      <c r="E29" s="136">
        <v>44.539000000000009</v>
      </c>
      <c r="F29" s="164"/>
      <c r="G29" s="93">
        <f t="shared" ref="G29:G34" si="6">E29*F29</f>
        <v>0</v>
      </c>
      <c r="H29" s="93">
        <v>0</v>
      </c>
      <c r="I29" s="93">
        <f t="shared" si="0"/>
        <v>0</v>
      </c>
      <c r="J29" s="93">
        <v>60.5</v>
      </c>
      <c r="K29" s="93">
        <f t="shared" si="1"/>
        <v>2694.61</v>
      </c>
      <c r="L29" s="93">
        <v>21</v>
      </c>
      <c r="M29" s="93">
        <f t="shared" si="2"/>
        <v>0</v>
      </c>
      <c r="N29" s="93">
        <v>0</v>
      </c>
      <c r="O29" s="93">
        <f t="shared" si="3"/>
        <v>0</v>
      </c>
      <c r="P29" s="93">
        <v>0</v>
      </c>
      <c r="Q29" s="93">
        <f t="shared" si="4"/>
        <v>0</v>
      </c>
      <c r="R29" s="93"/>
      <c r="S29" s="93"/>
      <c r="T29" s="94">
        <v>0.105</v>
      </c>
      <c r="U29" s="93">
        <f t="shared" si="5"/>
        <v>4.68</v>
      </c>
      <c r="V29" s="95"/>
      <c r="W29" s="95"/>
      <c r="X29" s="95"/>
      <c r="Y29" s="95"/>
      <c r="Z29" s="95"/>
      <c r="AA29" s="95"/>
      <c r="AB29" s="95"/>
      <c r="AC29" s="95"/>
      <c r="AD29" s="95" t="s">
        <v>99</v>
      </c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</row>
    <row r="30" spans="1:59" outlineLevel="1" x14ac:dyDescent="0.2">
      <c r="A30" s="133">
        <v>18</v>
      </c>
      <c r="B30" s="133" t="s">
        <v>814</v>
      </c>
      <c r="C30" s="134" t="s">
        <v>818</v>
      </c>
      <c r="D30" s="135" t="s">
        <v>119</v>
      </c>
      <c r="E30" s="136">
        <v>4.4539000000000009</v>
      </c>
      <c r="F30" s="164"/>
      <c r="G30" s="93">
        <f t="shared" si="6"/>
        <v>0</v>
      </c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4"/>
      <c r="U30" s="93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</row>
    <row r="31" spans="1:59" outlineLevel="1" x14ac:dyDescent="0.2">
      <c r="A31" s="133">
        <v>19</v>
      </c>
      <c r="B31" s="133" t="s">
        <v>130</v>
      </c>
      <c r="C31" s="134" t="s">
        <v>131</v>
      </c>
      <c r="D31" s="135" t="s">
        <v>119</v>
      </c>
      <c r="E31" s="136">
        <v>4.4539000000000009</v>
      </c>
      <c r="F31" s="164"/>
      <c r="G31" s="93">
        <f t="shared" si="6"/>
        <v>0</v>
      </c>
      <c r="H31" s="93">
        <v>0</v>
      </c>
      <c r="I31" s="93">
        <f t="shared" si="0"/>
        <v>0</v>
      </c>
      <c r="J31" s="93">
        <v>797</v>
      </c>
      <c r="K31" s="93">
        <f t="shared" si="1"/>
        <v>3549.76</v>
      </c>
      <c r="L31" s="93">
        <v>21</v>
      </c>
      <c r="M31" s="93">
        <f t="shared" si="2"/>
        <v>0</v>
      </c>
      <c r="N31" s="93">
        <v>0</v>
      </c>
      <c r="O31" s="93">
        <f t="shared" si="3"/>
        <v>0</v>
      </c>
      <c r="P31" s="93">
        <v>0</v>
      </c>
      <c r="Q31" s="93">
        <f t="shared" si="4"/>
        <v>0</v>
      </c>
      <c r="R31" s="93"/>
      <c r="S31" s="93"/>
      <c r="T31" s="94">
        <v>0.63800000000000001</v>
      </c>
      <c r="U31" s="93">
        <f t="shared" si="5"/>
        <v>2.84</v>
      </c>
      <c r="V31" s="95"/>
      <c r="W31" s="95"/>
      <c r="X31" s="95"/>
      <c r="Y31" s="95"/>
      <c r="Z31" s="95"/>
      <c r="AA31" s="95"/>
      <c r="AB31" s="95"/>
      <c r="AC31" s="95"/>
      <c r="AD31" s="95" t="s">
        <v>99</v>
      </c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</row>
    <row r="32" spans="1:59" outlineLevel="1" x14ac:dyDescent="0.2">
      <c r="A32" s="133">
        <v>20</v>
      </c>
      <c r="B32" s="133" t="s">
        <v>132</v>
      </c>
      <c r="C32" s="134" t="s">
        <v>133</v>
      </c>
      <c r="D32" s="135" t="s">
        <v>119</v>
      </c>
      <c r="E32" s="136">
        <v>4.4539000000000009</v>
      </c>
      <c r="F32" s="164"/>
      <c r="G32" s="93">
        <f t="shared" si="6"/>
        <v>0</v>
      </c>
      <c r="H32" s="93">
        <v>0</v>
      </c>
      <c r="I32" s="93">
        <f t="shared" si="0"/>
        <v>0</v>
      </c>
      <c r="J32" s="93">
        <v>371</v>
      </c>
      <c r="K32" s="93">
        <f t="shared" si="1"/>
        <v>1652.4</v>
      </c>
      <c r="L32" s="93">
        <v>21</v>
      </c>
      <c r="M32" s="93">
        <f t="shared" si="2"/>
        <v>0</v>
      </c>
      <c r="N32" s="93">
        <v>0</v>
      </c>
      <c r="O32" s="93">
        <f t="shared" si="3"/>
        <v>0</v>
      </c>
      <c r="P32" s="93">
        <v>0</v>
      </c>
      <c r="Q32" s="93">
        <f t="shared" si="4"/>
        <v>0</v>
      </c>
      <c r="R32" s="93"/>
      <c r="S32" s="93"/>
      <c r="T32" s="94">
        <v>0.49</v>
      </c>
      <c r="U32" s="93">
        <f t="shared" si="5"/>
        <v>2.1800000000000002</v>
      </c>
      <c r="V32" s="95"/>
      <c r="W32" s="95"/>
      <c r="X32" s="95"/>
      <c r="Y32" s="95"/>
      <c r="Z32" s="95"/>
      <c r="AA32" s="95"/>
      <c r="AB32" s="95"/>
      <c r="AC32" s="95"/>
      <c r="AD32" s="95" t="s">
        <v>99</v>
      </c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</row>
    <row r="33" spans="1:59" outlineLevel="1" x14ac:dyDescent="0.2">
      <c r="A33" s="133">
        <v>21</v>
      </c>
      <c r="B33" s="133" t="s">
        <v>134</v>
      </c>
      <c r="C33" s="134" t="s">
        <v>135</v>
      </c>
      <c r="D33" s="135" t="s">
        <v>119</v>
      </c>
      <c r="E33" s="136">
        <v>44.539000000000009</v>
      </c>
      <c r="F33" s="164"/>
      <c r="G33" s="93">
        <f t="shared" si="6"/>
        <v>0</v>
      </c>
      <c r="H33" s="93">
        <v>0</v>
      </c>
      <c r="I33" s="93">
        <f t="shared" si="0"/>
        <v>0</v>
      </c>
      <c r="J33" s="93">
        <v>30.7</v>
      </c>
      <c r="K33" s="93">
        <f t="shared" si="1"/>
        <v>1367.35</v>
      </c>
      <c r="L33" s="93">
        <v>21</v>
      </c>
      <c r="M33" s="93">
        <f t="shared" si="2"/>
        <v>0</v>
      </c>
      <c r="N33" s="93">
        <v>0</v>
      </c>
      <c r="O33" s="93">
        <f t="shared" si="3"/>
        <v>0</v>
      </c>
      <c r="P33" s="93">
        <v>0</v>
      </c>
      <c r="Q33" s="93">
        <f t="shared" si="4"/>
        <v>0</v>
      </c>
      <c r="R33" s="93"/>
      <c r="S33" s="93"/>
      <c r="T33" s="94">
        <v>0</v>
      </c>
      <c r="U33" s="93">
        <f t="shared" si="5"/>
        <v>0</v>
      </c>
      <c r="V33" s="95"/>
      <c r="W33" s="95"/>
      <c r="X33" s="95"/>
      <c r="Y33" s="95"/>
      <c r="Z33" s="95"/>
      <c r="AA33" s="95"/>
      <c r="AB33" s="95"/>
      <c r="AC33" s="95"/>
      <c r="AD33" s="95" t="s">
        <v>99</v>
      </c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</row>
    <row r="34" spans="1:59" outlineLevel="1" x14ac:dyDescent="0.2">
      <c r="A34" s="133">
        <v>22</v>
      </c>
      <c r="B34" s="133" t="s">
        <v>136</v>
      </c>
      <c r="C34" s="134" t="s">
        <v>137</v>
      </c>
      <c r="D34" s="135" t="s">
        <v>119</v>
      </c>
      <c r="E34" s="136">
        <v>4.4539000000000009</v>
      </c>
      <c r="F34" s="164"/>
      <c r="G34" s="93">
        <f t="shared" si="6"/>
        <v>0</v>
      </c>
      <c r="H34" s="93">
        <v>0</v>
      </c>
      <c r="I34" s="93">
        <f t="shared" si="0"/>
        <v>0</v>
      </c>
      <c r="J34" s="93">
        <v>3260</v>
      </c>
      <c r="K34" s="93">
        <f t="shared" si="1"/>
        <v>14519.71</v>
      </c>
      <c r="L34" s="93">
        <v>21</v>
      </c>
      <c r="M34" s="93">
        <f t="shared" si="2"/>
        <v>0</v>
      </c>
      <c r="N34" s="93">
        <v>0</v>
      </c>
      <c r="O34" s="93">
        <f t="shared" si="3"/>
        <v>0</v>
      </c>
      <c r="P34" s="93">
        <v>0</v>
      </c>
      <c r="Q34" s="93">
        <f t="shared" si="4"/>
        <v>0</v>
      </c>
      <c r="R34" s="93"/>
      <c r="S34" s="93"/>
      <c r="T34" s="94">
        <v>0</v>
      </c>
      <c r="U34" s="93">
        <f t="shared" si="5"/>
        <v>0</v>
      </c>
      <c r="V34" s="95"/>
      <c r="W34" s="95"/>
      <c r="X34" s="95"/>
      <c r="Y34" s="95"/>
      <c r="Z34" s="95"/>
      <c r="AA34" s="95"/>
      <c r="AB34" s="95"/>
      <c r="AC34" s="95"/>
      <c r="AD34" s="95" t="s">
        <v>99</v>
      </c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</row>
    <row r="35" spans="1:59" x14ac:dyDescent="0.2">
      <c r="A35" s="137" t="s">
        <v>94</v>
      </c>
      <c r="B35" s="137" t="s">
        <v>46</v>
      </c>
      <c r="C35" s="138" t="s">
        <v>47</v>
      </c>
      <c r="D35" s="139"/>
      <c r="E35" s="140"/>
      <c r="F35" s="96"/>
      <c r="G35" s="96">
        <f>SUMIF(AD36:AD36,"&lt;&gt;NOR",G36:G36)</f>
        <v>0</v>
      </c>
      <c r="H35" s="96"/>
      <c r="I35" s="96" t="e">
        <f>SUM(#REF!)</f>
        <v>#REF!</v>
      </c>
      <c r="J35" s="96"/>
      <c r="K35" s="96" t="e">
        <f>SUM(#REF!)</f>
        <v>#REF!</v>
      </c>
      <c r="L35" s="96"/>
      <c r="M35" s="96" t="e">
        <f>SUM(#REF!)</f>
        <v>#REF!</v>
      </c>
      <c r="N35" s="96"/>
      <c r="O35" s="96" t="e">
        <f>SUM(#REF!)</f>
        <v>#REF!</v>
      </c>
      <c r="P35" s="96"/>
      <c r="Q35" s="96" t="e">
        <f>SUM(#REF!)</f>
        <v>#REF!</v>
      </c>
      <c r="R35" s="96"/>
      <c r="S35" s="96"/>
      <c r="T35" s="97"/>
      <c r="U35" s="96" t="e">
        <f>SUM(#REF!)</f>
        <v>#REF!</v>
      </c>
      <c r="AD35" t="s">
        <v>95</v>
      </c>
    </row>
    <row r="36" spans="1:59" ht="33.75" outlineLevel="1" x14ac:dyDescent="0.2">
      <c r="A36" s="141">
        <v>24</v>
      </c>
      <c r="B36" s="141" t="s">
        <v>816</v>
      </c>
      <c r="C36" s="142" t="s">
        <v>824</v>
      </c>
      <c r="D36" s="143" t="s">
        <v>140</v>
      </c>
      <c r="E36" s="144">
        <v>1</v>
      </c>
      <c r="F36" s="165"/>
      <c r="G36" s="98">
        <f>E36*F36</f>
        <v>0</v>
      </c>
      <c r="H36" s="93">
        <v>0</v>
      </c>
      <c r="I36" s="93">
        <f>ROUND(E36*H36,2)</f>
        <v>0</v>
      </c>
      <c r="J36" s="93">
        <v>25000</v>
      </c>
      <c r="K36" s="93">
        <f>ROUND(E36*J36,2)</f>
        <v>25000</v>
      </c>
      <c r="L36" s="93">
        <v>21</v>
      </c>
      <c r="M36" s="93">
        <f>G36*(1+L36/100)</f>
        <v>0</v>
      </c>
      <c r="N36" s="93">
        <v>0</v>
      </c>
      <c r="O36" s="93">
        <f>ROUND(E36*N36,2)</f>
        <v>0</v>
      </c>
      <c r="P36" s="93">
        <v>0</v>
      </c>
      <c r="Q36" s="93">
        <f>ROUND(E36*P36,2)</f>
        <v>0</v>
      </c>
      <c r="R36" s="93"/>
      <c r="S36" s="93"/>
      <c r="T36" s="94">
        <v>0</v>
      </c>
      <c r="U36" s="93">
        <f>ROUND(E36*T36,2)</f>
        <v>0</v>
      </c>
      <c r="V36" s="95"/>
      <c r="W36" s="95"/>
      <c r="X36" s="95"/>
      <c r="Y36" s="95"/>
      <c r="Z36" s="95"/>
      <c r="AA36" s="95"/>
      <c r="AB36" s="95"/>
      <c r="AC36" s="95"/>
      <c r="AD36" s="95" t="s">
        <v>99</v>
      </c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</row>
    <row r="37" spans="1:59" x14ac:dyDescent="0.2">
      <c r="A37" s="1"/>
      <c r="B37" s="2" t="s">
        <v>141</v>
      </c>
      <c r="C37" s="146" t="s">
        <v>141</v>
      </c>
      <c r="D37" s="4"/>
      <c r="E37" s="234" t="s">
        <v>703</v>
      </c>
      <c r="F37" s="234"/>
      <c r="G37" s="116">
        <f>G8+G10+G12+G14+G16+G21+G24+G27+G35</f>
        <v>0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AB37">
        <v>15</v>
      </c>
      <c r="AC37">
        <v>21</v>
      </c>
    </row>
    <row r="38" spans="1:59" x14ac:dyDescent="0.2">
      <c r="C38" s="145"/>
      <c r="D38" s="88"/>
      <c r="AD38" t="s">
        <v>142</v>
      </c>
    </row>
    <row r="39" spans="1:59" x14ac:dyDescent="0.2">
      <c r="D39" s="88"/>
    </row>
    <row r="40" spans="1:59" x14ac:dyDescent="0.2">
      <c r="D40" s="88"/>
    </row>
    <row r="41" spans="1:59" x14ac:dyDescent="0.2">
      <c r="D41" s="88"/>
    </row>
    <row r="42" spans="1:59" x14ac:dyDescent="0.2">
      <c r="D42" s="88"/>
    </row>
    <row r="43" spans="1:59" x14ac:dyDescent="0.2">
      <c r="D43" s="88"/>
    </row>
    <row r="44" spans="1:59" x14ac:dyDescent="0.2">
      <c r="D44" s="88"/>
    </row>
    <row r="45" spans="1:59" x14ac:dyDescent="0.2">
      <c r="D45" s="88"/>
    </row>
    <row r="46" spans="1:59" x14ac:dyDescent="0.2">
      <c r="D46" s="88"/>
    </row>
    <row r="47" spans="1:59" x14ac:dyDescent="0.2">
      <c r="D47" s="88"/>
    </row>
    <row r="48" spans="1:59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  <row r="4992" spans="4:4" x14ac:dyDescent="0.2">
      <c r="D4992" s="88"/>
    </row>
    <row r="4993" spans="4:4" x14ac:dyDescent="0.2">
      <c r="D4993" s="88"/>
    </row>
    <row r="4994" spans="4:4" x14ac:dyDescent="0.2">
      <c r="D4994" s="88"/>
    </row>
    <row r="4995" spans="4:4" x14ac:dyDescent="0.2">
      <c r="D4995" s="88"/>
    </row>
    <row r="4996" spans="4:4" x14ac:dyDescent="0.2">
      <c r="D4996" s="88"/>
    </row>
    <row r="4997" spans="4:4" x14ac:dyDescent="0.2">
      <c r="D4997" s="88"/>
    </row>
  </sheetData>
  <mergeCells count="5">
    <mergeCell ref="A1:G1"/>
    <mergeCell ref="C2:G2"/>
    <mergeCell ref="C3:G3"/>
    <mergeCell ref="C4:G4"/>
    <mergeCell ref="E37:F37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38E26-3216-4928-B073-DA74746D1CD0}">
  <sheetPr>
    <outlinePr summaryBelow="0"/>
  </sheetPr>
  <dimension ref="A1:BE4995"/>
  <sheetViews>
    <sheetView topLeftCell="A12" zoomScale="130" zoomScaleNormal="130" workbookViewId="0">
      <selection activeCell="Y37" sqref="Y37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6" max="36" width="0" hidden="1" customWidth="1"/>
  </cols>
  <sheetData>
    <row r="1" spans="1:57" ht="15.75" customHeight="1" x14ac:dyDescent="0.25">
      <c r="A1" s="230" t="s">
        <v>2</v>
      </c>
      <c r="B1" s="230"/>
      <c r="C1" s="230"/>
      <c r="D1" s="230"/>
      <c r="E1" s="230"/>
      <c r="F1" s="230"/>
      <c r="G1" s="230"/>
      <c r="AB1" t="s">
        <v>67</v>
      </c>
    </row>
    <row r="2" spans="1:57" ht="24.95" customHeight="1" x14ac:dyDescent="0.2">
      <c r="A2" s="117" t="s">
        <v>68</v>
      </c>
      <c r="B2" s="118"/>
      <c r="C2" s="231" t="s">
        <v>813</v>
      </c>
      <c r="D2" s="232"/>
      <c r="E2" s="232"/>
      <c r="F2" s="232"/>
      <c r="G2" s="233"/>
      <c r="AB2" t="s">
        <v>69</v>
      </c>
    </row>
    <row r="3" spans="1:57" ht="24.95" customHeight="1" x14ac:dyDescent="0.2">
      <c r="A3" s="117" t="s">
        <v>3</v>
      </c>
      <c r="B3" s="118"/>
      <c r="C3" s="232" t="s">
        <v>189</v>
      </c>
      <c r="D3" s="232"/>
      <c r="E3" s="232"/>
      <c r="F3" s="232"/>
      <c r="G3" s="233"/>
      <c r="AB3" t="s">
        <v>70</v>
      </c>
    </row>
    <row r="4" spans="1:57" ht="24.95" customHeight="1" x14ac:dyDescent="0.2">
      <c r="A4" s="117" t="s">
        <v>4</v>
      </c>
      <c r="B4" s="118"/>
      <c r="C4" s="231"/>
      <c r="D4" s="232"/>
      <c r="E4" s="232"/>
      <c r="F4" s="232"/>
      <c r="G4" s="233"/>
      <c r="AB4" t="s">
        <v>71</v>
      </c>
    </row>
    <row r="5" spans="1:57" x14ac:dyDescent="0.2">
      <c r="A5" s="119" t="s">
        <v>72</v>
      </c>
      <c r="B5" s="120"/>
      <c r="C5" s="120"/>
      <c r="D5" s="121"/>
      <c r="E5" s="122"/>
      <c r="F5" s="122"/>
      <c r="G5" s="123"/>
      <c r="AB5" t="s">
        <v>73</v>
      </c>
    </row>
    <row r="6" spans="1:57" x14ac:dyDescent="0.2">
      <c r="D6" s="88"/>
    </row>
    <row r="7" spans="1:57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57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SUMIF(AB9:AB9,"&lt;&gt;NOR",G9:G9)</f>
        <v>0</v>
      </c>
      <c r="H8" s="91"/>
      <c r="I8" s="91">
        <f>SUM(I9:I9)</f>
        <v>2212.38</v>
      </c>
      <c r="J8" s="91"/>
      <c r="K8" s="91">
        <f>SUM(K9:K9)</f>
        <v>5284.62</v>
      </c>
      <c r="L8" s="91"/>
      <c r="M8" s="91">
        <f>SUM(M9:M9)</f>
        <v>0</v>
      </c>
      <c r="N8" s="91"/>
      <c r="O8" s="91">
        <f>SUM(O9:O9)</f>
        <v>1.07</v>
      </c>
      <c r="P8" s="91"/>
      <c r="Q8" s="91">
        <f>SUM(Q9:Q9)</f>
        <v>0</v>
      </c>
      <c r="R8" s="91"/>
      <c r="S8" s="91"/>
      <c r="T8" s="92"/>
      <c r="U8" s="91">
        <f>SUM(U9:U9)</f>
        <v>5.0199999999999996</v>
      </c>
      <c r="AB8" t="s">
        <v>95</v>
      </c>
    </row>
    <row r="9" spans="1:57" ht="22.5" outlineLevel="1" x14ac:dyDescent="0.2">
      <c r="A9" s="133">
        <v>1</v>
      </c>
      <c r="B9" s="133" t="s">
        <v>96</v>
      </c>
      <c r="C9" s="134" t="s">
        <v>188</v>
      </c>
      <c r="D9" s="135" t="s">
        <v>98</v>
      </c>
      <c r="E9" s="136">
        <v>9</v>
      </c>
      <c r="F9" s="164"/>
      <c r="G9" s="93">
        <f>E9*F9</f>
        <v>0</v>
      </c>
      <c r="H9" s="93">
        <v>245.82</v>
      </c>
      <c r="I9" s="93">
        <f>ROUND(E9*H9,2)</f>
        <v>2212.38</v>
      </c>
      <c r="J9" s="93">
        <v>587.18000000000006</v>
      </c>
      <c r="K9" s="93">
        <f>ROUND(E9*J9,2)</f>
        <v>5284.62</v>
      </c>
      <c r="L9" s="93">
        <v>21</v>
      </c>
      <c r="M9" s="93">
        <f>G9*(1+L9/100)</f>
        <v>0</v>
      </c>
      <c r="N9" s="93">
        <v>0.11842</v>
      </c>
      <c r="O9" s="93">
        <f>ROUND(E9*N9,2)</f>
        <v>1.07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5.0199999999999996</v>
      </c>
      <c r="V9" s="95"/>
      <c r="W9" s="95"/>
      <c r="X9" s="95"/>
      <c r="Y9" s="95"/>
      <c r="Z9" s="95"/>
      <c r="AA9" s="95"/>
      <c r="AB9" s="95" t="s">
        <v>99</v>
      </c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</row>
    <row r="10" spans="1:57" x14ac:dyDescent="0.2">
      <c r="A10" s="137" t="s">
        <v>94</v>
      </c>
      <c r="B10" s="137" t="s">
        <v>51</v>
      </c>
      <c r="C10" s="138" t="s">
        <v>52</v>
      </c>
      <c r="D10" s="139"/>
      <c r="E10" s="140"/>
      <c r="F10" s="96"/>
      <c r="G10" s="96">
        <f>SUMIF(AB11:AB12,"&lt;&gt;NOR",G11:G12)</f>
        <v>0</v>
      </c>
      <c r="H10" s="96"/>
      <c r="I10" s="96">
        <f>SUM(I11:I12)</f>
        <v>555.31999999999994</v>
      </c>
      <c r="J10" s="96"/>
      <c r="K10" s="96">
        <f>SUM(K11:K12)</f>
        <v>6083.5599999999995</v>
      </c>
      <c r="L10" s="96"/>
      <c r="M10" s="96">
        <f>SUM(M11:M12)</f>
        <v>0</v>
      </c>
      <c r="N10" s="96"/>
      <c r="O10" s="96">
        <f>SUM(O11:O12)</f>
        <v>0.36</v>
      </c>
      <c r="P10" s="96"/>
      <c r="Q10" s="96">
        <f>SUM(Q11:Q12)</f>
        <v>0</v>
      </c>
      <c r="R10" s="96"/>
      <c r="S10" s="96"/>
      <c r="T10" s="97"/>
      <c r="U10" s="96">
        <f>SUM(U11:U12)</f>
        <v>6.46</v>
      </c>
      <c r="AB10" t="s">
        <v>95</v>
      </c>
    </row>
    <row r="11" spans="1:57" ht="22.5" outlineLevel="1" x14ac:dyDescent="0.2">
      <c r="A11" s="133">
        <v>2</v>
      </c>
      <c r="B11" s="133" t="s">
        <v>102</v>
      </c>
      <c r="C11" s="134" t="s">
        <v>103</v>
      </c>
      <c r="D11" s="135" t="s">
        <v>104</v>
      </c>
      <c r="E11" s="136">
        <v>1.125</v>
      </c>
      <c r="F11" s="164"/>
      <c r="G11" s="93">
        <f>E11*F11</f>
        <v>0</v>
      </c>
      <c r="H11" s="93">
        <v>226.93</v>
      </c>
      <c r="I11" s="93">
        <f>ROUND(E11*H11,2)</f>
        <v>255.3</v>
      </c>
      <c r="J11" s="93">
        <v>348.07</v>
      </c>
      <c r="K11" s="93">
        <f>ROUND(E11*J11,2)</f>
        <v>391.58</v>
      </c>
      <c r="L11" s="93">
        <v>21</v>
      </c>
      <c r="M11" s="93">
        <f>G11*(1+L11/100)</f>
        <v>0</v>
      </c>
      <c r="N11" s="93">
        <v>1.323E-2</v>
      </c>
      <c r="O11" s="93">
        <f>ROUND(E11*N11,2)</f>
        <v>0.01</v>
      </c>
      <c r="P11" s="93">
        <v>0</v>
      </c>
      <c r="Q11" s="93">
        <f>ROUND(E11*P11,2)</f>
        <v>0</v>
      </c>
      <c r="R11" s="93"/>
      <c r="S11" s="93"/>
      <c r="T11" s="94">
        <v>0.95</v>
      </c>
      <c r="U11" s="93">
        <f>ROUND(E11*T11,2)</f>
        <v>1.07</v>
      </c>
      <c r="V11" s="95"/>
      <c r="W11" s="95"/>
      <c r="X11" s="95"/>
      <c r="Y11" s="95"/>
      <c r="Z11" s="95"/>
      <c r="AA11" s="95"/>
      <c r="AB11" s="95" t="s">
        <v>99</v>
      </c>
      <c r="AC11" s="95"/>
      <c r="AD11" s="95"/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</row>
    <row r="12" spans="1:57" ht="22.5" outlineLevel="1" x14ac:dyDescent="0.2">
      <c r="A12" s="133">
        <v>3</v>
      </c>
      <c r="B12" s="133" t="s">
        <v>144</v>
      </c>
      <c r="C12" s="134" t="s">
        <v>145</v>
      </c>
      <c r="D12" s="135" t="s">
        <v>98</v>
      </c>
      <c r="E12" s="136">
        <v>7</v>
      </c>
      <c r="F12" s="164"/>
      <c r="G12" s="93">
        <f>E12*F12</f>
        <v>0</v>
      </c>
      <c r="H12" s="93">
        <v>42.86</v>
      </c>
      <c r="I12" s="93">
        <f>ROUND(E12*H12,2)</f>
        <v>300.02</v>
      </c>
      <c r="J12" s="93">
        <v>813.14</v>
      </c>
      <c r="K12" s="93">
        <f>ROUND(E12*J12,2)</f>
        <v>5691.98</v>
      </c>
      <c r="L12" s="93">
        <v>21</v>
      </c>
      <c r="M12" s="93">
        <f>G12*(1+L12/100)</f>
        <v>0</v>
      </c>
      <c r="N12" s="93">
        <v>5.0200000000000002E-2</v>
      </c>
      <c r="O12" s="93">
        <f>ROUND(E12*N12,2)</f>
        <v>0.35</v>
      </c>
      <c r="P12" s="93">
        <v>0</v>
      </c>
      <c r="Q12" s="93">
        <f>ROUND(E12*P12,2)</f>
        <v>0</v>
      </c>
      <c r="R12" s="93"/>
      <c r="S12" s="93"/>
      <c r="T12" s="94">
        <v>0.77</v>
      </c>
      <c r="U12" s="93">
        <f>ROUND(E12*T12,2)</f>
        <v>5.39</v>
      </c>
      <c r="V12" s="95"/>
      <c r="W12" s="95"/>
      <c r="X12" s="95"/>
      <c r="Y12" s="95"/>
      <c r="Z12" s="95"/>
      <c r="AA12" s="95"/>
      <c r="AB12" s="95" t="s">
        <v>99</v>
      </c>
      <c r="AC12" s="95"/>
      <c r="AD12" s="95"/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</row>
    <row r="13" spans="1:57" x14ac:dyDescent="0.2">
      <c r="A13" s="137" t="s">
        <v>94</v>
      </c>
      <c r="B13" s="137" t="s">
        <v>53</v>
      </c>
      <c r="C13" s="138" t="s">
        <v>54</v>
      </c>
      <c r="D13" s="139"/>
      <c r="E13" s="140"/>
      <c r="F13" s="96"/>
      <c r="G13" s="96">
        <f>SUMIF(AB14:AB14,"&lt;&gt;NOR",G14:G14)</f>
        <v>0</v>
      </c>
      <c r="H13" s="96"/>
      <c r="I13" s="96">
        <f>SUM(I14:I14)</f>
        <v>2605.83</v>
      </c>
      <c r="J13" s="96"/>
      <c r="K13" s="96">
        <f>SUM(K14:K14)</f>
        <v>24667.83</v>
      </c>
      <c r="L13" s="96"/>
      <c r="M13" s="96">
        <f>SUM(M14:M14)</f>
        <v>0</v>
      </c>
      <c r="N13" s="96"/>
      <c r="O13" s="96">
        <f>SUM(O14:O14)</f>
        <v>2.2999999999999998</v>
      </c>
      <c r="P13" s="96"/>
      <c r="Q13" s="96">
        <f>SUM(Q14:Q14)</f>
        <v>0</v>
      </c>
      <c r="R13" s="96"/>
      <c r="S13" s="96"/>
      <c r="T13" s="97"/>
      <c r="U13" s="96">
        <f>SUM(U14:U14)</f>
        <v>30.98</v>
      </c>
      <c r="AB13" t="s">
        <v>95</v>
      </c>
    </row>
    <row r="14" spans="1:57" outlineLevel="1" x14ac:dyDescent="0.2">
      <c r="A14" s="133">
        <v>4</v>
      </c>
      <c r="B14" s="133" t="s">
        <v>105</v>
      </c>
      <c r="C14" s="134" t="s">
        <v>106</v>
      </c>
      <c r="D14" s="135" t="s">
        <v>104</v>
      </c>
      <c r="E14" s="136">
        <v>15.06</v>
      </c>
      <c r="F14" s="164"/>
      <c r="G14" s="93">
        <f>E14*F14</f>
        <v>0</v>
      </c>
      <c r="H14" s="93">
        <v>173.03</v>
      </c>
      <c r="I14" s="93">
        <f>ROUND(E14*H14,2)</f>
        <v>2605.83</v>
      </c>
      <c r="J14" s="93">
        <v>1637.97</v>
      </c>
      <c r="K14" s="93">
        <f>ROUND(E14*J14,2)</f>
        <v>24667.83</v>
      </c>
      <c r="L14" s="93">
        <v>21</v>
      </c>
      <c r="M14" s="93">
        <f>G14*(1+L14/100)</f>
        <v>0</v>
      </c>
      <c r="N14" s="93">
        <v>0.15276999999999999</v>
      </c>
      <c r="O14" s="93">
        <f>ROUND(E14*N14,2)</f>
        <v>2.2999999999999998</v>
      </c>
      <c r="P14" s="93">
        <v>0</v>
      </c>
      <c r="Q14" s="93">
        <f>ROUND(E14*P14,2)</f>
        <v>0</v>
      </c>
      <c r="R14" s="93"/>
      <c r="S14" s="93"/>
      <c r="T14" s="94">
        <v>2.05701</v>
      </c>
      <c r="U14" s="93">
        <f>ROUND(E14*T14,2)</f>
        <v>30.98</v>
      </c>
      <c r="V14" s="95"/>
      <c r="W14" s="95"/>
      <c r="X14" s="95"/>
      <c r="Y14" s="95"/>
      <c r="Z14" s="95"/>
      <c r="AA14" s="95"/>
      <c r="AB14" s="95" t="s">
        <v>107</v>
      </c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</row>
    <row r="15" spans="1:57" x14ac:dyDescent="0.2">
      <c r="A15" s="137" t="s">
        <v>94</v>
      </c>
      <c r="B15" s="137" t="s">
        <v>55</v>
      </c>
      <c r="C15" s="138" t="s">
        <v>56</v>
      </c>
      <c r="D15" s="139"/>
      <c r="E15" s="140"/>
      <c r="F15" s="96"/>
      <c r="G15" s="96">
        <f>SUMIF(AB16:AB16,"&lt;&gt;NOR",G16:G16)</f>
        <v>0</v>
      </c>
      <c r="H15" s="96"/>
      <c r="I15" s="96">
        <f>SUM(I16:I16)</f>
        <v>2244</v>
      </c>
      <c r="J15" s="96"/>
      <c r="K15" s="96">
        <f>SUM(K16:K16)</f>
        <v>5646</v>
      </c>
      <c r="L15" s="96"/>
      <c r="M15" s="96">
        <f>SUM(M16:M16)</f>
        <v>0</v>
      </c>
      <c r="N15" s="96"/>
      <c r="O15" s="96">
        <f>SUM(O16:O16)</f>
        <v>0.18</v>
      </c>
      <c r="P15" s="96"/>
      <c r="Q15" s="96">
        <f>SUM(Q16:Q16)</f>
        <v>0</v>
      </c>
      <c r="R15" s="96"/>
      <c r="S15" s="96"/>
      <c r="T15" s="97"/>
      <c r="U15" s="96">
        <f>SUM(U16:U16)</f>
        <v>7.8</v>
      </c>
      <c r="AB15" t="s">
        <v>95</v>
      </c>
    </row>
    <row r="16" spans="1:57" outlineLevel="1" x14ac:dyDescent="0.2">
      <c r="A16" s="133">
        <v>5</v>
      </c>
      <c r="B16" s="133" t="s">
        <v>108</v>
      </c>
      <c r="C16" s="134" t="s">
        <v>109</v>
      </c>
      <c r="D16" s="135" t="s">
        <v>104</v>
      </c>
      <c r="E16" s="136">
        <v>30</v>
      </c>
      <c r="F16" s="164"/>
      <c r="G16" s="93">
        <f>E16*F16</f>
        <v>0</v>
      </c>
      <c r="H16" s="93">
        <v>74.8</v>
      </c>
      <c r="I16" s="93">
        <f>ROUND(E16*H16,2)</f>
        <v>2244</v>
      </c>
      <c r="J16" s="93">
        <v>188.2</v>
      </c>
      <c r="K16" s="93">
        <f>ROUND(E16*J16,2)</f>
        <v>5646</v>
      </c>
      <c r="L16" s="93">
        <v>21</v>
      </c>
      <c r="M16" s="93">
        <f>G16*(1+L16/100)</f>
        <v>0</v>
      </c>
      <c r="N16" s="93">
        <v>5.9199999999999999E-3</v>
      </c>
      <c r="O16" s="93">
        <f>ROUND(E16*N16,2)</f>
        <v>0.18</v>
      </c>
      <c r="P16" s="93">
        <v>0</v>
      </c>
      <c r="Q16" s="93">
        <f>ROUND(E16*P16,2)</f>
        <v>0</v>
      </c>
      <c r="R16" s="93"/>
      <c r="S16" s="93"/>
      <c r="T16" s="94">
        <v>0.26</v>
      </c>
      <c r="U16" s="93">
        <f>ROUND(E16*T16,2)</f>
        <v>7.8</v>
      </c>
      <c r="V16" s="95"/>
      <c r="W16" s="95"/>
      <c r="X16" s="95"/>
      <c r="Y16" s="95"/>
      <c r="Z16" s="95"/>
      <c r="AA16" s="95"/>
      <c r="AB16" s="95" t="s">
        <v>99</v>
      </c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</row>
    <row r="17" spans="1:57" x14ac:dyDescent="0.2">
      <c r="A17" s="137" t="s">
        <v>94</v>
      </c>
      <c r="B17" s="137" t="s">
        <v>57</v>
      </c>
      <c r="C17" s="138" t="s">
        <v>58</v>
      </c>
      <c r="D17" s="139"/>
      <c r="E17" s="140"/>
      <c r="F17" s="96"/>
      <c r="G17" s="96">
        <f>SUMIF(AB18:AB18,"&lt;&gt;NOR",G18:G18)</f>
        <v>0</v>
      </c>
      <c r="H17" s="96"/>
      <c r="I17" s="96">
        <f>SUM(I18:I18)</f>
        <v>6.49</v>
      </c>
      <c r="J17" s="96"/>
      <c r="K17" s="96">
        <f>SUM(K18:K18)</f>
        <v>184.49</v>
      </c>
      <c r="L17" s="96"/>
      <c r="M17" s="96">
        <f>SUM(M18:M18)</f>
        <v>0</v>
      </c>
      <c r="N17" s="96"/>
      <c r="O17" s="96">
        <f>SUM(O18:O18)</f>
        <v>0</v>
      </c>
      <c r="P17" s="96"/>
      <c r="Q17" s="96">
        <f>SUM(Q18:Q18)</f>
        <v>0.01</v>
      </c>
      <c r="R17" s="96"/>
      <c r="S17" s="96"/>
      <c r="T17" s="97"/>
      <c r="U17" s="96">
        <f>SUM(U18:U18)</f>
        <v>0.28999999999999998</v>
      </c>
      <c r="AB17" t="s">
        <v>95</v>
      </c>
    </row>
    <row r="18" spans="1:57" outlineLevel="1" x14ac:dyDescent="0.2">
      <c r="A18" s="133">
        <v>6</v>
      </c>
      <c r="B18" s="133" t="s">
        <v>110</v>
      </c>
      <c r="C18" s="134" t="s">
        <v>111</v>
      </c>
      <c r="D18" s="135" t="s">
        <v>104</v>
      </c>
      <c r="E18" s="136">
        <v>0.82499999999999996</v>
      </c>
      <c r="F18" s="164"/>
      <c r="G18" s="93">
        <f>E18*F18</f>
        <v>0</v>
      </c>
      <c r="H18" s="93">
        <v>7.87</v>
      </c>
      <c r="I18" s="93">
        <f>ROUND(E18*H18,2)</f>
        <v>6.49</v>
      </c>
      <c r="J18" s="93">
        <v>223.63</v>
      </c>
      <c r="K18" s="93">
        <f>ROUND(E18*J18,2)</f>
        <v>184.49</v>
      </c>
      <c r="L18" s="93">
        <v>21</v>
      </c>
      <c r="M18" s="93">
        <f>G18*(1+L18/100)</f>
        <v>0</v>
      </c>
      <c r="N18" s="93">
        <v>3.3E-4</v>
      </c>
      <c r="O18" s="93">
        <f>ROUND(E18*N18,2)</f>
        <v>0</v>
      </c>
      <c r="P18" s="93">
        <v>1.183E-2</v>
      </c>
      <c r="Q18" s="93">
        <f>ROUND(E18*P18,2)</f>
        <v>0.01</v>
      </c>
      <c r="R18" s="93"/>
      <c r="S18" s="93"/>
      <c r="T18" s="94">
        <v>0.34599999999999997</v>
      </c>
      <c r="U18" s="93">
        <f>ROUND(E18*T18,2)</f>
        <v>0.28999999999999998</v>
      </c>
      <c r="V18" s="95"/>
      <c r="W18" s="95"/>
      <c r="X18" s="95"/>
      <c r="Y18" s="95"/>
      <c r="Z18" s="95"/>
      <c r="AA18" s="95"/>
      <c r="AB18" s="95" t="s">
        <v>99</v>
      </c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</row>
    <row r="19" spans="1:57" x14ac:dyDescent="0.2">
      <c r="A19" s="137" t="s">
        <v>94</v>
      </c>
      <c r="B19" s="137" t="s">
        <v>59</v>
      </c>
      <c r="C19" s="138" t="s">
        <v>60</v>
      </c>
      <c r="D19" s="139"/>
      <c r="E19" s="140"/>
      <c r="F19" s="96"/>
      <c r="G19" s="96">
        <f>SUMIF(AB20:AB23,"&lt;&gt;NOR",G20:G23)</f>
        <v>0</v>
      </c>
      <c r="H19" s="96"/>
      <c r="I19" s="96">
        <f>SUM(I20:I23)</f>
        <v>928.63</v>
      </c>
      <c r="J19" s="96"/>
      <c r="K19" s="96">
        <f>SUM(K20:K23)</f>
        <v>39833.619999999995</v>
      </c>
      <c r="L19" s="96"/>
      <c r="M19" s="96">
        <f>SUM(M20:M23)</f>
        <v>0</v>
      </c>
      <c r="N19" s="96"/>
      <c r="O19" s="96">
        <f>SUM(O20:O23)</f>
        <v>0.04</v>
      </c>
      <c r="P19" s="96"/>
      <c r="Q19" s="96">
        <f>SUM(Q20:Q23)</f>
        <v>7.63</v>
      </c>
      <c r="R19" s="96"/>
      <c r="S19" s="96"/>
      <c r="T19" s="97"/>
      <c r="U19" s="96">
        <f>SUM(U20:U23)</f>
        <v>68.56</v>
      </c>
      <c r="AB19" t="s">
        <v>95</v>
      </c>
    </row>
    <row r="20" spans="1:57" outlineLevel="1" x14ac:dyDescent="0.2">
      <c r="A20" s="133">
        <v>7</v>
      </c>
      <c r="B20" s="133" t="s">
        <v>112</v>
      </c>
      <c r="C20" s="134" t="s">
        <v>186</v>
      </c>
      <c r="D20" s="135" t="s">
        <v>98</v>
      </c>
      <c r="E20" s="136">
        <v>2</v>
      </c>
      <c r="F20" s="164"/>
      <c r="G20" s="93">
        <f>E20*F20</f>
        <v>0</v>
      </c>
      <c r="H20" s="93">
        <v>7.97</v>
      </c>
      <c r="I20" s="93">
        <f>ROUND(E20*H20,2)</f>
        <v>15.94</v>
      </c>
      <c r="J20" s="93">
        <v>183.03</v>
      </c>
      <c r="K20" s="93">
        <f>ROUND(E20*J20,2)</f>
        <v>366.06</v>
      </c>
      <c r="L20" s="93">
        <v>21</v>
      </c>
      <c r="M20" s="93">
        <f>G20*(1+L20/100)</f>
        <v>0</v>
      </c>
      <c r="N20" s="93">
        <v>3.4000000000000002E-4</v>
      </c>
      <c r="O20" s="93">
        <f>ROUND(E20*N20,2)</f>
        <v>0</v>
      </c>
      <c r="P20" s="93">
        <v>0.13800000000000001</v>
      </c>
      <c r="Q20" s="93">
        <f>ROUND(E20*P20,2)</f>
        <v>0.28000000000000003</v>
      </c>
      <c r="R20" s="93"/>
      <c r="S20" s="93"/>
      <c r="T20" s="94">
        <v>0.81299999999999994</v>
      </c>
      <c r="U20" s="93">
        <f>ROUND(E20*T20,2)</f>
        <v>1.63</v>
      </c>
      <c r="V20" s="95"/>
      <c r="W20" s="95"/>
      <c r="X20" s="95"/>
      <c r="Y20" s="95"/>
      <c r="Z20" s="95"/>
      <c r="AA20" s="95"/>
      <c r="AB20" s="95" t="s">
        <v>99</v>
      </c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</row>
    <row r="21" spans="1:57" outlineLevel="1" x14ac:dyDescent="0.2">
      <c r="A21" s="133">
        <v>8</v>
      </c>
      <c r="B21" s="133" t="s">
        <v>840</v>
      </c>
      <c r="C21" s="134" t="s">
        <v>841</v>
      </c>
      <c r="D21" s="135" t="s">
        <v>116</v>
      </c>
      <c r="E21" s="136">
        <v>75.3</v>
      </c>
      <c r="F21" s="164"/>
      <c r="G21" s="93">
        <f>E21*F21</f>
        <v>0</v>
      </c>
      <c r="H21" s="93">
        <v>11.7</v>
      </c>
      <c r="I21" s="93">
        <f>ROUND(E21*H21,2)</f>
        <v>881.01</v>
      </c>
      <c r="J21" s="93">
        <v>475.8</v>
      </c>
      <c r="K21" s="93">
        <f>ROUND(E21*J21,2)</f>
        <v>35827.74</v>
      </c>
      <c r="L21" s="93">
        <v>21</v>
      </c>
      <c r="M21" s="93">
        <f>G21*(1+L21/100)</f>
        <v>0</v>
      </c>
      <c r="N21" s="93">
        <v>4.8999999999999998E-4</v>
      </c>
      <c r="O21" s="93">
        <f>ROUND(E21*N21,2)</f>
        <v>0.04</v>
      </c>
      <c r="P21" s="93">
        <v>8.1000000000000003E-2</v>
      </c>
      <c r="Q21" s="93">
        <f>ROUND(E21*P21,2)</f>
        <v>6.1</v>
      </c>
      <c r="R21" s="93"/>
      <c r="S21" s="93"/>
      <c r="T21" s="94">
        <v>0.81200000000000006</v>
      </c>
      <c r="U21" s="93">
        <f>ROUND(E21*T21,2)</f>
        <v>61.14</v>
      </c>
      <c r="V21" s="95"/>
      <c r="W21" s="95"/>
      <c r="X21" s="95"/>
      <c r="Y21" s="95"/>
      <c r="Z21" s="95"/>
      <c r="AA21" s="95"/>
      <c r="AB21" s="95" t="s">
        <v>99</v>
      </c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</row>
    <row r="22" spans="1:57" outlineLevel="1" x14ac:dyDescent="0.2">
      <c r="A22" s="133">
        <v>9</v>
      </c>
      <c r="B22" s="133" t="s">
        <v>842</v>
      </c>
      <c r="C22" s="134" t="s">
        <v>843</v>
      </c>
      <c r="D22" s="135" t="s">
        <v>104</v>
      </c>
      <c r="E22" s="136">
        <v>18</v>
      </c>
      <c r="F22" s="164"/>
      <c r="G22" s="93">
        <f>E22*F22</f>
        <v>0</v>
      </c>
      <c r="H22" s="93">
        <v>0</v>
      </c>
      <c r="I22" s="93">
        <f>ROUND(E22*H22,2)</f>
        <v>0</v>
      </c>
      <c r="J22" s="93">
        <v>188.5</v>
      </c>
      <c r="K22" s="93">
        <f>ROUND(E22*J22,2)</f>
        <v>3393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6.8000000000000005E-2</v>
      </c>
      <c r="Q22" s="93">
        <f>ROUND(E22*P22,2)</f>
        <v>1.22</v>
      </c>
      <c r="R22" s="93"/>
      <c r="S22" s="93"/>
      <c r="T22" s="94">
        <v>0.3</v>
      </c>
      <c r="U22" s="93">
        <f>ROUND(E22*T22,2)</f>
        <v>5.4</v>
      </c>
      <c r="V22" s="95"/>
      <c r="W22" s="95"/>
      <c r="X22" s="95"/>
      <c r="Y22" s="95"/>
      <c r="Z22" s="95"/>
      <c r="AA22" s="95"/>
      <c r="AB22" s="95" t="s">
        <v>99</v>
      </c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</row>
    <row r="23" spans="1:57" outlineLevel="1" x14ac:dyDescent="0.2">
      <c r="A23" s="133">
        <v>10</v>
      </c>
      <c r="B23" s="133" t="s">
        <v>147</v>
      </c>
      <c r="C23" s="134" t="s">
        <v>148</v>
      </c>
      <c r="D23" s="135" t="s">
        <v>98</v>
      </c>
      <c r="E23" s="136">
        <v>1</v>
      </c>
      <c r="F23" s="164"/>
      <c r="G23" s="93">
        <f>E23*F23</f>
        <v>0</v>
      </c>
      <c r="H23" s="93">
        <v>31.68</v>
      </c>
      <c r="I23" s="93">
        <f>ROUND(E23*H23,2)</f>
        <v>31.68</v>
      </c>
      <c r="J23" s="93">
        <v>246.82</v>
      </c>
      <c r="K23" s="93">
        <f>ROUND(E23*J23,2)</f>
        <v>246.82</v>
      </c>
      <c r="L23" s="93">
        <v>21</v>
      </c>
      <c r="M23" s="93">
        <f>G23*(1+L23/100)</f>
        <v>0</v>
      </c>
      <c r="N23" s="93">
        <v>1.33E-3</v>
      </c>
      <c r="O23" s="93">
        <f>ROUND(E23*N23,2)</f>
        <v>0</v>
      </c>
      <c r="P23" s="93">
        <v>2.7E-2</v>
      </c>
      <c r="Q23" s="93">
        <f>ROUND(E23*P23,2)</f>
        <v>0.03</v>
      </c>
      <c r="R23" s="93"/>
      <c r="S23" s="93"/>
      <c r="T23" s="94">
        <v>0.39100000000000001</v>
      </c>
      <c r="U23" s="93">
        <f>ROUND(E23*T23,2)</f>
        <v>0.39</v>
      </c>
      <c r="V23" s="95"/>
      <c r="W23" s="95"/>
      <c r="X23" s="95"/>
      <c r="Y23" s="95"/>
      <c r="Z23" s="95"/>
      <c r="AA23" s="95"/>
      <c r="AB23" s="95" t="s">
        <v>99</v>
      </c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</row>
    <row r="24" spans="1:57" x14ac:dyDescent="0.2">
      <c r="A24" s="137" t="s">
        <v>94</v>
      </c>
      <c r="B24" s="137" t="s">
        <v>61</v>
      </c>
      <c r="C24" s="138" t="s">
        <v>62</v>
      </c>
      <c r="D24" s="139"/>
      <c r="E24" s="140"/>
      <c r="F24" s="96"/>
      <c r="G24" s="96">
        <f>SUMIF(AB25:AB26,"&lt;&gt;NOR",G25:G26)</f>
        <v>0</v>
      </c>
      <c r="H24" s="96"/>
      <c r="I24" s="96">
        <f>SUM(I25:I26)</f>
        <v>0</v>
      </c>
      <c r="J24" s="96"/>
      <c r="K24" s="96">
        <f>SUM(K25:K26)</f>
        <v>4739.84</v>
      </c>
      <c r="L24" s="96"/>
      <c r="M24" s="96">
        <f>SUM(M25:M26)</f>
        <v>0</v>
      </c>
      <c r="N24" s="96"/>
      <c r="O24" s="96">
        <f>SUM(O25:O26)</f>
        <v>0</v>
      </c>
      <c r="P24" s="96"/>
      <c r="Q24" s="96">
        <f>SUM(Q25:Q26)</f>
        <v>0</v>
      </c>
      <c r="R24" s="96"/>
      <c r="S24" s="96"/>
      <c r="T24" s="97"/>
      <c r="U24" s="96">
        <f>SUM(U25:U26)</f>
        <v>7.41</v>
      </c>
      <c r="AB24" t="s">
        <v>95</v>
      </c>
    </row>
    <row r="25" spans="1:57" outlineLevel="1" x14ac:dyDescent="0.2">
      <c r="A25" s="133">
        <v>11</v>
      </c>
      <c r="B25" s="133" t="s">
        <v>117</v>
      </c>
      <c r="C25" s="134" t="s">
        <v>118</v>
      </c>
      <c r="D25" s="135" t="s">
        <v>119</v>
      </c>
      <c r="E25" s="136">
        <v>0.59200000000000008</v>
      </c>
      <c r="F25" s="164"/>
      <c r="G25" s="93">
        <f>E25*F25</f>
        <v>0</v>
      </c>
      <c r="H25" s="93">
        <v>0</v>
      </c>
      <c r="I25" s="93">
        <f>ROUND(E25*H25,2)</f>
        <v>0</v>
      </c>
      <c r="J25" s="93">
        <v>4465</v>
      </c>
      <c r="K25" s="93">
        <f>ROUND(E25*J25,2)</f>
        <v>2643.28</v>
      </c>
      <c r="L25" s="93">
        <v>21</v>
      </c>
      <c r="M25" s="93">
        <f>G25*(1+L25/100)</f>
        <v>0</v>
      </c>
      <c r="N25" s="93">
        <v>0</v>
      </c>
      <c r="O25" s="93">
        <f>ROUND(E25*N25,2)</f>
        <v>0</v>
      </c>
      <c r="P25" s="93">
        <v>0</v>
      </c>
      <c r="Q25" s="93">
        <f>ROUND(E25*P25,2)</f>
        <v>0</v>
      </c>
      <c r="R25" s="93"/>
      <c r="S25" s="93"/>
      <c r="T25" s="94">
        <v>7.3479999999999999</v>
      </c>
      <c r="U25" s="93">
        <f>ROUND(E25*T25,2)</f>
        <v>4.3499999999999996</v>
      </c>
      <c r="V25" s="95"/>
      <c r="W25" s="95"/>
      <c r="X25" s="95"/>
      <c r="Y25" s="95"/>
      <c r="Z25" s="95"/>
      <c r="AA25" s="95"/>
      <c r="AB25" s="95" t="s">
        <v>99</v>
      </c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</row>
    <row r="26" spans="1:57" outlineLevel="1" x14ac:dyDescent="0.2">
      <c r="A26" s="133">
        <v>12</v>
      </c>
      <c r="B26" s="133" t="s">
        <v>120</v>
      </c>
      <c r="C26" s="134" t="s">
        <v>121</v>
      </c>
      <c r="D26" s="135" t="s">
        <v>119</v>
      </c>
      <c r="E26" s="136">
        <v>3.59</v>
      </c>
      <c r="F26" s="164"/>
      <c r="G26" s="93">
        <f>E26*F26</f>
        <v>0</v>
      </c>
      <c r="H26" s="93">
        <v>0</v>
      </c>
      <c r="I26" s="93">
        <f>ROUND(E26*H26,2)</f>
        <v>0</v>
      </c>
      <c r="J26" s="93">
        <v>584</v>
      </c>
      <c r="K26" s="93">
        <f>ROUND(E26*J26,2)</f>
        <v>2096.56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0.85199999999999998</v>
      </c>
      <c r="U26" s="93">
        <f>ROUND(E26*T26,2)</f>
        <v>3.06</v>
      </c>
      <c r="V26" s="95"/>
      <c r="W26" s="95"/>
      <c r="X26" s="95"/>
      <c r="Y26" s="95"/>
      <c r="Z26" s="95"/>
      <c r="AA26" s="95"/>
      <c r="AB26" s="95" t="s">
        <v>99</v>
      </c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</row>
    <row r="27" spans="1:57" x14ac:dyDescent="0.2">
      <c r="A27" s="137" t="s">
        <v>94</v>
      </c>
      <c r="B27" s="137" t="s">
        <v>63</v>
      </c>
      <c r="C27" s="138" t="s">
        <v>64</v>
      </c>
      <c r="D27" s="139"/>
      <c r="E27" s="140"/>
      <c r="F27" s="96"/>
      <c r="G27" s="96">
        <f>SUMIF(AB28:AB29,"&lt;&gt;NOR",G28:G29)</f>
        <v>0</v>
      </c>
      <c r="H27" s="96"/>
      <c r="I27" s="96">
        <f>SUM(I28:I29)</f>
        <v>10162.98</v>
      </c>
      <c r="J27" s="96"/>
      <c r="K27" s="96">
        <f>SUM(K28:K29)</f>
        <v>21031.02</v>
      </c>
      <c r="L27" s="96"/>
      <c r="M27" s="96">
        <f>SUM(M28:M29)</f>
        <v>0</v>
      </c>
      <c r="N27" s="96"/>
      <c r="O27" s="96">
        <f>SUM(O28:O29)</f>
        <v>0.31</v>
      </c>
      <c r="P27" s="96"/>
      <c r="Q27" s="96">
        <f>SUM(Q28:Q29)</f>
        <v>0</v>
      </c>
      <c r="R27" s="96"/>
      <c r="S27" s="96"/>
      <c r="T27" s="97"/>
      <c r="U27" s="96">
        <f>SUM(U28:U29)</f>
        <v>20.91</v>
      </c>
      <c r="AB27" t="s">
        <v>95</v>
      </c>
    </row>
    <row r="28" spans="1:57" outlineLevel="1" x14ac:dyDescent="0.2">
      <c r="A28" s="133">
        <v>13</v>
      </c>
      <c r="B28" s="133" t="s">
        <v>122</v>
      </c>
      <c r="C28" s="134" t="s">
        <v>123</v>
      </c>
      <c r="D28" s="135" t="s">
        <v>104</v>
      </c>
      <c r="E28" s="136">
        <v>18</v>
      </c>
      <c r="F28" s="164"/>
      <c r="G28" s="93">
        <f>E28*F28</f>
        <v>0</v>
      </c>
      <c r="H28" s="93">
        <v>564.61</v>
      </c>
      <c r="I28" s="93">
        <f>ROUND(E28*H28,2)</f>
        <v>10162.98</v>
      </c>
      <c r="J28" s="93">
        <v>1168.3899999999999</v>
      </c>
      <c r="K28" s="93">
        <f>ROUND(E28*J28,2)</f>
        <v>21031.02</v>
      </c>
      <c r="L28" s="93">
        <v>21</v>
      </c>
      <c r="M28" s="93">
        <f>G28*(1+L28/100)</f>
        <v>0</v>
      </c>
      <c r="N28" s="93">
        <v>1.728E-2</v>
      </c>
      <c r="O28" s="93">
        <f>ROUND(E28*N28,2)</f>
        <v>0.31</v>
      </c>
      <c r="P28" s="93">
        <v>0</v>
      </c>
      <c r="Q28" s="93">
        <f>ROUND(E28*P28,2)</f>
        <v>0</v>
      </c>
      <c r="R28" s="93"/>
      <c r="S28" s="93"/>
      <c r="T28" s="94">
        <v>1.1618599999999999</v>
      </c>
      <c r="U28" s="93">
        <f>ROUND(E28*T28,2)</f>
        <v>20.91</v>
      </c>
      <c r="V28" s="95"/>
      <c r="W28" s="95"/>
      <c r="X28" s="95"/>
      <c r="Y28" s="95"/>
      <c r="Z28" s="95"/>
      <c r="AA28" s="95"/>
      <c r="AB28" s="95" t="s">
        <v>107</v>
      </c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</row>
    <row r="29" spans="1:57" outlineLevel="1" x14ac:dyDescent="0.2">
      <c r="A29" s="133">
        <v>14</v>
      </c>
      <c r="B29" s="133" t="s">
        <v>124</v>
      </c>
      <c r="C29" s="134" t="s">
        <v>125</v>
      </c>
      <c r="D29" s="135" t="s">
        <v>0</v>
      </c>
      <c r="E29" s="136">
        <f>G28/100</f>
        <v>0</v>
      </c>
      <c r="F29" s="164"/>
      <c r="G29" s="93">
        <f>E29*F29</f>
        <v>0</v>
      </c>
      <c r="H29" s="93">
        <v>0</v>
      </c>
      <c r="I29" s="93">
        <f>ROUND(E29*H29,2)</f>
        <v>0</v>
      </c>
      <c r="J29" s="93">
        <v>4.95</v>
      </c>
      <c r="K29" s="93">
        <f>ROUND(E29*J29,2)</f>
        <v>0</v>
      </c>
      <c r="L29" s="93">
        <v>21</v>
      </c>
      <c r="M29" s="93">
        <f>G29*(1+L29/100)</f>
        <v>0</v>
      </c>
      <c r="N29" s="93">
        <v>0</v>
      </c>
      <c r="O29" s="93">
        <f>ROUND(E29*N29,2)</f>
        <v>0</v>
      </c>
      <c r="P29" s="93">
        <v>0</v>
      </c>
      <c r="Q29" s="93">
        <f>ROUND(E29*P29,2)</f>
        <v>0</v>
      </c>
      <c r="R29" s="93"/>
      <c r="S29" s="93"/>
      <c r="T29" s="94">
        <v>0</v>
      </c>
      <c r="U29" s="93">
        <f>ROUND(E29*T29,2)</f>
        <v>0</v>
      </c>
      <c r="V29" s="95"/>
      <c r="W29" s="95"/>
      <c r="X29" s="95"/>
      <c r="Y29" s="95"/>
      <c r="Z29" s="95"/>
      <c r="AA29" s="95"/>
      <c r="AB29" s="95" t="s">
        <v>99</v>
      </c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</row>
    <row r="30" spans="1:57" x14ac:dyDescent="0.2">
      <c r="A30" s="137" t="s">
        <v>94</v>
      </c>
      <c r="B30" s="137" t="s">
        <v>65</v>
      </c>
      <c r="C30" s="138" t="s">
        <v>66</v>
      </c>
      <c r="D30" s="139"/>
      <c r="E30" s="140"/>
      <c r="F30" s="96"/>
      <c r="G30" s="96">
        <f>SUMIF(AB31:AB39,"&lt;&gt;NOR",G31:G39)</f>
        <v>0</v>
      </c>
      <c r="H30" s="96"/>
      <c r="I30" s="96">
        <f>SUM(I31:I39)</f>
        <v>0</v>
      </c>
      <c r="J30" s="96"/>
      <c r="K30" s="96">
        <f>SUM(K31:K39)</f>
        <v>24466.21</v>
      </c>
      <c r="L30" s="96"/>
      <c r="M30" s="96">
        <f>SUM(M31:M39)</f>
        <v>0</v>
      </c>
      <c r="N30" s="96"/>
      <c r="O30" s="96">
        <f>SUM(O31:O39)</f>
        <v>0</v>
      </c>
      <c r="P30" s="96"/>
      <c r="Q30" s="96">
        <f>SUM(Q31:Q39)</f>
        <v>0</v>
      </c>
      <c r="R30" s="96"/>
      <c r="S30" s="96"/>
      <c r="T30" s="97"/>
      <c r="U30" s="96">
        <f>SUM(U31:U39)</f>
        <v>12.98</v>
      </c>
      <c r="AB30" t="s">
        <v>95</v>
      </c>
    </row>
    <row r="31" spans="1:57" outlineLevel="1" x14ac:dyDescent="0.2">
      <c r="A31" s="133">
        <v>18</v>
      </c>
      <c r="B31" s="133" t="s">
        <v>126</v>
      </c>
      <c r="C31" s="134" t="s">
        <v>127</v>
      </c>
      <c r="D31" s="135" t="s">
        <v>119</v>
      </c>
      <c r="E31" s="136">
        <v>4.1588000000000003</v>
      </c>
      <c r="F31" s="164"/>
      <c r="G31" s="93">
        <f>E31*F31</f>
        <v>0</v>
      </c>
      <c r="H31" s="93">
        <v>0</v>
      </c>
      <c r="I31" s="93">
        <f t="shared" ref="I31:I39" si="0">ROUND(E31*H31,2)</f>
        <v>0</v>
      </c>
      <c r="J31" s="93">
        <v>543</v>
      </c>
      <c r="K31" s="93">
        <f t="shared" ref="K31:K39" si="1">ROUND(E31*J31,2)</f>
        <v>2258.23</v>
      </c>
      <c r="L31" s="93">
        <v>21</v>
      </c>
      <c r="M31" s="93">
        <f t="shared" ref="M31:M39" si="2">G31*(1+L31/100)</f>
        <v>0</v>
      </c>
      <c r="N31" s="93">
        <v>0</v>
      </c>
      <c r="O31" s="93">
        <f t="shared" ref="O31:O39" si="3">ROUND(E31*N31,2)</f>
        <v>0</v>
      </c>
      <c r="P31" s="93">
        <v>0</v>
      </c>
      <c r="Q31" s="93">
        <f t="shared" ref="Q31:Q39" si="4">ROUND(E31*P31,2)</f>
        <v>0</v>
      </c>
      <c r="R31" s="93"/>
      <c r="S31" s="93"/>
      <c r="T31" s="94">
        <v>0.94199999999999995</v>
      </c>
      <c r="U31" s="93">
        <f t="shared" ref="U31:U39" si="5">ROUND(E31*T31,2)</f>
        <v>3.92</v>
      </c>
      <c r="V31" s="95"/>
      <c r="W31" s="95"/>
      <c r="X31" s="95"/>
      <c r="Y31" s="95"/>
      <c r="Z31" s="95"/>
      <c r="AA31" s="95"/>
      <c r="AB31" s="95" t="s">
        <v>99</v>
      </c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</row>
    <row r="32" spans="1:57" outlineLevel="1" x14ac:dyDescent="0.2">
      <c r="A32" s="133">
        <v>19</v>
      </c>
      <c r="B32" s="133" t="s">
        <v>128</v>
      </c>
      <c r="C32" s="134" t="s">
        <v>129</v>
      </c>
      <c r="D32" s="135" t="s">
        <v>119</v>
      </c>
      <c r="E32" s="136">
        <v>41.588000000000001</v>
      </c>
      <c r="F32" s="164"/>
      <c r="G32" s="93">
        <f t="shared" ref="G32:G39" si="6">E32*F32</f>
        <v>0</v>
      </c>
      <c r="H32" s="93">
        <v>0</v>
      </c>
      <c r="I32" s="93">
        <f t="shared" si="0"/>
        <v>0</v>
      </c>
      <c r="J32" s="93">
        <v>60.5</v>
      </c>
      <c r="K32" s="93">
        <f t="shared" si="1"/>
        <v>2516.0700000000002</v>
      </c>
      <c r="L32" s="93">
        <v>21</v>
      </c>
      <c r="M32" s="93">
        <f t="shared" si="2"/>
        <v>0</v>
      </c>
      <c r="N32" s="93">
        <v>0</v>
      </c>
      <c r="O32" s="93">
        <f t="shared" si="3"/>
        <v>0</v>
      </c>
      <c r="P32" s="93">
        <v>0</v>
      </c>
      <c r="Q32" s="93">
        <f t="shared" si="4"/>
        <v>0</v>
      </c>
      <c r="R32" s="93"/>
      <c r="S32" s="93"/>
      <c r="T32" s="94">
        <v>0.105</v>
      </c>
      <c r="U32" s="93">
        <f t="shared" si="5"/>
        <v>4.37</v>
      </c>
      <c r="V32" s="95"/>
      <c r="W32" s="95"/>
      <c r="X32" s="95"/>
      <c r="Y32" s="95"/>
      <c r="Z32" s="95"/>
      <c r="AA32" s="95"/>
      <c r="AB32" s="95" t="s">
        <v>99</v>
      </c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</row>
    <row r="33" spans="1:57" outlineLevel="1" x14ac:dyDescent="0.2">
      <c r="A33" s="133">
        <v>20</v>
      </c>
      <c r="B33" s="133" t="s">
        <v>814</v>
      </c>
      <c r="C33" s="134" t="s">
        <v>818</v>
      </c>
      <c r="D33" s="135" t="s">
        <v>119</v>
      </c>
      <c r="E33" s="136">
        <v>4.1588000000000003</v>
      </c>
      <c r="F33" s="164"/>
      <c r="G33" s="93">
        <f t="shared" si="6"/>
        <v>0</v>
      </c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4"/>
      <c r="U33" s="93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</row>
    <row r="34" spans="1:57" outlineLevel="1" x14ac:dyDescent="0.2">
      <c r="A34" s="133">
        <v>21</v>
      </c>
      <c r="B34" s="133" t="s">
        <v>819</v>
      </c>
      <c r="C34" s="134" t="s">
        <v>820</v>
      </c>
      <c r="D34" s="135" t="s">
        <v>119</v>
      </c>
      <c r="E34" s="136">
        <v>4.1588000000000003</v>
      </c>
      <c r="F34" s="164"/>
      <c r="G34" s="93">
        <f t="shared" si="6"/>
        <v>0</v>
      </c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4"/>
      <c r="U34" s="93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</row>
    <row r="35" spans="1:57" outlineLevel="1" x14ac:dyDescent="0.2">
      <c r="A35" s="133">
        <v>22</v>
      </c>
      <c r="B35" s="133" t="s">
        <v>130</v>
      </c>
      <c r="C35" s="134" t="s">
        <v>131</v>
      </c>
      <c r="D35" s="135" t="s">
        <v>119</v>
      </c>
      <c r="E35" s="136">
        <v>4.1588000000000003</v>
      </c>
      <c r="F35" s="164"/>
      <c r="G35" s="93">
        <f t="shared" si="6"/>
        <v>0</v>
      </c>
      <c r="H35" s="93">
        <v>0</v>
      </c>
      <c r="I35" s="93">
        <f t="shared" si="0"/>
        <v>0</v>
      </c>
      <c r="J35" s="93">
        <v>797</v>
      </c>
      <c r="K35" s="93">
        <f t="shared" si="1"/>
        <v>3314.56</v>
      </c>
      <c r="L35" s="93">
        <v>21</v>
      </c>
      <c r="M35" s="93">
        <f t="shared" si="2"/>
        <v>0</v>
      </c>
      <c r="N35" s="93">
        <v>0</v>
      </c>
      <c r="O35" s="93">
        <f t="shared" si="3"/>
        <v>0</v>
      </c>
      <c r="P35" s="93">
        <v>0</v>
      </c>
      <c r="Q35" s="93">
        <f t="shared" si="4"/>
        <v>0</v>
      </c>
      <c r="R35" s="93"/>
      <c r="S35" s="93"/>
      <c r="T35" s="94">
        <v>0.63800000000000001</v>
      </c>
      <c r="U35" s="93">
        <f t="shared" si="5"/>
        <v>2.65</v>
      </c>
      <c r="V35" s="95"/>
      <c r="W35" s="95"/>
      <c r="X35" s="95"/>
      <c r="Y35" s="95"/>
      <c r="Z35" s="95"/>
      <c r="AA35" s="95"/>
      <c r="AB35" s="95" t="s">
        <v>99</v>
      </c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</row>
    <row r="36" spans="1:57" outlineLevel="1" x14ac:dyDescent="0.2">
      <c r="A36" s="133">
        <v>23</v>
      </c>
      <c r="B36" s="133" t="s">
        <v>132</v>
      </c>
      <c r="C36" s="134" t="s">
        <v>133</v>
      </c>
      <c r="D36" s="135" t="s">
        <v>119</v>
      </c>
      <c r="E36" s="136">
        <v>4.1588000000000003</v>
      </c>
      <c r="F36" s="164"/>
      <c r="G36" s="93">
        <f t="shared" si="6"/>
        <v>0</v>
      </c>
      <c r="H36" s="93">
        <v>0</v>
      </c>
      <c r="I36" s="93">
        <f t="shared" si="0"/>
        <v>0</v>
      </c>
      <c r="J36" s="93">
        <v>371</v>
      </c>
      <c r="K36" s="93">
        <f t="shared" si="1"/>
        <v>1542.91</v>
      </c>
      <c r="L36" s="93">
        <v>21</v>
      </c>
      <c r="M36" s="93">
        <f t="shared" si="2"/>
        <v>0</v>
      </c>
      <c r="N36" s="93">
        <v>0</v>
      </c>
      <c r="O36" s="93">
        <f t="shared" si="3"/>
        <v>0</v>
      </c>
      <c r="P36" s="93">
        <v>0</v>
      </c>
      <c r="Q36" s="93">
        <f t="shared" si="4"/>
        <v>0</v>
      </c>
      <c r="R36" s="93"/>
      <c r="S36" s="93"/>
      <c r="T36" s="94">
        <v>0.49</v>
      </c>
      <c r="U36" s="93">
        <f t="shared" si="5"/>
        <v>2.04</v>
      </c>
      <c r="V36" s="95"/>
      <c r="W36" s="95"/>
      <c r="X36" s="95"/>
      <c r="Y36" s="95"/>
      <c r="Z36" s="95"/>
      <c r="AA36" s="95"/>
      <c r="AB36" s="95" t="s">
        <v>99</v>
      </c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</row>
    <row r="37" spans="1:57" outlineLevel="1" x14ac:dyDescent="0.2">
      <c r="A37" s="133">
        <v>24</v>
      </c>
      <c r="B37" s="133" t="s">
        <v>134</v>
      </c>
      <c r="C37" s="134" t="s">
        <v>135</v>
      </c>
      <c r="D37" s="135" t="s">
        <v>119</v>
      </c>
      <c r="E37" s="136">
        <v>41.588000000000001</v>
      </c>
      <c r="F37" s="164"/>
      <c r="G37" s="93">
        <f t="shared" si="6"/>
        <v>0</v>
      </c>
      <c r="H37" s="93">
        <v>0</v>
      </c>
      <c r="I37" s="93">
        <f t="shared" si="0"/>
        <v>0</v>
      </c>
      <c r="J37" s="93">
        <v>30.7</v>
      </c>
      <c r="K37" s="93">
        <f t="shared" si="1"/>
        <v>1276.75</v>
      </c>
      <c r="L37" s="93">
        <v>21</v>
      </c>
      <c r="M37" s="93">
        <f t="shared" si="2"/>
        <v>0</v>
      </c>
      <c r="N37" s="93">
        <v>0</v>
      </c>
      <c r="O37" s="93">
        <f t="shared" si="3"/>
        <v>0</v>
      </c>
      <c r="P37" s="93">
        <v>0</v>
      </c>
      <c r="Q37" s="93">
        <f t="shared" si="4"/>
        <v>0</v>
      </c>
      <c r="R37" s="93"/>
      <c r="S37" s="93"/>
      <c r="T37" s="94">
        <v>0</v>
      </c>
      <c r="U37" s="93">
        <f t="shared" si="5"/>
        <v>0</v>
      </c>
      <c r="V37" s="95"/>
      <c r="W37" s="95"/>
      <c r="X37" s="95"/>
      <c r="Y37" s="95"/>
      <c r="Z37" s="95"/>
      <c r="AA37" s="95"/>
      <c r="AB37" s="95" t="s">
        <v>99</v>
      </c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</row>
    <row r="38" spans="1:57" outlineLevel="1" x14ac:dyDescent="0.2">
      <c r="A38" s="133">
        <v>25</v>
      </c>
      <c r="B38" s="133" t="s">
        <v>136</v>
      </c>
      <c r="C38" s="134" t="s">
        <v>137</v>
      </c>
      <c r="D38" s="135" t="s">
        <v>119</v>
      </c>
      <c r="E38" s="136">
        <v>4.1588000000000003</v>
      </c>
      <c r="F38" s="164"/>
      <c r="G38" s="93">
        <f t="shared" si="6"/>
        <v>0</v>
      </c>
      <c r="H38" s="93">
        <v>0</v>
      </c>
      <c r="I38" s="93">
        <f t="shared" si="0"/>
        <v>0</v>
      </c>
      <c r="J38" s="93">
        <v>3260</v>
      </c>
      <c r="K38" s="93">
        <f t="shared" si="1"/>
        <v>13557.69</v>
      </c>
      <c r="L38" s="93">
        <v>21</v>
      </c>
      <c r="M38" s="93">
        <f t="shared" si="2"/>
        <v>0</v>
      </c>
      <c r="N38" s="93">
        <v>0</v>
      </c>
      <c r="O38" s="93">
        <f t="shared" si="3"/>
        <v>0</v>
      </c>
      <c r="P38" s="93">
        <v>0</v>
      </c>
      <c r="Q38" s="93">
        <f t="shared" si="4"/>
        <v>0</v>
      </c>
      <c r="R38" s="93"/>
      <c r="S38" s="93"/>
      <c r="T38" s="94">
        <v>0</v>
      </c>
      <c r="U38" s="93">
        <f t="shared" si="5"/>
        <v>0</v>
      </c>
      <c r="V38" s="95"/>
      <c r="W38" s="95"/>
      <c r="X38" s="95"/>
      <c r="Y38" s="95"/>
      <c r="Z38" s="95"/>
      <c r="AA38" s="95"/>
      <c r="AB38" s="95" t="s">
        <v>99</v>
      </c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</row>
    <row r="39" spans="1:57" outlineLevel="1" x14ac:dyDescent="0.2">
      <c r="A39" s="133">
        <v>26</v>
      </c>
      <c r="B39" s="133" t="s">
        <v>138</v>
      </c>
      <c r="C39" s="134" t="s">
        <v>139</v>
      </c>
      <c r="D39" s="135" t="s">
        <v>119</v>
      </c>
      <c r="E39" s="136">
        <v>0</v>
      </c>
      <c r="F39" s="164"/>
      <c r="G39" s="93">
        <f t="shared" si="6"/>
        <v>0</v>
      </c>
      <c r="H39" s="93">
        <v>0</v>
      </c>
      <c r="I39" s="93">
        <f t="shared" si="0"/>
        <v>0</v>
      </c>
      <c r="J39" s="93">
        <v>6910</v>
      </c>
      <c r="K39" s="93">
        <f t="shared" si="1"/>
        <v>0</v>
      </c>
      <c r="L39" s="93">
        <v>21</v>
      </c>
      <c r="M39" s="93">
        <f t="shared" si="2"/>
        <v>0</v>
      </c>
      <c r="N39" s="93">
        <v>0</v>
      </c>
      <c r="O39" s="93">
        <f t="shared" si="3"/>
        <v>0</v>
      </c>
      <c r="P39" s="93">
        <v>0</v>
      </c>
      <c r="Q39" s="93">
        <f t="shared" si="4"/>
        <v>0</v>
      </c>
      <c r="R39" s="93"/>
      <c r="S39" s="93"/>
      <c r="T39" s="94">
        <v>0</v>
      </c>
      <c r="U39" s="93">
        <f t="shared" si="5"/>
        <v>0</v>
      </c>
      <c r="V39" s="95"/>
      <c r="W39" s="95"/>
      <c r="X39" s="95"/>
      <c r="Y39" s="95"/>
      <c r="Z39" s="95"/>
      <c r="AA39" s="95"/>
      <c r="AB39" s="95" t="s">
        <v>99</v>
      </c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</row>
    <row r="40" spans="1:57" x14ac:dyDescent="0.2">
      <c r="A40" s="137" t="s">
        <v>94</v>
      </c>
      <c r="B40" s="137" t="s">
        <v>46</v>
      </c>
      <c r="C40" s="138" t="s">
        <v>47</v>
      </c>
      <c r="D40" s="139"/>
      <c r="E40" s="140"/>
      <c r="F40" s="96"/>
      <c r="G40" s="96">
        <f>SUMIF(AB41:AB41,"&lt;&gt;NOR",G41:G41)</f>
        <v>0</v>
      </c>
      <c r="H40" s="96"/>
      <c r="I40" s="96" t="e">
        <f>SUM(#REF!)</f>
        <v>#REF!</v>
      </c>
      <c r="J40" s="96"/>
      <c r="K40" s="96" t="e">
        <f>SUM(#REF!)</f>
        <v>#REF!</v>
      </c>
      <c r="L40" s="96"/>
      <c r="M40" s="96" t="e">
        <f>SUM(#REF!)</f>
        <v>#REF!</v>
      </c>
      <c r="N40" s="96"/>
      <c r="O40" s="96" t="e">
        <f>SUM(#REF!)</f>
        <v>#REF!</v>
      </c>
      <c r="P40" s="96"/>
      <c r="Q40" s="96" t="e">
        <f>SUM(#REF!)</f>
        <v>#REF!</v>
      </c>
      <c r="R40" s="96"/>
      <c r="S40" s="96"/>
      <c r="T40" s="97"/>
      <c r="U40" s="96" t="e">
        <f>SUM(#REF!)</f>
        <v>#REF!</v>
      </c>
      <c r="AB40" t="s">
        <v>95</v>
      </c>
    </row>
    <row r="41" spans="1:57" ht="33.75" outlineLevel="1" x14ac:dyDescent="0.2">
      <c r="A41" s="141">
        <v>28</v>
      </c>
      <c r="B41" s="141" t="s">
        <v>816</v>
      </c>
      <c r="C41" s="142" t="s">
        <v>824</v>
      </c>
      <c r="D41" s="143" t="s">
        <v>140</v>
      </c>
      <c r="E41" s="144">
        <v>1</v>
      </c>
      <c r="F41" s="165"/>
      <c r="G41" s="98">
        <f>E41*F41</f>
        <v>0</v>
      </c>
      <c r="H41" s="93">
        <v>0</v>
      </c>
      <c r="I41" s="93">
        <f>ROUND(E41*H41,2)</f>
        <v>0</v>
      </c>
      <c r="J41" s="93">
        <v>25000</v>
      </c>
      <c r="K41" s="93">
        <f>ROUND(E41*J41,2)</f>
        <v>25000</v>
      </c>
      <c r="L41" s="93">
        <v>21</v>
      </c>
      <c r="M41" s="93">
        <f>G41*(1+L41/100)</f>
        <v>0</v>
      </c>
      <c r="N41" s="93">
        <v>0</v>
      </c>
      <c r="O41" s="93">
        <f>ROUND(E41*N41,2)</f>
        <v>0</v>
      </c>
      <c r="P41" s="93">
        <v>0</v>
      </c>
      <c r="Q41" s="93">
        <f>ROUND(E41*P41,2)</f>
        <v>0</v>
      </c>
      <c r="R41" s="93"/>
      <c r="S41" s="93"/>
      <c r="T41" s="94">
        <v>0</v>
      </c>
      <c r="U41" s="93">
        <f>ROUND(E41*T41,2)</f>
        <v>0</v>
      </c>
      <c r="V41" s="95"/>
      <c r="W41" s="95"/>
      <c r="X41" s="95"/>
      <c r="Y41" s="95"/>
      <c r="Z41" s="95"/>
      <c r="AA41" s="95"/>
      <c r="AB41" s="95" t="s">
        <v>99</v>
      </c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</row>
    <row r="42" spans="1:57" x14ac:dyDescent="0.2">
      <c r="A42" s="1"/>
      <c r="B42" s="2" t="s">
        <v>141</v>
      </c>
      <c r="C42" s="146" t="s">
        <v>141</v>
      </c>
      <c r="D42" s="4"/>
      <c r="E42" s="234" t="s">
        <v>703</v>
      </c>
      <c r="F42" s="234"/>
      <c r="G42" s="116">
        <f>G8+G10+G13+G15+G17+G19+G24+G27+G30+G40</f>
        <v>0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Z42">
        <v>15</v>
      </c>
      <c r="AA42">
        <v>21</v>
      </c>
    </row>
    <row r="43" spans="1:57" x14ac:dyDescent="0.2">
      <c r="C43" s="145"/>
      <c r="D43" s="88"/>
      <c r="AB43" t="s">
        <v>142</v>
      </c>
    </row>
    <row r="44" spans="1:57" x14ac:dyDescent="0.2">
      <c r="D44" s="88"/>
    </row>
    <row r="45" spans="1:57" x14ac:dyDescent="0.2">
      <c r="D45" s="88"/>
    </row>
    <row r="46" spans="1:57" x14ac:dyDescent="0.2">
      <c r="D46" s="88"/>
    </row>
    <row r="47" spans="1:57" x14ac:dyDescent="0.2">
      <c r="D47" s="88"/>
    </row>
    <row r="48" spans="1:57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  <row r="4992" spans="4:4" x14ac:dyDescent="0.2">
      <c r="D4992" s="88"/>
    </row>
    <row r="4993" spans="4:4" x14ac:dyDescent="0.2">
      <c r="D4993" s="88"/>
    </row>
    <row r="4994" spans="4:4" x14ac:dyDescent="0.2">
      <c r="D4994" s="88"/>
    </row>
    <row r="4995" spans="4:4" x14ac:dyDescent="0.2">
      <c r="D4995" s="88"/>
    </row>
  </sheetData>
  <mergeCells count="5">
    <mergeCell ref="A1:G1"/>
    <mergeCell ref="C2:G2"/>
    <mergeCell ref="C3:G3"/>
    <mergeCell ref="C4:G4"/>
    <mergeCell ref="E42:F42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A5076-4A19-4C51-8F4A-5B877EF0A22B}">
  <sheetPr>
    <pageSetUpPr fitToPage="1"/>
  </sheetPr>
  <dimension ref="A1:BX1178"/>
  <sheetViews>
    <sheetView zoomScale="85" zoomScaleNormal="85" workbookViewId="0">
      <pane ySplit="11" topLeftCell="A12" activePane="bottomLeft" state="frozen"/>
      <selection pane="bottomLeft" activeCell="H14" sqref="H14"/>
    </sheetView>
  </sheetViews>
  <sheetFormatPr defaultColWidth="12.140625" defaultRowHeight="15" customHeight="1" x14ac:dyDescent="0.25"/>
  <cols>
    <col min="1" max="1" width="4" style="167" customWidth="1"/>
    <col min="2" max="2" width="7.5703125" style="167" customWidth="1"/>
    <col min="3" max="3" width="17.85546875" style="167" customWidth="1"/>
    <col min="4" max="4" width="42.85546875" style="167" customWidth="1"/>
    <col min="5" max="5" width="35.7109375" style="167" customWidth="1"/>
    <col min="6" max="6" width="6.42578125" style="167" customWidth="1"/>
    <col min="7" max="7" width="12.85546875" style="167" customWidth="1"/>
    <col min="8" max="8" width="12" style="167" customWidth="1"/>
    <col min="9" max="11" width="15.7109375" style="167" customWidth="1"/>
    <col min="12" max="13" width="11.7109375" style="167" customWidth="1"/>
    <col min="14" max="14" width="10.5703125" style="167" customWidth="1"/>
    <col min="15" max="18" width="12.140625" style="167"/>
    <col min="19" max="75" width="0" style="167" hidden="1" customWidth="1"/>
    <col min="76" max="76" width="78.5703125" style="167" hidden="1" customWidth="1"/>
    <col min="77" max="82" width="0" style="167" hidden="1" customWidth="1"/>
    <col min="83" max="16384" width="12.140625" style="167"/>
  </cols>
  <sheetData>
    <row r="1" spans="1:76" ht="54.75" customHeight="1" x14ac:dyDescent="0.25">
      <c r="A1" s="235" t="s">
        <v>190</v>
      </c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AS1" s="187">
        <f>SUM(AJ1:AJ2)</f>
        <v>0</v>
      </c>
      <c r="AT1" s="187">
        <f>SUM(AK1:AK2)</f>
        <v>0</v>
      </c>
      <c r="AU1" s="187">
        <f>SUM(AL1:AL2)</f>
        <v>0</v>
      </c>
    </row>
    <row r="2" spans="1:76" x14ac:dyDescent="0.25">
      <c r="A2" s="236" t="s">
        <v>191</v>
      </c>
      <c r="B2" s="237"/>
      <c r="C2" s="237"/>
      <c r="D2" s="240" t="s">
        <v>811</v>
      </c>
      <c r="E2" s="241"/>
      <c r="F2" s="237" t="s">
        <v>192</v>
      </c>
      <c r="G2" s="237"/>
      <c r="H2" s="237" t="s">
        <v>12</v>
      </c>
      <c r="I2" s="243" t="s">
        <v>42</v>
      </c>
      <c r="J2" s="243" t="s">
        <v>835</v>
      </c>
      <c r="K2" s="237"/>
      <c r="L2" s="237"/>
      <c r="M2" s="237"/>
      <c r="N2" s="244"/>
    </row>
    <row r="3" spans="1:76" x14ac:dyDescent="0.25">
      <c r="A3" s="238"/>
      <c r="B3" s="239"/>
      <c r="C3" s="239"/>
      <c r="D3" s="242"/>
      <c r="E3" s="242"/>
      <c r="F3" s="239"/>
      <c r="G3" s="239"/>
      <c r="H3" s="239"/>
      <c r="I3" s="239"/>
      <c r="J3" s="239"/>
      <c r="K3" s="239"/>
      <c r="L3" s="239"/>
      <c r="M3" s="239"/>
      <c r="N3" s="245"/>
    </row>
    <row r="4" spans="1:76" x14ac:dyDescent="0.25">
      <c r="A4" s="246" t="s">
        <v>193</v>
      </c>
      <c r="B4" s="239"/>
      <c r="C4" s="239"/>
      <c r="D4" s="247" t="s">
        <v>194</v>
      </c>
      <c r="E4" s="239"/>
      <c r="F4" s="239" t="s">
        <v>195</v>
      </c>
      <c r="G4" s="239"/>
      <c r="H4" s="239"/>
      <c r="I4" s="247" t="s">
        <v>43</v>
      </c>
      <c r="J4" s="239" t="s">
        <v>836</v>
      </c>
      <c r="K4" s="239"/>
      <c r="L4" s="239"/>
      <c r="M4" s="239"/>
      <c r="N4" s="245"/>
    </row>
    <row r="5" spans="1:76" x14ac:dyDescent="0.25">
      <c r="A5" s="238"/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45"/>
    </row>
    <row r="6" spans="1:76" x14ac:dyDescent="0.25">
      <c r="A6" s="246" t="s">
        <v>196</v>
      </c>
      <c r="B6" s="239"/>
      <c r="C6" s="239"/>
      <c r="D6" s="247" t="s">
        <v>197</v>
      </c>
      <c r="E6" s="239"/>
      <c r="F6" s="239" t="s">
        <v>198</v>
      </c>
      <c r="G6" s="239"/>
      <c r="H6" s="239"/>
      <c r="I6" s="247" t="s">
        <v>44</v>
      </c>
      <c r="J6" s="247" t="s">
        <v>837</v>
      </c>
      <c r="K6" s="239"/>
      <c r="L6" s="239"/>
      <c r="M6" s="239"/>
      <c r="N6" s="245"/>
    </row>
    <row r="7" spans="1:76" x14ac:dyDescent="0.25">
      <c r="A7" s="238"/>
      <c r="B7" s="239"/>
      <c r="C7" s="239"/>
      <c r="D7" s="239"/>
      <c r="E7" s="239"/>
      <c r="F7" s="239"/>
      <c r="G7" s="239"/>
      <c r="H7" s="239"/>
      <c r="I7" s="239"/>
      <c r="J7" s="239"/>
      <c r="K7" s="239"/>
      <c r="L7" s="239"/>
      <c r="M7" s="239"/>
      <c r="N7" s="245"/>
    </row>
    <row r="8" spans="1:76" x14ac:dyDescent="0.25">
      <c r="A8" s="246" t="s">
        <v>199</v>
      </c>
      <c r="B8" s="239"/>
      <c r="C8" s="239"/>
      <c r="D8" s="247" t="s">
        <v>12</v>
      </c>
      <c r="E8" s="239"/>
      <c r="F8" s="239" t="s">
        <v>200</v>
      </c>
      <c r="G8" s="239"/>
      <c r="H8" s="259">
        <v>46079</v>
      </c>
      <c r="I8" s="247" t="s">
        <v>201</v>
      </c>
      <c r="J8" s="247" t="s">
        <v>202</v>
      </c>
      <c r="K8" s="239"/>
      <c r="L8" s="239"/>
      <c r="M8" s="239"/>
      <c r="N8" s="245"/>
    </row>
    <row r="9" spans="1:76" ht="15.75" thickBot="1" x14ac:dyDescent="0.3">
      <c r="A9" s="238"/>
      <c r="B9" s="239"/>
      <c r="C9" s="239"/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45"/>
    </row>
    <row r="10" spans="1:76" x14ac:dyDescent="0.25">
      <c r="A10" s="214" t="s">
        <v>203</v>
      </c>
      <c r="B10" s="213" t="s">
        <v>204</v>
      </c>
      <c r="C10" s="213" t="s">
        <v>205</v>
      </c>
      <c r="D10" s="248" t="s">
        <v>206</v>
      </c>
      <c r="E10" s="249"/>
      <c r="F10" s="213" t="s">
        <v>77</v>
      </c>
      <c r="G10" s="212" t="s">
        <v>207</v>
      </c>
      <c r="H10" s="211" t="s">
        <v>208</v>
      </c>
      <c r="I10" s="250" t="s">
        <v>209</v>
      </c>
      <c r="J10" s="251"/>
      <c r="K10" s="252"/>
      <c r="L10" s="251" t="s">
        <v>210</v>
      </c>
      <c r="M10" s="251"/>
      <c r="N10" s="210" t="s">
        <v>810</v>
      </c>
      <c r="BK10" s="183" t="s">
        <v>809</v>
      </c>
      <c r="BL10" s="209" t="s">
        <v>808</v>
      </c>
      <c r="BW10" s="209" t="s">
        <v>807</v>
      </c>
    </row>
    <row r="11" spans="1:76" ht="15.75" thickBot="1" x14ac:dyDescent="0.3">
      <c r="A11" s="208" t="s">
        <v>12</v>
      </c>
      <c r="B11" s="207" t="s">
        <v>12</v>
      </c>
      <c r="C11" s="207" t="s">
        <v>12</v>
      </c>
      <c r="D11" s="253" t="s">
        <v>211</v>
      </c>
      <c r="E11" s="254"/>
      <c r="F11" s="207" t="s">
        <v>12</v>
      </c>
      <c r="G11" s="207" t="s">
        <v>12</v>
      </c>
      <c r="H11" s="204" t="s">
        <v>212</v>
      </c>
      <c r="I11" s="203" t="s">
        <v>80</v>
      </c>
      <c r="J11" s="205" t="s">
        <v>82</v>
      </c>
      <c r="K11" s="206" t="s">
        <v>45</v>
      </c>
      <c r="L11" s="205" t="s">
        <v>213</v>
      </c>
      <c r="M11" s="204" t="s">
        <v>45</v>
      </c>
      <c r="N11" s="203" t="s">
        <v>806</v>
      </c>
      <c r="Z11" s="183" t="s">
        <v>805</v>
      </c>
      <c r="AA11" s="183" t="s">
        <v>804</v>
      </c>
      <c r="AB11" s="183" t="s">
        <v>803</v>
      </c>
      <c r="AC11" s="183" t="s">
        <v>802</v>
      </c>
      <c r="AD11" s="183" t="s">
        <v>801</v>
      </c>
      <c r="AE11" s="183" t="s">
        <v>800</v>
      </c>
      <c r="AF11" s="183" t="s">
        <v>799</v>
      </c>
      <c r="AG11" s="183" t="s">
        <v>798</v>
      </c>
      <c r="AH11" s="183" t="s">
        <v>797</v>
      </c>
      <c r="BH11" s="183" t="s">
        <v>796</v>
      </c>
      <c r="BI11" s="183" t="s">
        <v>795</v>
      </c>
      <c r="BJ11" s="183" t="s">
        <v>794</v>
      </c>
    </row>
    <row r="12" spans="1:76" x14ac:dyDescent="0.25">
      <c r="A12" s="199" t="s">
        <v>141</v>
      </c>
      <c r="B12" s="198" t="s">
        <v>27</v>
      </c>
      <c r="C12" s="198" t="s">
        <v>141</v>
      </c>
      <c r="D12" s="255" t="s">
        <v>214</v>
      </c>
      <c r="E12" s="256"/>
      <c r="F12" s="197" t="s">
        <v>12</v>
      </c>
      <c r="G12" s="197" t="s">
        <v>12</v>
      </c>
      <c r="H12" s="197" t="s">
        <v>12</v>
      </c>
      <c r="I12" s="195">
        <f>ROUND(SUM(I13,I69,I75,I108,I110,I112,I114),2)</f>
        <v>0</v>
      </c>
      <c r="J12" s="195">
        <f>ROUND(SUM(J13,J69,J75,J108,J110,J112,J114),2)</f>
        <v>0</v>
      </c>
      <c r="K12" s="195">
        <f>ROUND(SUM(K13,K69,K75,K108,K110,K112,K114),2)</f>
        <v>0</v>
      </c>
      <c r="L12" s="196" t="s">
        <v>141</v>
      </c>
      <c r="M12" s="195">
        <f>SUM(M13,M69,M75,M108,M110,M112,M114)</f>
        <v>0.65138999999999991</v>
      </c>
      <c r="N12" s="194" t="s">
        <v>141</v>
      </c>
    </row>
    <row r="13" spans="1:76" x14ac:dyDescent="0.25">
      <c r="A13" s="191" t="s">
        <v>141</v>
      </c>
      <c r="B13" s="190" t="s">
        <v>27</v>
      </c>
      <c r="C13" s="190" t="s">
        <v>215</v>
      </c>
      <c r="D13" s="257" t="s">
        <v>216</v>
      </c>
      <c r="E13" s="258"/>
      <c r="F13" s="189" t="s">
        <v>12</v>
      </c>
      <c r="G13" s="189" t="s">
        <v>12</v>
      </c>
      <c r="H13" s="189" t="s">
        <v>12</v>
      </c>
      <c r="I13" s="187">
        <f>ROUND(SUM(I14:I68),2)</f>
        <v>0</v>
      </c>
      <c r="J13" s="187">
        <f>ROUND(SUM(J14:J68),2)</f>
        <v>0</v>
      </c>
      <c r="K13" s="187">
        <f>ROUND(SUM(K14:K68),2)</f>
        <v>0</v>
      </c>
      <c r="L13" s="183" t="s">
        <v>141</v>
      </c>
      <c r="M13" s="187">
        <f>SUM(M14:M68)</f>
        <v>0.58009999999999995</v>
      </c>
      <c r="N13" s="188" t="s">
        <v>141</v>
      </c>
      <c r="AI13" s="183" t="s">
        <v>27</v>
      </c>
      <c r="AS13" s="187">
        <f>SUM(AJ14:AJ68)</f>
        <v>0</v>
      </c>
      <c r="AT13" s="187">
        <f>SUM(AK14:AK68)</f>
        <v>0</v>
      </c>
      <c r="AU13" s="187">
        <f>SUM(AL14:AL68)</f>
        <v>0</v>
      </c>
    </row>
    <row r="14" spans="1:76" x14ac:dyDescent="0.25">
      <c r="A14" s="186" t="s">
        <v>217</v>
      </c>
      <c r="B14" s="168" t="s">
        <v>27</v>
      </c>
      <c r="C14" s="168" t="s">
        <v>218</v>
      </c>
      <c r="D14" s="247" t="s">
        <v>219</v>
      </c>
      <c r="E14" s="239"/>
      <c r="F14" s="168" t="s">
        <v>116</v>
      </c>
      <c r="G14" s="181">
        <v>210</v>
      </c>
      <c r="H14" s="185"/>
      <c r="I14" s="181">
        <f>ROUND(G14*AO14,2)</f>
        <v>0</v>
      </c>
      <c r="J14" s="181">
        <f>ROUND(G14*AP14,2)</f>
        <v>0</v>
      </c>
      <c r="K14" s="181">
        <f>ROUND(G14*H14,2)</f>
        <v>0</v>
      </c>
      <c r="L14" s="181">
        <v>2.9E-4</v>
      </c>
      <c r="M14" s="181">
        <f>G14*L14</f>
        <v>6.0900000000000003E-2</v>
      </c>
      <c r="N14" s="184" t="s">
        <v>812</v>
      </c>
      <c r="Z14" s="181">
        <f>ROUND(IF(AQ14="5",BJ14,0),2)</f>
        <v>0</v>
      </c>
      <c r="AB14" s="181">
        <f>ROUND(IF(AQ14="1",BH14,0),2)</f>
        <v>0</v>
      </c>
      <c r="AC14" s="181">
        <f>ROUND(IF(AQ14="1",BI14,0),2)</f>
        <v>0</v>
      </c>
      <c r="AD14" s="181">
        <f>ROUND(IF(AQ14="7",BH14,0),2)</f>
        <v>0</v>
      </c>
      <c r="AE14" s="181">
        <f>ROUND(IF(AQ14="7",BI14,0),2)</f>
        <v>0</v>
      </c>
      <c r="AF14" s="181">
        <f>ROUND(IF(AQ14="2",BH14,0),2)</f>
        <v>0</v>
      </c>
      <c r="AG14" s="181">
        <f>ROUND(IF(AQ14="2",BI14,0),2)</f>
        <v>0</v>
      </c>
      <c r="AH14" s="181">
        <f>ROUND(IF(AQ14="0",BJ14,0),2)</f>
        <v>0</v>
      </c>
      <c r="AI14" s="183" t="s">
        <v>27</v>
      </c>
      <c r="AJ14" s="181">
        <f>IF(AN14=0,K14,0)</f>
        <v>0</v>
      </c>
      <c r="AK14" s="181">
        <f>IF(AN14=12,K14,0)</f>
        <v>0</v>
      </c>
      <c r="AL14" s="181">
        <f>IF(AN14=21,K14,0)</f>
        <v>0</v>
      </c>
      <c r="AN14" s="181">
        <v>21</v>
      </c>
      <c r="AO14" s="181">
        <f>H14*0</f>
        <v>0</v>
      </c>
      <c r="AP14" s="181">
        <f>H14*(1-0)</f>
        <v>0</v>
      </c>
      <c r="AQ14" s="182" t="s">
        <v>220</v>
      </c>
      <c r="AV14" s="181">
        <f>ROUND(AW14+AX14,2)</f>
        <v>0</v>
      </c>
      <c r="AW14" s="181">
        <f>ROUND(G14*AO14,2)</f>
        <v>0</v>
      </c>
      <c r="AX14" s="181">
        <f>ROUND(G14*AP14,2)</f>
        <v>0</v>
      </c>
      <c r="AY14" s="182" t="s">
        <v>767</v>
      </c>
      <c r="AZ14" s="182" t="s">
        <v>793</v>
      </c>
      <c r="BA14" s="183" t="s">
        <v>788</v>
      </c>
      <c r="BC14" s="181">
        <f>AW14+AX14</f>
        <v>0</v>
      </c>
      <c r="BD14" s="181">
        <f>H14/(100-BE14)*100</f>
        <v>0</v>
      </c>
      <c r="BE14" s="181">
        <v>0</v>
      </c>
      <c r="BF14" s="181">
        <f>M14</f>
        <v>6.0900000000000003E-2</v>
      </c>
      <c r="BH14" s="181">
        <f>G14*AO14</f>
        <v>0</v>
      </c>
      <c r="BI14" s="181">
        <f>G14*AP14</f>
        <v>0</v>
      </c>
      <c r="BJ14" s="181">
        <f>G14*H14</f>
        <v>0</v>
      </c>
      <c r="BK14" s="182" t="s">
        <v>747</v>
      </c>
      <c r="BL14" s="181">
        <v>722</v>
      </c>
      <c r="BW14" s="181">
        <v>21</v>
      </c>
      <c r="BX14" s="169" t="s">
        <v>219</v>
      </c>
    </row>
    <row r="15" spans="1:76" x14ac:dyDescent="0.25">
      <c r="A15" s="180"/>
      <c r="D15" s="179" t="s">
        <v>730</v>
      </c>
      <c r="E15" s="179" t="s">
        <v>731</v>
      </c>
      <c r="G15" s="178">
        <v>75</v>
      </c>
      <c r="N15" s="177"/>
    </row>
    <row r="16" spans="1:76" x14ac:dyDescent="0.25">
      <c r="A16" s="180"/>
      <c r="D16" s="179" t="s">
        <v>732</v>
      </c>
      <c r="E16" s="179" t="s">
        <v>733</v>
      </c>
      <c r="G16" s="178">
        <v>135</v>
      </c>
      <c r="N16" s="177"/>
    </row>
    <row r="17" spans="1:76" x14ac:dyDescent="0.25">
      <c r="A17" s="186" t="s">
        <v>221</v>
      </c>
      <c r="B17" s="168" t="s">
        <v>27</v>
      </c>
      <c r="C17" s="168" t="s">
        <v>222</v>
      </c>
      <c r="D17" s="247" t="s">
        <v>223</v>
      </c>
      <c r="E17" s="239"/>
      <c r="F17" s="168" t="s">
        <v>116</v>
      </c>
      <c r="G17" s="181">
        <v>70</v>
      </c>
      <c r="H17" s="185"/>
      <c r="I17" s="181">
        <f>ROUND(G17*AO17,2)</f>
        <v>0</v>
      </c>
      <c r="J17" s="181">
        <f>ROUND(G17*AP17,2)</f>
        <v>0</v>
      </c>
      <c r="K17" s="181">
        <f>ROUND(G17*H17,2)</f>
        <v>0</v>
      </c>
      <c r="L17" s="181">
        <v>2.3000000000000001E-4</v>
      </c>
      <c r="M17" s="181">
        <f>G17*L17</f>
        <v>1.61E-2</v>
      </c>
      <c r="N17" s="184" t="s">
        <v>812</v>
      </c>
      <c r="Z17" s="181">
        <f>ROUND(IF(AQ17="5",BJ17,0),2)</f>
        <v>0</v>
      </c>
      <c r="AB17" s="181">
        <f>ROUND(IF(AQ17="1",BH17,0),2)</f>
        <v>0</v>
      </c>
      <c r="AC17" s="181">
        <f>ROUND(IF(AQ17="1",BI17,0),2)</f>
        <v>0</v>
      </c>
      <c r="AD17" s="181">
        <f>ROUND(IF(AQ17="7",BH17,0),2)</f>
        <v>0</v>
      </c>
      <c r="AE17" s="181">
        <f>ROUND(IF(AQ17="7",BI17,0),2)</f>
        <v>0</v>
      </c>
      <c r="AF17" s="181">
        <f>ROUND(IF(AQ17="2",BH17,0),2)</f>
        <v>0</v>
      </c>
      <c r="AG17" s="181">
        <f>ROUND(IF(AQ17="2",BI17,0),2)</f>
        <v>0</v>
      </c>
      <c r="AH17" s="181">
        <f>ROUND(IF(AQ17="0",BJ17,0),2)</f>
        <v>0</v>
      </c>
      <c r="AI17" s="183" t="s">
        <v>27</v>
      </c>
      <c r="AJ17" s="181">
        <f>IF(AN17=0,K17,0)</f>
        <v>0</v>
      </c>
      <c r="AK17" s="181">
        <f>IF(AN17=12,K17,0)</f>
        <v>0</v>
      </c>
      <c r="AL17" s="181">
        <f>IF(AN17=21,K17,0)</f>
        <v>0</v>
      </c>
      <c r="AN17" s="181">
        <v>21</v>
      </c>
      <c r="AO17" s="181">
        <f>H17*0</f>
        <v>0</v>
      </c>
      <c r="AP17" s="181">
        <f>H17*(1-0)</f>
        <v>0</v>
      </c>
      <c r="AQ17" s="182" t="s">
        <v>220</v>
      </c>
      <c r="AV17" s="181">
        <f>ROUND(AW17+AX17,2)</f>
        <v>0</v>
      </c>
      <c r="AW17" s="181">
        <f>ROUND(G17*AO17,2)</f>
        <v>0</v>
      </c>
      <c r="AX17" s="181">
        <f>ROUND(G17*AP17,2)</f>
        <v>0</v>
      </c>
      <c r="AY17" s="182" t="s">
        <v>767</v>
      </c>
      <c r="AZ17" s="182" t="s">
        <v>793</v>
      </c>
      <c r="BA17" s="183" t="s">
        <v>788</v>
      </c>
      <c r="BC17" s="181">
        <f>AW17+AX17</f>
        <v>0</v>
      </c>
      <c r="BD17" s="181">
        <f>H17/(100-BE17)*100</f>
        <v>0</v>
      </c>
      <c r="BE17" s="181">
        <v>0</v>
      </c>
      <c r="BF17" s="181">
        <f>M17</f>
        <v>1.61E-2</v>
      </c>
      <c r="BH17" s="181">
        <f>G17*AO17</f>
        <v>0</v>
      </c>
      <c r="BI17" s="181">
        <f>G17*AP17</f>
        <v>0</v>
      </c>
      <c r="BJ17" s="181">
        <f>G17*H17</f>
        <v>0</v>
      </c>
      <c r="BK17" s="182" t="s">
        <v>747</v>
      </c>
      <c r="BL17" s="181">
        <v>722</v>
      </c>
      <c r="BW17" s="181">
        <v>21</v>
      </c>
      <c r="BX17" s="169" t="s">
        <v>223</v>
      </c>
    </row>
    <row r="18" spans="1:76" x14ac:dyDescent="0.25">
      <c r="A18" s="180"/>
      <c r="D18" s="179" t="s">
        <v>299</v>
      </c>
      <c r="E18" s="179" t="s">
        <v>731</v>
      </c>
      <c r="G18" s="178">
        <v>25</v>
      </c>
      <c r="N18" s="177"/>
    </row>
    <row r="19" spans="1:76" x14ac:dyDescent="0.25">
      <c r="A19" s="180"/>
      <c r="D19" s="179" t="s">
        <v>357</v>
      </c>
      <c r="E19" s="179" t="s">
        <v>733</v>
      </c>
      <c r="G19" s="178">
        <v>45</v>
      </c>
      <c r="N19" s="177"/>
    </row>
    <row r="20" spans="1:76" x14ac:dyDescent="0.25">
      <c r="A20" s="186" t="s">
        <v>49</v>
      </c>
      <c r="B20" s="168" t="s">
        <v>27</v>
      </c>
      <c r="C20" s="168" t="s">
        <v>224</v>
      </c>
      <c r="D20" s="247" t="s">
        <v>225</v>
      </c>
      <c r="E20" s="239"/>
      <c r="F20" s="168" t="s">
        <v>116</v>
      </c>
      <c r="G20" s="181">
        <v>140</v>
      </c>
      <c r="H20" s="185"/>
      <c r="I20" s="181">
        <f>ROUND(G20*AO20,2)</f>
        <v>0</v>
      </c>
      <c r="J20" s="181">
        <f>ROUND(G20*AP20,2)</f>
        <v>0</v>
      </c>
      <c r="K20" s="181">
        <f>ROUND(G20*H20,2)</f>
        <v>0</v>
      </c>
      <c r="L20" s="181">
        <v>5.9999999999999995E-4</v>
      </c>
      <c r="M20" s="181">
        <f>G20*L20</f>
        <v>8.3999999999999991E-2</v>
      </c>
      <c r="N20" s="184" t="s">
        <v>812</v>
      </c>
      <c r="Z20" s="181">
        <f>ROUND(IF(AQ20="5",BJ20,0),2)</f>
        <v>0</v>
      </c>
      <c r="AB20" s="181">
        <f>ROUND(IF(AQ20="1",BH20,0),2)</f>
        <v>0</v>
      </c>
      <c r="AC20" s="181">
        <f>ROUND(IF(AQ20="1",BI20,0),2)</f>
        <v>0</v>
      </c>
      <c r="AD20" s="181">
        <f>ROUND(IF(AQ20="7",BH20,0),2)</f>
        <v>0</v>
      </c>
      <c r="AE20" s="181">
        <f>ROUND(IF(AQ20="7",BI20,0),2)</f>
        <v>0</v>
      </c>
      <c r="AF20" s="181">
        <f>ROUND(IF(AQ20="2",BH20,0),2)</f>
        <v>0</v>
      </c>
      <c r="AG20" s="181">
        <f>ROUND(IF(AQ20="2",BI20,0),2)</f>
        <v>0</v>
      </c>
      <c r="AH20" s="181">
        <f>ROUND(IF(AQ20="0",BJ20,0),2)</f>
        <v>0</v>
      </c>
      <c r="AI20" s="183" t="s">
        <v>27</v>
      </c>
      <c r="AJ20" s="181">
        <f>IF(AN20=0,K20,0)</f>
        <v>0</v>
      </c>
      <c r="AK20" s="181">
        <f>IF(AN20=12,K20,0)</f>
        <v>0</v>
      </c>
      <c r="AL20" s="181">
        <f>IF(AN20=21,K20,0)</f>
        <v>0</v>
      </c>
      <c r="AN20" s="181">
        <v>21</v>
      </c>
      <c r="AO20" s="181">
        <f>H20*0</f>
        <v>0</v>
      </c>
      <c r="AP20" s="181">
        <f>H20*(1-0)</f>
        <v>0</v>
      </c>
      <c r="AQ20" s="182" t="s">
        <v>220</v>
      </c>
      <c r="AV20" s="181">
        <f>ROUND(AW20+AX20,2)</f>
        <v>0</v>
      </c>
      <c r="AW20" s="181">
        <f>ROUND(G20*AO20,2)</f>
        <v>0</v>
      </c>
      <c r="AX20" s="181">
        <f>ROUND(G20*AP20,2)</f>
        <v>0</v>
      </c>
      <c r="AY20" s="182" t="s">
        <v>767</v>
      </c>
      <c r="AZ20" s="182" t="s">
        <v>793</v>
      </c>
      <c r="BA20" s="183" t="s">
        <v>788</v>
      </c>
      <c r="BC20" s="181">
        <f>AW20+AX20</f>
        <v>0</v>
      </c>
      <c r="BD20" s="181">
        <f>H20/(100-BE20)*100</f>
        <v>0</v>
      </c>
      <c r="BE20" s="181">
        <v>0</v>
      </c>
      <c r="BF20" s="181">
        <f>M20</f>
        <v>8.3999999999999991E-2</v>
      </c>
      <c r="BH20" s="181">
        <f>G20*AO20</f>
        <v>0</v>
      </c>
      <c r="BI20" s="181">
        <f>G20*AP20</f>
        <v>0</v>
      </c>
      <c r="BJ20" s="181">
        <f>G20*H20</f>
        <v>0</v>
      </c>
      <c r="BK20" s="182" t="s">
        <v>747</v>
      </c>
      <c r="BL20" s="181">
        <v>722</v>
      </c>
      <c r="BW20" s="181">
        <v>21</v>
      </c>
      <c r="BX20" s="169" t="s">
        <v>225</v>
      </c>
    </row>
    <row r="21" spans="1:76" x14ac:dyDescent="0.25">
      <c r="A21" s="180"/>
      <c r="D21" s="179" t="s">
        <v>734</v>
      </c>
      <c r="E21" s="179" t="s">
        <v>731</v>
      </c>
      <c r="G21" s="178">
        <v>50</v>
      </c>
      <c r="N21" s="177"/>
    </row>
    <row r="22" spans="1:76" x14ac:dyDescent="0.25">
      <c r="A22" s="180"/>
      <c r="D22" s="179" t="s">
        <v>735</v>
      </c>
      <c r="E22" s="179" t="s">
        <v>733</v>
      </c>
      <c r="G22" s="178">
        <v>90</v>
      </c>
      <c r="N22" s="177"/>
    </row>
    <row r="23" spans="1:76" x14ac:dyDescent="0.25">
      <c r="A23" s="186" t="s">
        <v>51</v>
      </c>
      <c r="B23" s="168" t="s">
        <v>27</v>
      </c>
      <c r="C23" s="168" t="s">
        <v>226</v>
      </c>
      <c r="D23" s="247" t="s">
        <v>227</v>
      </c>
      <c r="E23" s="239"/>
      <c r="F23" s="168" t="s">
        <v>98</v>
      </c>
      <c r="G23" s="181">
        <v>2</v>
      </c>
      <c r="H23" s="185"/>
      <c r="I23" s="181">
        <f>ROUND(G23*AO23,2)</f>
        <v>0</v>
      </c>
      <c r="J23" s="181">
        <f>ROUND(G23*AP23,2)</f>
        <v>0</v>
      </c>
      <c r="K23" s="181">
        <f>ROUND(G23*H23,2)</f>
        <v>0</v>
      </c>
      <c r="L23" s="181">
        <v>1.23E-3</v>
      </c>
      <c r="M23" s="181">
        <f>G23*L23</f>
        <v>2.4599999999999999E-3</v>
      </c>
      <c r="N23" s="184" t="s">
        <v>812</v>
      </c>
      <c r="Z23" s="181">
        <f>ROUND(IF(AQ23="5",BJ23,0),2)</f>
        <v>0</v>
      </c>
      <c r="AB23" s="181">
        <f>ROUND(IF(AQ23="1",BH23,0),2)</f>
        <v>0</v>
      </c>
      <c r="AC23" s="181">
        <f>ROUND(IF(AQ23="1",BI23,0),2)</f>
        <v>0</v>
      </c>
      <c r="AD23" s="181">
        <f>ROUND(IF(AQ23="7",BH23,0),2)</f>
        <v>0</v>
      </c>
      <c r="AE23" s="181">
        <f>ROUND(IF(AQ23="7",BI23,0),2)</f>
        <v>0</v>
      </c>
      <c r="AF23" s="181">
        <f>ROUND(IF(AQ23="2",BH23,0),2)</f>
        <v>0</v>
      </c>
      <c r="AG23" s="181">
        <f>ROUND(IF(AQ23="2",BI23,0),2)</f>
        <v>0</v>
      </c>
      <c r="AH23" s="181">
        <f>ROUND(IF(AQ23="0",BJ23,0),2)</f>
        <v>0</v>
      </c>
      <c r="AI23" s="183" t="s">
        <v>27</v>
      </c>
      <c r="AJ23" s="181">
        <f>IF(AN23=0,K23,0)</f>
        <v>0</v>
      </c>
      <c r="AK23" s="181">
        <f>IF(AN23=12,K23,0)</f>
        <v>0</v>
      </c>
      <c r="AL23" s="181">
        <f>IF(AN23=21,K23,0)</f>
        <v>0</v>
      </c>
      <c r="AN23" s="181">
        <v>21</v>
      </c>
      <c r="AO23" s="181">
        <f>H23*0</f>
        <v>0</v>
      </c>
      <c r="AP23" s="181">
        <f>H23*(1-0)</f>
        <v>0</v>
      </c>
      <c r="AQ23" s="182" t="s">
        <v>220</v>
      </c>
      <c r="AV23" s="181">
        <f>ROUND(AW23+AX23,2)</f>
        <v>0</v>
      </c>
      <c r="AW23" s="181">
        <f>ROUND(G23*AO23,2)</f>
        <v>0</v>
      </c>
      <c r="AX23" s="181">
        <f>ROUND(G23*AP23,2)</f>
        <v>0</v>
      </c>
      <c r="AY23" s="182" t="s">
        <v>767</v>
      </c>
      <c r="AZ23" s="182" t="s">
        <v>793</v>
      </c>
      <c r="BA23" s="183" t="s">
        <v>788</v>
      </c>
      <c r="BC23" s="181">
        <f>AW23+AX23</f>
        <v>0</v>
      </c>
      <c r="BD23" s="181">
        <f>H23/(100-BE23)*100</f>
        <v>0</v>
      </c>
      <c r="BE23" s="181">
        <v>0</v>
      </c>
      <c r="BF23" s="181">
        <f>M23</f>
        <v>2.4599999999999999E-3</v>
      </c>
      <c r="BH23" s="181">
        <f>G23*AO23</f>
        <v>0</v>
      </c>
      <c r="BI23" s="181">
        <f>G23*AP23</f>
        <v>0</v>
      </c>
      <c r="BJ23" s="181">
        <f>G23*H23</f>
        <v>0</v>
      </c>
      <c r="BK23" s="182" t="s">
        <v>747</v>
      </c>
      <c r="BL23" s="181">
        <v>722</v>
      </c>
      <c r="BW23" s="181">
        <v>21</v>
      </c>
      <c r="BX23" s="169" t="s">
        <v>227</v>
      </c>
    </row>
    <row r="24" spans="1:76" x14ac:dyDescent="0.25">
      <c r="A24" s="186" t="s">
        <v>228</v>
      </c>
      <c r="B24" s="168" t="s">
        <v>27</v>
      </c>
      <c r="C24" s="168" t="s">
        <v>229</v>
      </c>
      <c r="D24" s="247" t="s">
        <v>230</v>
      </c>
      <c r="E24" s="239"/>
      <c r="F24" s="168" t="s">
        <v>98</v>
      </c>
      <c r="G24" s="181">
        <v>6</v>
      </c>
      <c r="H24" s="185"/>
      <c r="I24" s="181">
        <f>ROUND(G24*AO24,2)</f>
        <v>0</v>
      </c>
      <c r="J24" s="181">
        <f>ROUND(G24*AP24,2)</f>
        <v>0</v>
      </c>
      <c r="K24" s="181">
        <f>ROUND(G24*H24,2)</f>
        <v>0</v>
      </c>
      <c r="L24" s="181">
        <v>2.4399999999999999E-3</v>
      </c>
      <c r="M24" s="181">
        <f>G24*L24</f>
        <v>1.464E-2</v>
      </c>
      <c r="N24" s="184" t="s">
        <v>812</v>
      </c>
      <c r="Z24" s="181">
        <f>ROUND(IF(AQ24="5",BJ24,0),2)</f>
        <v>0</v>
      </c>
      <c r="AB24" s="181">
        <f>ROUND(IF(AQ24="1",BH24,0),2)</f>
        <v>0</v>
      </c>
      <c r="AC24" s="181">
        <f>ROUND(IF(AQ24="1",BI24,0),2)</f>
        <v>0</v>
      </c>
      <c r="AD24" s="181">
        <f>ROUND(IF(AQ24="7",BH24,0),2)</f>
        <v>0</v>
      </c>
      <c r="AE24" s="181">
        <f>ROUND(IF(AQ24="7",BI24,0),2)</f>
        <v>0</v>
      </c>
      <c r="AF24" s="181">
        <f>ROUND(IF(AQ24="2",BH24,0),2)</f>
        <v>0</v>
      </c>
      <c r="AG24" s="181">
        <f>ROUND(IF(AQ24="2",BI24,0),2)</f>
        <v>0</v>
      </c>
      <c r="AH24" s="181">
        <f>ROUND(IF(AQ24="0",BJ24,0),2)</f>
        <v>0</v>
      </c>
      <c r="AI24" s="183" t="s">
        <v>27</v>
      </c>
      <c r="AJ24" s="181">
        <f>IF(AN24=0,K24,0)</f>
        <v>0</v>
      </c>
      <c r="AK24" s="181">
        <f>IF(AN24=12,K24,0)</f>
        <v>0</v>
      </c>
      <c r="AL24" s="181">
        <f>IF(AN24=21,K24,0)</f>
        <v>0</v>
      </c>
      <c r="AN24" s="181">
        <v>21</v>
      </c>
      <c r="AO24" s="181">
        <f>H24*0</f>
        <v>0</v>
      </c>
      <c r="AP24" s="181">
        <f>H24*(1-0)</f>
        <v>0</v>
      </c>
      <c r="AQ24" s="182" t="s">
        <v>220</v>
      </c>
      <c r="AV24" s="181">
        <f>ROUND(AW24+AX24,2)</f>
        <v>0</v>
      </c>
      <c r="AW24" s="181">
        <f>ROUND(G24*AO24,2)</f>
        <v>0</v>
      </c>
      <c r="AX24" s="181">
        <f>ROUND(G24*AP24,2)</f>
        <v>0</v>
      </c>
      <c r="AY24" s="182" t="s">
        <v>767</v>
      </c>
      <c r="AZ24" s="182" t="s">
        <v>793</v>
      </c>
      <c r="BA24" s="183" t="s">
        <v>788</v>
      </c>
      <c r="BC24" s="181">
        <f>AW24+AX24</f>
        <v>0</v>
      </c>
      <c r="BD24" s="181">
        <f>H24/(100-BE24)*100</f>
        <v>0</v>
      </c>
      <c r="BE24" s="181">
        <v>0</v>
      </c>
      <c r="BF24" s="181">
        <f>M24</f>
        <v>1.464E-2</v>
      </c>
      <c r="BH24" s="181">
        <f>G24*AO24</f>
        <v>0</v>
      </c>
      <c r="BI24" s="181">
        <f>G24*AP24</f>
        <v>0</v>
      </c>
      <c r="BJ24" s="181">
        <f>G24*H24</f>
        <v>0</v>
      </c>
      <c r="BK24" s="182" t="s">
        <v>747</v>
      </c>
      <c r="BL24" s="181">
        <v>722</v>
      </c>
      <c r="BW24" s="181">
        <v>21</v>
      </c>
      <c r="BX24" s="169" t="s">
        <v>230</v>
      </c>
    </row>
    <row r="25" spans="1:76" x14ac:dyDescent="0.25">
      <c r="A25" s="186" t="s">
        <v>231</v>
      </c>
      <c r="B25" s="168" t="s">
        <v>27</v>
      </c>
      <c r="C25" s="168" t="s">
        <v>232</v>
      </c>
      <c r="D25" s="247" t="s">
        <v>233</v>
      </c>
      <c r="E25" s="239"/>
      <c r="F25" s="168" t="s">
        <v>116</v>
      </c>
      <c r="G25" s="181">
        <v>10</v>
      </c>
      <c r="H25" s="185"/>
      <c r="I25" s="181">
        <f>ROUND(G25*AO25,2)</f>
        <v>0</v>
      </c>
      <c r="J25" s="181">
        <f>ROUND(G25*AP25,2)</f>
        <v>0</v>
      </c>
      <c r="K25" s="181">
        <f>ROUND(G25*H25,2)</f>
        <v>0</v>
      </c>
      <c r="L25" s="181">
        <v>2.9E-4</v>
      </c>
      <c r="M25" s="181">
        <f>G25*L25</f>
        <v>2.8999999999999998E-3</v>
      </c>
      <c r="N25" s="184" t="s">
        <v>812</v>
      </c>
      <c r="Z25" s="181">
        <f>ROUND(IF(AQ25="5",BJ25,0),2)</f>
        <v>0</v>
      </c>
      <c r="AB25" s="181">
        <f>ROUND(IF(AQ25="1",BH25,0),2)</f>
        <v>0</v>
      </c>
      <c r="AC25" s="181">
        <f>ROUND(IF(AQ25="1",BI25,0),2)</f>
        <v>0</v>
      </c>
      <c r="AD25" s="181">
        <f>ROUND(IF(AQ25="7",BH25,0),2)</f>
        <v>0</v>
      </c>
      <c r="AE25" s="181">
        <f>ROUND(IF(AQ25="7",BI25,0),2)</f>
        <v>0</v>
      </c>
      <c r="AF25" s="181">
        <f>ROUND(IF(AQ25="2",BH25,0),2)</f>
        <v>0</v>
      </c>
      <c r="AG25" s="181">
        <f>ROUND(IF(AQ25="2",BI25,0),2)</f>
        <v>0</v>
      </c>
      <c r="AH25" s="181">
        <f>ROUND(IF(AQ25="0",BJ25,0),2)</f>
        <v>0</v>
      </c>
      <c r="AI25" s="183" t="s">
        <v>27</v>
      </c>
      <c r="AJ25" s="181">
        <f>IF(AN25=0,K25,0)</f>
        <v>0</v>
      </c>
      <c r="AK25" s="181">
        <f>IF(AN25=12,K25,0)</f>
        <v>0</v>
      </c>
      <c r="AL25" s="181">
        <f>IF(AN25=21,K25,0)</f>
        <v>0</v>
      </c>
      <c r="AN25" s="181">
        <v>21</v>
      </c>
      <c r="AO25" s="181">
        <f>H25*0.262198242</f>
        <v>0</v>
      </c>
      <c r="AP25" s="181">
        <f>H25*(1-0.262198242)</f>
        <v>0</v>
      </c>
      <c r="AQ25" s="182" t="s">
        <v>221</v>
      </c>
      <c r="AV25" s="181">
        <f>ROUND(AW25+AX25,2)</f>
        <v>0</v>
      </c>
      <c r="AW25" s="181">
        <f>ROUND(G25*AO25,2)</f>
        <v>0</v>
      </c>
      <c r="AX25" s="181">
        <f>ROUND(G25*AP25,2)</f>
        <v>0</v>
      </c>
      <c r="AY25" s="182" t="s">
        <v>767</v>
      </c>
      <c r="AZ25" s="182" t="s">
        <v>793</v>
      </c>
      <c r="BA25" s="183" t="s">
        <v>788</v>
      </c>
      <c r="BC25" s="181">
        <f>AW25+AX25</f>
        <v>0</v>
      </c>
      <c r="BD25" s="181">
        <f>H25/(100-BE25)*100</f>
        <v>0</v>
      </c>
      <c r="BE25" s="181">
        <v>0</v>
      </c>
      <c r="BF25" s="181">
        <f>M25</f>
        <v>2.8999999999999998E-3</v>
      </c>
      <c r="BH25" s="181">
        <f>G25*AO25</f>
        <v>0</v>
      </c>
      <c r="BI25" s="181">
        <f>G25*AP25</f>
        <v>0</v>
      </c>
      <c r="BJ25" s="181">
        <f>G25*H25</f>
        <v>0</v>
      </c>
      <c r="BK25" s="182" t="s">
        <v>747</v>
      </c>
      <c r="BL25" s="181">
        <v>722</v>
      </c>
      <c r="BW25" s="181">
        <v>21</v>
      </c>
      <c r="BX25" s="169" t="s">
        <v>233</v>
      </c>
    </row>
    <row r="26" spans="1:76" ht="40.5" customHeight="1" x14ac:dyDescent="0.25">
      <c r="A26" s="180"/>
      <c r="C26" s="192" t="s">
        <v>234</v>
      </c>
      <c r="D26" s="260" t="s">
        <v>530</v>
      </c>
      <c r="E26" s="261"/>
      <c r="F26" s="261"/>
      <c r="G26" s="261"/>
      <c r="H26" s="261"/>
      <c r="I26" s="261"/>
      <c r="J26" s="261"/>
      <c r="K26" s="261"/>
      <c r="L26" s="261"/>
      <c r="M26" s="261"/>
      <c r="N26" s="262"/>
    </row>
    <row r="27" spans="1:76" x14ac:dyDescent="0.25">
      <c r="A27" s="180"/>
      <c r="D27" s="179" t="s">
        <v>248</v>
      </c>
      <c r="E27" s="179" t="s">
        <v>736</v>
      </c>
      <c r="G27" s="178">
        <v>10</v>
      </c>
      <c r="N27" s="177"/>
    </row>
    <row r="28" spans="1:76" x14ac:dyDescent="0.25">
      <c r="A28" s="186" t="s">
        <v>220</v>
      </c>
      <c r="B28" s="168" t="s">
        <v>27</v>
      </c>
      <c r="C28" s="168" t="s">
        <v>236</v>
      </c>
      <c r="D28" s="247" t="s">
        <v>237</v>
      </c>
      <c r="E28" s="239"/>
      <c r="F28" s="168" t="s">
        <v>116</v>
      </c>
      <c r="G28" s="181">
        <v>10</v>
      </c>
      <c r="H28" s="185"/>
      <c r="I28" s="181">
        <f>ROUND(G28*AO28,2)</f>
        <v>0</v>
      </c>
      <c r="J28" s="181">
        <f>ROUND(G28*AP28,2)</f>
        <v>0</v>
      </c>
      <c r="K28" s="181">
        <f>ROUND(G28*H28,2)</f>
        <v>0</v>
      </c>
      <c r="L28" s="181">
        <v>9.3999999999999997E-4</v>
      </c>
      <c r="M28" s="181">
        <f>G28*L28</f>
        <v>9.4000000000000004E-3</v>
      </c>
      <c r="N28" s="184" t="s">
        <v>812</v>
      </c>
      <c r="Z28" s="181">
        <f>ROUND(IF(AQ28="5",BJ28,0),2)</f>
        <v>0</v>
      </c>
      <c r="AB28" s="181">
        <f>ROUND(IF(AQ28="1",BH28,0),2)</f>
        <v>0</v>
      </c>
      <c r="AC28" s="181">
        <f>ROUND(IF(AQ28="1",BI28,0),2)</f>
        <v>0</v>
      </c>
      <c r="AD28" s="181">
        <f>ROUND(IF(AQ28="7",BH28,0),2)</f>
        <v>0</v>
      </c>
      <c r="AE28" s="181">
        <f>ROUND(IF(AQ28="7",BI28,0),2)</f>
        <v>0</v>
      </c>
      <c r="AF28" s="181">
        <f>ROUND(IF(AQ28="2",BH28,0),2)</f>
        <v>0</v>
      </c>
      <c r="AG28" s="181">
        <f>ROUND(IF(AQ28="2",BI28,0),2)</f>
        <v>0</v>
      </c>
      <c r="AH28" s="181">
        <f>ROUND(IF(AQ28="0",BJ28,0),2)</f>
        <v>0</v>
      </c>
      <c r="AI28" s="183" t="s">
        <v>27</v>
      </c>
      <c r="AJ28" s="181">
        <f>IF(AN28=0,K28,0)</f>
        <v>0</v>
      </c>
      <c r="AK28" s="181">
        <f>IF(AN28=12,K28,0)</f>
        <v>0</v>
      </c>
      <c r="AL28" s="181">
        <f>IF(AN28=21,K28,0)</f>
        <v>0</v>
      </c>
      <c r="AN28" s="181">
        <v>21</v>
      </c>
      <c r="AO28" s="181">
        <f>H28*0.76016835</f>
        <v>0</v>
      </c>
      <c r="AP28" s="181">
        <f>H28*(1-0.76016835)</f>
        <v>0</v>
      </c>
      <c r="AQ28" s="182" t="s">
        <v>220</v>
      </c>
      <c r="AV28" s="181">
        <f>ROUND(AW28+AX28,2)</f>
        <v>0</v>
      </c>
      <c r="AW28" s="181">
        <f>ROUND(G28*AO28,2)</f>
        <v>0</v>
      </c>
      <c r="AX28" s="181">
        <f>ROUND(G28*AP28,2)</f>
        <v>0</v>
      </c>
      <c r="AY28" s="182" t="s">
        <v>767</v>
      </c>
      <c r="AZ28" s="182" t="s">
        <v>793</v>
      </c>
      <c r="BA28" s="183" t="s">
        <v>788</v>
      </c>
      <c r="BC28" s="181">
        <f>AW28+AX28</f>
        <v>0</v>
      </c>
      <c r="BD28" s="181">
        <f>H28/(100-BE28)*100</f>
        <v>0</v>
      </c>
      <c r="BE28" s="181">
        <v>0</v>
      </c>
      <c r="BF28" s="181">
        <f>M28</f>
        <v>9.4000000000000004E-3</v>
      </c>
      <c r="BH28" s="181">
        <f>G28*AO28</f>
        <v>0</v>
      </c>
      <c r="BI28" s="181">
        <f>G28*AP28</f>
        <v>0</v>
      </c>
      <c r="BJ28" s="181">
        <f>G28*H28</f>
        <v>0</v>
      </c>
      <c r="BK28" s="182" t="s">
        <v>747</v>
      </c>
      <c r="BL28" s="181">
        <v>722</v>
      </c>
      <c r="BW28" s="181">
        <v>21</v>
      </c>
      <c r="BX28" s="169" t="s">
        <v>237</v>
      </c>
    </row>
    <row r="29" spans="1:76" ht="13.5" customHeight="1" x14ac:dyDescent="0.25">
      <c r="A29" s="180"/>
      <c r="C29" s="192" t="s">
        <v>234</v>
      </c>
      <c r="D29" s="260" t="s">
        <v>238</v>
      </c>
      <c r="E29" s="261"/>
      <c r="F29" s="261"/>
      <c r="G29" s="261"/>
      <c r="H29" s="261"/>
      <c r="I29" s="261"/>
      <c r="J29" s="261"/>
      <c r="K29" s="261"/>
      <c r="L29" s="261"/>
      <c r="M29" s="261"/>
      <c r="N29" s="262"/>
    </row>
    <row r="30" spans="1:76" x14ac:dyDescent="0.25">
      <c r="A30" s="180"/>
      <c r="D30" s="179" t="s">
        <v>248</v>
      </c>
      <c r="E30" s="179" t="s">
        <v>733</v>
      </c>
      <c r="G30" s="178">
        <v>10</v>
      </c>
      <c r="N30" s="177"/>
    </row>
    <row r="31" spans="1:76" ht="25.5" x14ac:dyDescent="0.25">
      <c r="A31" s="186" t="s">
        <v>239</v>
      </c>
      <c r="B31" s="168" t="s">
        <v>27</v>
      </c>
      <c r="C31" s="168" t="s">
        <v>240</v>
      </c>
      <c r="D31" s="247" t="s">
        <v>241</v>
      </c>
      <c r="E31" s="239"/>
      <c r="F31" s="168" t="s">
        <v>116</v>
      </c>
      <c r="G31" s="181">
        <v>10</v>
      </c>
      <c r="H31" s="185"/>
      <c r="I31" s="181">
        <f>ROUND(G31*AO31,2)</f>
        <v>0</v>
      </c>
      <c r="J31" s="181">
        <f>ROUND(G31*AP31,2)</f>
        <v>0</v>
      </c>
      <c r="K31" s="181">
        <f>ROUND(G31*H31,2)</f>
        <v>0</v>
      </c>
      <c r="L31" s="181">
        <v>2.9E-4</v>
      </c>
      <c r="M31" s="181">
        <f>G31*L31</f>
        <v>2.8999999999999998E-3</v>
      </c>
      <c r="N31" s="184" t="s">
        <v>812</v>
      </c>
      <c r="Z31" s="181">
        <f>ROUND(IF(AQ31="5",BJ31,0),2)</f>
        <v>0</v>
      </c>
      <c r="AB31" s="181">
        <f>ROUND(IF(AQ31="1",BH31,0),2)</f>
        <v>0</v>
      </c>
      <c r="AC31" s="181">
        <f>ROUND(IF(AQ31="1",BI31,0),2)</f>
        <v>0</v>
      </c>
      <c r="AD31" s="181">
        <f>ROUND(IF(AQ31="7",BH31,0),2)</f>
        <v>0</v>
      </c>
      <c r="AE31" s="181">
        <f>ROUND(IF(AQ31="7",BI31,0),2)</f>
        <v>0</v>
      </c>
      <c r="AF31" s="181">
        <f>ROUND(IF(AQ31="2",BH31,0),2)</f>
        <v>0</v>
      </c>
      <c r="AG31" s="181">
        <f>ROUND(IF(AQ31="2",BI31,0),2)</f>
        <v>0</v>
      </c>
      <c r="AH31" s="181">
        <f>ROUND(IF(AQ31="0",BJ31,0),2)</f>
        <v>0</v>
      </c>
      <c r="AI31" s="183" t="s">
        <v>27</v>
      </c>
      <c r="AJ31" s="181">
        <f>IF(AN31=0,K31,0)</f>
        <v>0</v>
      </c>
      <c r="AK31" s="181">
        <f>IF(AN31=12,K31,0)</f>
        <v>0</v>
      </c>
      <c r="AL31" s="181">
        <f>IF(AN31=21,K31,0)</f>
        <v>0</v>
      </c>
      <c r="AN31" s="181">
        <v>21</v>
      </c>
      <c r="AO31" s="181">
        <f>H31*1</f>
        <v>0</v>
      </c>
      <c r="AP31" s="181">
        <f>H31*(1-1)</f>
        <v>0</v>
      </c>
      <c r="AQ31" s="182" t="s">
        <v>220</v>
      </c>
      <c r="AV31" s="181">
        <f>ROUND(AW31+AX31,2)</f>
        <v>0</v>
      </c>
      <c r="AW31" s="181">
        <f>ROUND(G31*AO31,2)</f>
        <v>0</v>
      </c>
      <c r="AX31" s="181">
        <f>ROUND(G31*AP31,2)</f>
        <v>0</v>
      </c>
      <c r="AY31" s="182" t="s">
        <v>767</v>
      </c>
      <c r="AZ31" s="182" t="s">
        <v>793</v>
      </c>
      <c r="BA31" s="183" t="s">
        <v>788</v>
      </c>
      <c r="BC31" s="181">
        <f>AW31+AX31</f>
        <v>0</v>
      </c>
      <c r="BD31" s="181">
        <f>H31/(100-BE31)*100</f>
        <v>0</v>
      </c>
      <c r="BE31" s="181">
        <v>0</v>
      </c>
      <c r="BF31" s="181">
        <f>M31</f>
        <v>2.8999999999999998E-3</v>
      </c>
      <c r="BH31" s="181">
        <f>G31*AO31</f>
        <v>0</v>
      </c>
      <c r="BI31" s="181">
        <f>G31*AP31</f>
        <v>0</v>
      </c>
      <c r="BJ31" s="181">
        <f>G31*H31</f>
        <v>0</v>
      </c>
      <c r="BK31" s="182" t="s">
        <v>242</v>
      </c>
      <c r="BL31" s="181">
        <v>722</v>
      </c>
      <c r="BW31" s="181">
        <v>21</v>
      </c>
      <c r="BX31" s="169" t="s">
        <v>241</v>
      </c>
    </row>
    <row r="32" spans="1:76" x14ac:dyDescent="0.25">
      <c r="A32" s="180"/>
      <c r="D32" s="179" t="s">
        <v>248</v>
      </c>
      <c r="E32" s="179" t="s">
        <v>733</v>
      </c>
      <c r="G32" s="178">
        <v>10</v>
      </c>
      <c r="N32" s="177"/>
    </row>
    <row r="33" spans="1:76" ht="38.25" x14ac:dyDescent="0.25">
      <c r="A33" s="180"/>
      <c r="C33" s="192" t="s">
        <v>243</v>
      </c>
      <c r="D33" s="260" t="s">
        <v>244</v>
      </c>
      <c r="E33" s="261"/>
      <c r="F33" s="261"/>
      <c r="G33" s="261"/>
      <c r="H33" s="261"/>
      <c r="I33" s="261"/>
      <c r="J33" s="261"/>
      <c r="K33" s="261"/>
      <c r="L33" s="261"/>
      <c r="M33" s="261"/>
      <c r="N33" s="262"/>
      <c r="BX33" s="193" t="s">
        <v>244</v>
      </c>
    </row>
    <row r="34" spans="1:76" x14ac:dyDescent="0.25">
      <c r="A34" s="186" t="s">
        <v>245</v>
      </c>
      <c r="B34" s="168" t="s">
        <v>27</v>
      </c>
      <c r="C34" s="168" t="s">
        <v>246</v>
      </c>
      <c r="D34" s="247" t="s">
        <v>247</v>
      </c>
      <c r="E34" s="239"/>
      <c r="F34" s="168" t="s">
        <v>116</v>
      </c>
      <c r="G34" s="181">
        <v>25</v>
      </c>
      <c r="H34" s="185"/>
      <c r="I34" s="181">
        <f>ROUND(G34*AO34,2)</f>
        <v>0</v>
      </c>
      <c r="J34" s="181">
        <f>ROUND(G34*AP34,2)</f>
        <v>0</v>
      </c>
      <c r="K34" s="181">
        <f>ROUND(G34*H34,2)</f>
        <v>0</v>
      </c>
      <c r="L34" s="181">
        <v>2.9999999999999997E-4</v>
      </c>
      <c r="M34" s="181">
        <f>G34*L34</f>
        <v>7.4999999999999997E-3</v>
      </c>
      <c r="N34" s="184" t="s">
        <v>812</v>
      </c>
      <c r="Z34" s="181">
        <f>ROUND(IF(AQ34="5",BJ34,0),2)</f>
        <v>0</v>
      </c>
      <c r="AB34" s="181">
        <f>ROUND(IF(AQ34="1",BH34,0),2)</f>
        <v>0</v>
      </c>
      <c r="AC34" s="181">
        <f>ROUND(IF(AQ34="1",BI34,0),2)</f>
        <v>0</v>
      </c>
      <c r="AD34" s="181">
        <f>ROUND(IF(AQ34="7",BH34,0),2)</f>
        <v>0</v>
      </c>
      <c r="AE34" s="181">
        <f>ROUND(IF(AQ34="7",BI34,0),2)</f>
        <v>0</v>
      </c>
      <c r="AF34" s="181">
        <f>ROUND(IF(AQ34="2",BH34,0),2)</f>
        <v>0</v>
      </c>
      <c r="AG34" s="181">
        <f>ROUND(IF(AQ34="2",BI34,0),2)</f>
        <v>0</v>
      </c>
      <c r="AH34" s="181">
        <f>ROUND(IF(AQ34="0",BJ34,0),2)</f>
        <v>0</v>
      </c>
      <c r="AI34" s="183" t="s">
        <v>27</v>
      </c>
      <c r="AJ34" s="181">
        <f>IF(AN34=0,K34,0)</f>
        <v>0</v>
      </c>
      <c r="AK34" s="181">
        <f>IF(AN34=12,K34,0)</f>
        <v>0</v>
      </c>
      <c r="AL34" s="181">
        <f>IF(AN34=21,K34,0)</f>
        <v>0</v>
      </c>
      <c r="AN34" s="181">
        <v>21</v>
      </c>
      <c r="AO34" s="181">
        <f>H34*0.30496124</f>
        <v>0</v>
      </c>
      <c r="AP34" s="181">
        <f>H34*(1-0.30496124)</f>
        <v>0</v>
      </c>
      <c r="AQ34" s="182" t="s">
        <v>221</v>
      </c>
      <c r="AV34" s="181">
        <f>ROUND(AW34+AX34,2)</f>
        <v>0</v>
      </c>
      <c r="AW34" s="181">
        <f>ROUND(G34*AO34,2)</f>
        <v>0</v>
      </c>
      <c r="AX34" s="181">
        <f>ROUND(G34*AP34,2)</f>
        <v>0</v>
      </c>
      <c r="AY34" s="182" t="s">
        <v>767</v>
      </c>
      <c r="AZ34" s="182" t="s">
        <v>793</v>
      </c>
      <c r="BA34" s="183" t="s">
        <v>788</v>
      </c>
      <c r="BC34" s="181">
        <f>AW34+AX34</f>
        <v>0</v>
      </c>
      <c r="BD34" s="181">
        <f>H34/(100-BE34)*100</f>
        <v>0</v>
      </c>
      <c r="BE34" s="181">
        <v>0</v>
      </c>
      <c r="BF34" s="181">
        <f>M34</f>
        <v>7.4999999999999997E-3</v>
      </c>
      <c r="BH34" s="181">
        <f>G34*AO34</f>
        <v>0</v>
      </c>
      <c r="BI34" s="181">
        <f>G34*AP34</f>
        <v>0</v>
      </c>
      <c r="BJ34" s="181">
        <f>G34*H34</f>
        <v>0</v>
      </c>
      <c r="BK34" s="182" t="s">
        <v>747</v>
      </c>
      <c r="BL34" s="181">
        <v>722</v>
      </c>
      <c r="BW34" s="181">
        <v>21</v>
      </c>
      <c r="BX34" s="169" t="s">
        <v>247</v>
      </c>
    </row>
    <row r="35" spans="1:76" ht="40.5" customHeight="1" x14ac:dyDescent="0.25">
      <c r="A35" s="180"/>
      <c r="C35" s="192" t="s">
        <v>234</v>
      </c>
      <c r="D35" s="260" t="s">
        <v>530</v>
      </c>
      <c r="E35" s="260"/>
      <c r="F35" s="260"/>
      <c r="G35" s="260"/>
      <c r="H35" s="260"/>
      <c r="I35" s="260"/>
      <c r="J35" s="260"/>
      <c r="K35" s="260"/>
      <c r="L35" s="260"/>
      <c r="M35" s="260"/>
      <c r="N35" s="263"/>
    </row>
    <row r="36" spans="1:76" x14ac:dyDescent="0.25">
      <c r="A36" s="180"/>
      <c r="D36" s="179" t="s">
        <v>299</v>
      </c>
      <c r="E36" s="179" t="s">
        <v>731</v>
      </c>
      <c r="G36" s="178">
        <v>25</v>
      </c>
      <c r="N36" s="177"/>
    </row>
    <row r="37" spans="1:76" x14ac:dyDescent="0.25">
      <c r="A37" s="186" t="s">
        <v>248</v>
      </c>
      <c r="B37" s="168" t="s">
        <v>27</v>
      </c>
      <c r="C37" s="168" t="s">
        <v>249</v>
      </c>
      <c r="D37" s="247" t="s">
        <v>250</v>
      </c>
      <c r="E37" s="239"/>
      <c r="F37" s="168" t="s">
        <v>116</v>
      </c>
      <c r="G37" s="181">
        <v>25</v>
      </c>
      <c r="H37" s="185"/>
      <c r="I37" s="181">
        <f>ROUND(G37*AO37,2)</f>
        <v>0</v>
      </c>
      <c r="J37" s="181">
        <f>ROUND(G37*AP37,2)</f>
        <v>0</v>
      </c>
      <c r="K37" s="181">
        <f>ROUND(G37*H37,2)</f>
        <v>0</v>
      </c>
      <c r="L37" s="181">
        <v>1.65E-3</v>
      </c>
      <c r="M37" s="181">
        <f>G37*L37</f>
        <v>4.1250000000000002E-2</v>
      </c>
      <c r="N37" s="184" t="s">
        <v>812</v>
      </c>
      <c r="Z37" s="181">
        <f>ROUND(IF(AQ37="5",BJ37,0),2)</f>
        <v>0</v>
      </c>
      <c r="AB37" s="181">
        <f>ROUND(IF(AQ37="1",BH37,0),2)</f>
        <v>0</v>
      </c>
      <c r="AC37" s="181">
        <f>ROUND(IF(AQ37="1",BI37,0),2)</f>
        <v>0</v>
      </c>
      <c r="AD37" s="181">
        <f>ROUND(IF(AQ37="7",BH37,0),2)</f>
        <v>0</v>
      </c>
      <c r="AE37" s="181">
        <f>ROUND(IF(AQ37="7",BI37,0),2)</f>
        <v>0</v>
      </c>
      <c r="AF37" s="181">
        <f>ROUND(IF(AQ37="2",BH37,0),2)</f>
        <v>0</v>
      </c>
      <c r="AG37" s="181">
        <f>ROUND(IF(AQ37="2",BI37,0),2)</f>
        <v>0</v>
      </c>
      <c r="AH37" s="181">
        <f>ROUND(IF(AQ37="0",BJ37,0),2)</f>
        <v>0</v>
      </c>
      <c r="AI37" s="183" t="s">
        <v>27</v>
      </c>
      <c r="AJ37" s="181">
        <f>IF(AN37=0,K37,0)</f>
        <v>0</v>
      </c>
      <c r="AK37" s="181">
        <f>IF(AN37=12,K37,0)</f>
        <v>0</v>
      </c>
      <c r="AL37" s="181">
        <f>IF(AN37=21,K37,0)</f>
        <v>0</v>
      </c>
      <c r="AN37" s="181">
        <v>21</v>
      </c>
      <c r="AO37" s="181">
        <f>H37*0.822648465</f>
        <v>0</v>
      </c>
      <c r="AP37" s="181">
        <f>H37*(1-0.822648465)</f>
        <v>0</v>
      </c>
      <c r="AQ37" s="182" t="s">
        <v>220</v>
      </c>
      <c r="AV37" s="181">
        <f>ROUND(AW37+AX37,2)</f>
        <v>0</v>
      </c>
      <c r="AW37" s="181">
        <f>ROUND(G37*AO37,2)</f>
        <v>0</v>
      </c>
      <c r="AX37" s="181">
        <f>ROUND(G37*AP37,2)</f>
        <v>0</v>
      </c>
      <c r="AY37" s="182" t="s">
        <v>767</v>
      </c>
      <c r="AZ37" s="182" t="s">
        <v>793</v>
      </c>
      <c r="BA37" s="183" t="s">
        <v>788</v>
      </c>
      <c r="BC37" s="181">
        <f>AW37+AX37</f>
        <v>0</v>
      </c>
      <c r="BD37" s="181">
        <f>H37/(100-BE37)*100</f>
        <v>0</v>
      </c>
      <c r="BE37" s="181">
        <v>0</v>
      </c>
      <c r="BF37" s="181">
        <f>M37</f>
        <v>4.1250000000000002E-2</v>
      </c>
      <c r="BH37" s="181">
        <f>G37*AO37</f>
        <v>0</v>
      </c>
      <c r="BI37" s="181">
        <f>G37*AP37</f>
        <v>0</v>
      </c>
      <c r="BJ37" s="181">
        <f>G37*H37</f>
        <v>0</v>
      </c>
      <c r="BK37" s="182" t="s">
        <v>747</v>
      </c>
      <c r="BL37" s="181">
        <v>722</v>
      </c>
      <c r="BW37" s="181">
        <v>21</v>
      </c>
      <c r="BX37" s="169" t="s">
        <v>250</v>
      </c>
    </row>
    <row r="38" spans="1:76" ht="13.5" customHeight="1" x14ac:dyDescent="0.25">
      <c r="A38" s="180"/>
      <c r="C38" s="192" t="s">
        <v>234</v>
      </c>
      <c r="D38" s="260" t="s">
        <v>238</v>
      </c>
      <c r="E38" s="261"/>
      <c r="F38" s="261"/>
      <c r="G38" s="261"/>
      <c r="H38" s="261"/>
      <c r="I38" s="261"/>
      <c r="J38" s="261"/>
      <c r="K38" s="261"/>
      <c r="L38" s="261"/>
      <c r="M38" s="261"/>
      <c r="N38" s="262"/>
    </row>
    <row r="39" spans="1:76" x14ac:dyDescent="0.25">
      <c r="A39" s="180"/>
      <c r="D39" s="179" t="s">
        <v>299</v>
      </c>
      <c r="E39" s="179" t="s">
        <v>731</v>
      </c>
      <c r="G39" s="178">
        <v>25</v>
      </c>
      <c r="N39" s="177"/>
    </row>
    <row r="40" spans="1:76" ht="25.5" x14ac:dyDescent="0.25">
      <c r="A40" s="186" t="s">
        <v>251</v>
      </c>
      <c r="B40" s="168" t="s">
        <v>27</v>
      </c>
      <c r="C40" s="168" t="s">
        <v>252</v>
      </c>
      <c r="D40" s="247" t="s">
        <v>253</v>
      </c>
      <c r="E40" s="239"/>
      <c r="F40" s="168" t="s">
        <v>116</v>
      </c>
      <c r="G40" s="181">
        <v>25</v>
      </c>
      <c r="H40" s="185"/>
      <c r="I40" s="181">
        <f>ROUND(G40*AO40,2)</f>
        <v>0</v>
      </c>
      <c r="J40" s="181">
        <f>ROUND(G40*AP40,2)</f>
        <v>0</v>
      </c>
      <c r="K40" s="181">
        <f>ROUND(G40*H40,2)</f>
        <v>0</v>
      </c>
      <c r="L40" s="181">
        <v>6.7000000000000002E-4</v>
      </c>
      <c r="M40" s="181">
        <f>G40*L40</f>
        <v>1.6750000000000001E-2</v>
      </c>
      <c r="N40" s="184" t="s">
        <v>812</v>
      </c>
      <c r="Z40" s="181">
        <f>ROUND(IF(AQ40="5",BJ40,0),2)</f>
        <v>0</v>
      </c>
      <c r="AB40" s="181">
        <f>ROUND(IF(AQ40="1",BH40,0),2)</f>
        <v>0</v>
      </c>
      <c r="AC40" s="181">
        <f>ROUND(IF(AQ40="1",BI40,0),2)</f>
        <v>0</v>
      </c>
      <c r="AD40" s="181">
        <f>ROUND(IF(AQ40="7",BH40,0),2)</f>
        <v>0</v>
      </c>
      <c r="AE40" s="181">
        <f>ROUND(IF(AQ40="7",BI40,0),2)</f>
        <v>0</v>
      </c>
      <c r="AF40" s="181">
        <f>ROUND(IF(AQ40="2",BH40,0),2)</f>
        <v>0</v>
      </c>
      <c r="AG40" s="181">
        <f>ROUND(IF(AQ40="2",BI40,0),2)</f>
        <v>0</v>
      </c>
      <c r="AH40" s="181">
        <f>ROUND(IF(AQ40="0",BJ40,0),2)</f>
        <v>0</v>
      </c>
      <c r="AI40" s="183" t="s">
        <v>27</v>
      </c>
      <c r="AJ40" s="181">
        <f>IF(AN40=0,K40,0)</f>
        <v>0</v>
      </c>
      <c r="AK40" s="181">
        <f>IF(AN40=12,K40,0)</f>
        <v>0</v>
      </c>
      <c r="AL40" s="181">
        <f>IF(AN40=21,K40,0)</f>
        <v>0</v>
      </c>
      <c r="AN40" s="181">
        <v>21</v>
      </c>
      <c r="AO40" s="181">
        <f>H40*1</f>
        <v>0</v>
      </c>
      <c r="AP40" s="181">
        <f>H40*(1-1)</f>
        <v>0</v>
      </c>
      <c r="AQ40" s="182" t="s">
        <v>220</v>
      </c>
      <c r="AV40" s="181">
        <f>ROUND(AW40+AX40,2)</f>
        <v>0</v>
      </c>
      <c r="AW40" s="181">
        <f>ROUND(G40*AO40,2)</f>
        <v>0</v>
      </c>
      <c r="AX40" s="181">
        <f>ROUND(G40*AP40,2)</f>
        <v>0</v>
      </c>
      <c r="AY40" s="182" t="s">
        <v>767</v>
      </c>
      <c r="AZ40" s="182" t="s">
        <v>793</v>
      </c>
      <c r="BA40" s="183" t="s">
        <v>788</v>
      </c>
      <c r="BC40" s="181">
        <f>AW40+AX40</f>
        <v>0</v>
      </c>
      <c r="BD40" s="181">
        <f>H40/(100-BE40)*100</f>
        <v>0</v>
      </c>
      <c r="BE40" s="181">
        <v>0</v>
      </c>
      <c r="BF40" s="181">
        <f>M40</f>
        <v>1.6750000000000001E-2</v>
      </c>
      <c r="BH40" s="181">
        <f>G40*AO40</f>
        <v>0</v>
      </c>
      <c r="BI40" s="181">
        <f>G40*AP40</f>
        <v>0</v>
      </c>
      <c r="BJ40" s="181">
        <f>G40*H40</f>
        <v>0</v>
      </c>
      <c r="BK40" s="182" t="s">
        <v>242</v>
      </c>
      <c r="BL40" s="181">
        <v>722</v>
      </c>
      <c r="BW40" s="181">
        <v>21</v>
      </c>
      <c r="BX40" s="169" t="s">
        <v>253</v>
      </c>
    </row>
    <row r="41" spans="1:76" x14ac:dyDescent="0.25">
      <c r="A41" s="180"/>
      <c r="D41" s="179" t="s">
        <v>299</v>
      </c>
      <c r="E41" s="179" t="s">
        <v>731</v>
      </c>
      <c r="G41" s="178">
        <v>25</v>
      </c>
      <c r="N41" s="177"/>
    </row>
    <row r="42" spans="1:76" ht="38.25" x14ac:dyDescent="0.25">
      <c r="A42" s="180"/>
      <c r="C42" s="192" t="s">
        <v>243</v>
      </c>
      <c r="D42" s="260" t="s">
        <v>244</v>
      </c>
      <c r="E42" s="261"/>
      <c r="F42" s="261"/>
      <c r="G42" s="261"/>
      <c r="H42" s="261"/>
      <c r="I42" s="261"/>
      <c r="J42" s="261"/>
      <c r="K42" s="261"/>
      <c r="L42" s="261"/>
      <c r="M42" s="261"/>
      <c r="N42" s="262"/>
      <c r="BX42" s="193" t="s">
        <v>244</v>
      </c>
    </row>
    <row r="43" spans="1:76" x14ac:dyDescent="0.25">
      <c r="A43" s="186" t="s">
        <v>254</v>
      </c>
      <c r="B43" s="168" t="s">
        <v>27</v>
      </c>
      <c r="C43" s="168" t="s">
        <v>255</v>
      </c>
      <c r="D43" s="247" t="s">
        <v>256</v>
      </c>
      <c r="E43" s="239"/>
      <c r="F43" s="168" t="s">
        <v>116</v>
      </c>
      <c r="G43" s="181">
        <v>35</v>
      </c>
      <c r="H43" s="185"/>
      <c r="I43" s="181">
        <f>ROUND(G43*AO43,2)</f>
        <v>0</v>
      </c>
      <c r="J43" s="181">
        <f>ROUND(G43*AP43,2)</f>
        <v>0</v>
      </c>
      <c r="K43" s="181">
        <f>ROUND(G43*H43,2)</f>
        <v>0</v>
      </c>
      <c r="L43" s="181">
        <v>6.8999999999999997E-4</v>
      </c>
      <c r="M43" s="181">
        <f>G43*L43</f>
        <v>2.4149999999999998E-2</v>
      </c>
      <c r="N43" s="184" t="s">
        <v>812</v>
      </c>
      <c r="Z43" s="181">
        <f>ROUND(IF(AQ43="5",BJ43,0),2)</f>
        <v>0</v>
      </c>
      <c r="AB43" s="181">
        <f>ROUND(IF(AQ43="1",BH43,0),2)</f>
        <v>0</v>
      </c>
      <c r="AC43" s="181">
        <f>ROUND(IF(AQ43="1",BI43,0),2)</f>
        <v>0</v>
      </c>
      <c r="AD43" s="181">
        <f>ROUND(IF(AQ43="7",BH43,0),2)</f>
        <v>0</v>
      </c>
      <c r="AE43" s="181">
        <f>ROUND(IF(AQ43="7",BI43,0),2)</f>
        <v>0</v>
      </c>
      <c r="AF43" s="181">
        <f>ROUND(IF(AQ43="2",BH43,0),2)</f>
        <v>0</v>
      </c>
      <c r="AG43" s="181">
        <f>ROUND(IF(AQ43="2",BI43,0),2)</f>
        <v>0</v>
      </c>
      <c r="AH43" s="181">
        <f>ROUND(IF(AQ43="0",BJ43,0),2)</f>
        <v>0</v>
      </c>
      <c r="AI43" s="183" t="s">
        <v>27</v>
      </c>
      <c r="AJ43" s="181">
        <f>IF(AN43=0,K43,0)</f>
        <v>0</v>
      </c>
      <c r="AK43" s="181">
        <f>IF(AN43=12,K43,0)</f>
        <v>0</v>
      </c>
      <c r="AL43" s="181">
        <f>IF(AN43=21,K43,0)</f>
        <v>0</v>
      </c>
      <c r="AN43" s="181">
        <v>21</v>
      </c>
      <c r="AO43" s="181">
        <f>H43*0.306697159</f>
        <v>0</v>
      </c>
      <c r="AP43" s="181">
        <f>H43*(1-0.306697159)</f>
        <v>0</v>
      </c>
      <c r="AQ43" s="182" t="s">
        <v>221</v>
      </c>
      <c r="AV43" s="181">
        <f>ROUND(AW43+AX43,2)</f>
        <v>0</v>
      </c>
      <c r="AW43" s="181">
        <f>ROUND(G43*AO43,2)</f>
        <v>0</v>
      </c>
      <c r="AX43" s="181">
        <f>ROUND(G43*AP43,2)</f>
        <v>0</v>
      </c>
      <c r="AY43" s="182" t="s">
        <v>767</v>
      </c>
      <c r="AZ43" s="182" t="s">
        <v>793</v>
      </c>
      <c r="BA43" s="183" t="s">
        <v>788</v>
      </c>
      <c r="BC43" s="181">
        <f>AW43+AX43</f>
        <v>0</v>
      </c>
      <c r="BD43" s="181">
        <f>H43/(100-BE43)*100</f>
        <v>0</v>
      </c>
      <c r="BE43" s="181">
        <v>0</v>
      </c>
      <c r="BF43" s="181">
        <f>M43</f>
        <v>2.4149999999999998E-2</v>
      </c>
      <c r="BH43" s="181">
        <f>G43*AO43</f>
        <v>0</v>
      </c>
      <c r="BI43" s="181">
        <f>G43*AP43</f>
        <v>0</v>
      </c>
      <c r="BJ43" s="181">
        <f>G43*H43</f>
        <v>0</v>
      </c>
      <c r="BK43" s="182" t="s">
        <v>747</v>
      </c>
      <c r="BL43" s="181">
        <v>722</v>
      </c>
      <c r="BW43" s="181">
        <v>21</v>
      </c>
      <c r="BX43" s="169" t="s">
        <v>256</v>
      </c>
    </row>
    <row r="44" spans="1:76" ht="40.5" customHeight="1" x14ac:dyDescent="0.25">
      <c r="A44" s="180"/>
      <c r="C44" s="192" t="s">
        <v>234</v>
      </c>
      <c r="D44" s="260" t="s">
        <v>530</v>
      </c>
      <c r="E44" s="261"/>
      <c r="F44" s="261"/>
      <c r="G44" s="261"/>
      <c r="H44" s="261"/>
      <c r="I44" s="261"/>
      <c r="J44" s="261"/>
      <c r="K44" s="261"/>
      <c r="L44" s="261"/>
      <c r="M44" s="261"/>
      <c r="N44" s="262"/>
    </row>
    <row r="45" spans="1:76" x14ac:dyDescent="0.25">
      <c r="A45" s="180"/>
      <c r="D45" s="179" t="s">
        <v>299</v>
      </c>
      <c r="E45" s="179" t="s">
        <v>731</v>
      </c>
      <c r="G45" s="178">
        <v>25</v>
      </c>
      <c r="N45" s="177"/>
    </row>
    <row r="46" spans="1:76" x14ac:dyDescent="0.25">
      <c r="A46" s="180"/>
      <c r="D46" s="179" t="s">
        <v>248</v>
      </c>
      <c r="E46" s="179" t="s">
        <v>733</v>
      </c>
      <c r="G46" s="178">
        <v>10</v>
      </c>
      <c r="N46" s="177"/>
    </row>
    <row r="47" spans="1:76" x14ac:dyDescent="0.25">
      <c r="A47" s="186" t="s">
        <v>180</v>
      </c>
      <c r="B47" s="168" t="s">
        <v>27</v>
      </c>
      <c r="C47" s="168" t="s">
        <v>257</v>
      </c>
      <c r="D47" s="247" t="s">
        <v>258</v>
      </c>
      <c r="E47" s="239"/>
      <c r="F47" s="168" t="s">
        <v>116</v>
      </c>
      <c r="G47" s="181">
        <v>35</v>
      </c>
      <c r="H47" s="185"/>
      <c r="I47" s="181">
        <f>ROUND(G47*AO47,2)</f>
        <v>0</v>
      </c>
      <c r="J47" s="181">
        <f>ROUND(G47*AP47,2)</f>
        <v>0</v>
      </c>
      <c r="K47" s="181">
        <f>ROUND(G47*H47,2)</f>
        <v>0</v>
      </c>
      <c r="L47" s="181">
        <v>2.5799999999999998E-3</v>
      </c>
      <c r="M47" s="181">
        <f>G47*L47</f>
        <v>9.0299999999999991E-2</v>
      </c>
      <c r="N47" s="184" t="s">
        <v>812</v>
      </c>
      <c r="Z47" s="181">
        <f>ROUND(IF(AQ47="5",BJ47,0),2)</f>
        <v>0</v>
      </c>
      <c r="AB47" s="181">
        <f>ROUND(IF(AQ47="1",BH47,0),2)</f>
        <v>0</v>
      </c>
      <c r="AC47" s="181">
        <f>ROUND(IF(AQ47="1",BI47,0),2)</f>
        <v>0</v>
      </c>
      <c r="AD47" s="181">
        <f>ROUND(IF(AQ47="7",BH47,0),2)</f>
        <v>0</v>
      </c>
      <c r="AE47" s="181">
        <f>ROUND(IF(AQ47="7",BI47,0),2)</f>
        <v>0</v>
      </c>
      <c r="AF47" s="181">
        <f>ROUND(IF(AQ47="2",BH47,0),2)</f>
        <v>0</v>
      </c>
      <c r="AG47" s="181">
        <f>ROUND(IF(AQ47="2",BI47,0),2)</f>
        <v>0</v>
      </c>
      <c r="AH47" s="181">
        <f>ROUND(IF(AQ47="0",BJ47,0),2)</f>
        <v>0</v>
      </c>
      <c r="AI47" s="183" t="s">
        <v>27</v>
      </c>
      <c r="AJ47" s="181">
        <f>IF(AN47=0,K47,0)</f>
        <v>0</v>
      </c>
      <c r="AK47" s="181">
        <f>IF(AN47=12,K47,0)</f>
        <v>0</v>
      </c>
      <c r="AL47" s="181">
        <f>IF(AN47=21,K47,0)</f>
        <v>0</v>
      </c>
      <c r="AN47" s="181">
        <v>21</v>
      </c>
      <c r="AO47" s="181">
        <f>H47*0.8492875</f>
        <v>0</v>
      </c>
      <c r="AP47" s="181">
        <f>H47*(1-0.8492875)</f>
        <v>0</v>
      </c>
      <c r="AQ47" s="182" t="s">
        <v>220</v>
      </c>
      <c r="AV47" s="181">
        <f>ROUND(AW47+AX47,2)</f>
        <v>0</v>
      </c>
      <c r="AW47" s="181">
        <f>ROUND(G47*AO47,2)</f>
        <v>0</v>
      </c>
      <c r="AX47" s="181">
        <f>ROUND(G47*AP47,2)</f>
        <v>0</v>
      </c>
      <c r="AY47" s="182" t="s">
        <v>767</v>
      </c>
      <c r="AZ47" s="182" t="s">
        <v>793</v>
      </c>
      <c r="BA47" s="183" t="s">
        <v>788</v>
      </c>
      <c r="BC47" s="181">
        <f>AW47+AX47</f>
        <v>0</v>
      </c>
      <c r="BD47" s="181">
        <f>H47/(100-BE47)*100</f>
        <v>0</v>
      </c>
      <c r="BE47" s="181">
        <v>0</v>
      </c>
      <c r="BF47" s="181">
        <f>M47</f>
        <v>9.0299999999999991E-2</v>
      </c>
      <c r="BH47" s="181">
        <f>G47*AO47</f>
        <v>0</v>
      </c>
      <c r="BI47" s="181">
        <f>G47*AP47</f>
        <v>0</v>
      </c>
      <c r="BJ47" s="181">
        <f>G47*H47</f>
        <v>0</v>
      </c>
      <c r="BK47" s="182" t="s">
        <v>747</v>
      </c>
      <c r="BL47" s="181">
        <v>722</v>
      </c>
      <c r="BW47" s="181">
        <v>21</v>
      </c>
      <c r="BX47" s="169" t="s">
        <v>258</v>
      </c>
    </row>
    <row r="48" spans="1:76" ht="13.5" customHeight="1" x14ac:dyDescent="0.25">
      <c r="A48" s="180"/>
      <c r="C48" s="192" t="s">
        <v>234</v>
      </c>
      <c r="D48" s="260" t="s">
        <v>238</v>
      </c>
      <c r="E48" s="261"/>
      <c r="F48" s="261"/>
      <c r="G48" s="261"/>
      <c r="H48" s="261"/>
      <c r="I48" s="261"/>
      <c r="J48" s="261"/>
      <c r="K48" s="261"/>
      <c r="L48" s="261"/>
      <c r="M48" s="261"/>
      <c r="N48" s="262"/>
    </row>
    <row r="49" spans="1:76" x14ac:dyDescent="0.25">
      <c r="A49" s="180"/>
      <c r="D49" s="179" t="s">
        <v>299</v>
      </c>
      <c r="E49" s="179" t="s">
        <v>731</v>
      </c>
      <c r="G49" s="178">
        <v>25</v>
      </c>
      <c r="N49" s="177"/>
    </row>
    <row r="50" spans="1:76" x14ac:dyDescent="0.25">
      <c r="A50" s="180"/>
      <c r="D50" s="179" t="s">
        <v>248</v>
      </c>
      <c r="E50" s="179" t="s">
        <v>733</v>
      </c>
      <c r="G50" s="178">
        <v>10</v>
      </c>
      <c r="N50" s="177"/>
    </row>
    <row r="51" spans="1:76" ht="25.5" x14ac:dyDescent="0.25">
      <c r="A51" s="186" t="s">
        <v>259</v>
      </c>
      <c r="B51" s="168" t="s">
        <v>27</v>
      </c>
      <c r="C51" s="168" t="s">
        <v>260</v>
      </c>
      <c r="D51" s="247" t="s">
        <v>261</v>
      </c>
      <c r="E51" s="239"/>
      <c r="F51" s="168" t="s">
        <v>116</v>
      </c>
      <c r="G51" s="181">
        <v>35</v>
      </c>
      <c r="H51" s="185"/>
      <c r="I51" s="181">
        <f>ROUND(G51*AO51,2)</f>
        <v>0</v>
      </c>
      <c r="J51" s="181">
        <f>ROUND(G51*AP51,2)</f>
        <v>0</v>
      </c>
      <c r="K51" s="181">
        <f>ROUND(G51*H51,2)</f>
        <v>0</v>
      </c>
      <c r="L51" s="181">
        <v>8.4999999999999995E-4</v>
      </c>
      <c r="M51" s="181">
        <f>G51*L51</f>
        <v>2.9749999999999999E-2</v>
      </c>
      <c r="N51" s="184" t="s">
        <v>812</v>
      </c>
      <c r="Z51" s="181">
        <f>ROUND(IF(AQ51="5",BJ51,0),2)</f>
        <v>0</v>
      </c>
      <c r="AB51" s="181">
        <f>ROUND(IF(AQ51="1",BH51,0),2)</f>
        <v>0</v>
      </c>
      <c r="AC51" s="181">
        <f>ROUND(IF(AQ51="1",BI51,0),2)</f>
        <v>0</v>
      </c>
      <c r="AD51" s="181">
        <f>ROUND(IF(AQ51="7",BH51,0),2)</f>
        <v>0</v>
      </c>
      <c r="AE51" s="181">
        <f>ROUND(IF(AQ51="7",BI51,0),2)</f>
        <v>0</v>
      </c>
      <c r="AF51" s="181">
        <f>ROUND(IF(AQ51="2",BH51,0),2)</f>
        <v>0</v>
      </c>
      <c r="AG51" s="181">
        <f>ROUND(IF(AQ51="2",BI51,0),2)</f>
        <v>0</v>
      </c>
      <c r="AH51" s="181">
        <f>ROUND(IF(AQ51="0",BJ51,0),2)</f>
        <v>0</v>
      </c>
      <c r="AI51" s="183" t="s">
        <v>27</v>
      </c>
      <c r="AJ51" s="181">
        <f>IF(AN51=0,K51,0)</f>
        <v>0</v>
      </c>
      <c r="AK51" s="181">
        <f>IF(AN51=12,K51,0)</f>
        <v>0</v>
      </c>
      <c r="AL51" s="181">
        <f>IF(AN51=21,K51,0)</f>
        <v>0</v>
      </c>
      <c r="AN51" s="181">
        <v>21</v>
      </c>
      <c r="AO51" s="181">
        <f>H51*1</f>
        <v>0</v>
      </c>
      <c r="AP51" s="181">
        <f>H51*(1-1)</f>
        <v>0</v>
      </c>
      <c r="AQ51" s="182" t="s">
        <v>220</v>
      </c>
      <c r="AV51" s="181">
        <f>ROUND(AW51+AX51,2)</f>
        <v>0</v>
      </c>
      <c r="AW51" s="181">
        <f>ROUND(G51*AO51,2)</f>
        <v>0</v>
      </c>
      <c r="AX51" s="181">
        <f>ROUND(G51*AP51,2)</f>
        <v>0</v>
      </c>
      <c r="AY51" s="182" t="s">
        <v>767</v>
      </c>
      <c r="AZ51" s="182" t="s">
        <v>793</v>
      </c>
      <c r="BA51" s="183" t="s">
        <v>788</v>
      </c>
      <c r="BC51" s="181">
        <f>AW51+AX51</f>
        <v>0</v>
      </c>
      <c r="BD51" s="181">
        <f>H51/(100-BE51)*100</f>
        <v>0</v>
      </c>
      <c r="BE51" s="181">
        <v>0</v>
      </c>
      <c r="BF51" s="181">
        <f>M51</f>
        <v>2.9749999999999999E-2</v>
      </c>
      <c r="BH51" s="181">
        <f>G51*AO51</f>
        <v>0</v>
      </c>
      <c r="BI51" s="181">
        <f>G51*AP51</f>
        <v>0</v>
      </c>
      <c r="BJ51" s="181">
        <f>G51*H51</f>
        <v>0</v>
      </c>
      <c r="BK51" s="182" t="s">
        <v>242</v>
      </c>
      <c r="BL51" s="181">
        <v>722</v>
      </c>
      <c r="BW51" s="181">
        <v>21</v>
      </c>
      <c r="BX51" s="169" t="s">
        <v>261</v>
      </c>
    </row>
    <row r="52" spans="1:76" x14ac:dyDescent="0.25">
      <c r="A52" s="180"/>
      <c r="D52" s="179" t="s">
        <v>299</v>
      </c>
      <c r="E52" s="179" t="s">
        <v>731</v>
      </c>
      <c r="G52" s="178">
        <v>25</v>
      </c>
      <c r="N52" s="177"/>
    </row>
    <row r="53" spans="1:76" x14ac:dyDescent="0.25">
      <c r="A53" s="180"/>
      <c r="D53" s="179" t="s">
        <v>248</v>
      </c>
      <c r="E53" s="179" t="s">
        <v>733</v>
      </c>
      <c r="G53" s="178">
        <v>10</v>
      </c>
      <c r="N53" s="177"/>
    </row>
    <row r="54" spans="1:76" ht="38.25" x14ac:dyDescent="0.25">
      <c r="A54" s="180"/>
      <c r="C54" s="192" t="s">
        <v>243</v>
      </c>
      <c r="D54" s="260" t="s">
        <v>244</v>
      </c>
      <c r="E54" s="261"/>
      <c r="F54" s="261"/>
      <c r="G54" s="261"/>
      <c r="H54" s="261"/>
      <c r="I54" s="261"/>
      <c r="J54" s="261"/>
      <c r="K54" s="261"/>
      <c r="L54" s="261"/>
      <c r="M54" s="261"/>
      <c r="N54" s="262"/>
      <c r="BX54" s="193" t="s">
        <v>244</v>
      </c>
    </row>
    <row r="55" spans="1:76" x14ac:dyDescent="0.25">
      <c r="A55" s="186" t="s">
        <v>262</v>
      </c>
      <c r="B55" s="168" t="s">
        <v>27</v>
      </c>
      <c r="C55" s="168" t="s">
        <v>263</v>
      </c>
      <c r="D55" s="247" t="s">
        <v>264</v>
      </c>
      <c r="E55" s="239"/>
      <c r="F55" s="168" t="s">
        <v>116</v>
      </c>
      <c r="G55" s="181">
        <v>35</v>
      </c>
      <c r="H55" s="185"/>
      <c r="I55" s="181">
        <f>ROUND(G55*AO55,2)</f>
        <v>0</v>
      </c>
      <c r="J55" s="181">
        <f>ROUND(G55*AP55,2)</f>
        <v>0</v>
      </c>
      <c r="K55" s="181">
        <f>ROUND(G55*H55,2)</f>
        <v>0</v>
      </c>
      <c r="L55" s="181">
        <v>9.2000000000000003E-4</v>
      </c>
      <c r="M55" s="181">
        <f>G55*L55</f>
        <v>3.2199999999999999E-2</v>
      </c>
      <c r="N55" s="184" t="s">
        <v>812</v>
      </c>
      <c r="Z55" s="181">
        <f>ROUND(IF(AQ55="5",BJ55,0),2)</f>
        <v>0</v>
      </c>
      <c r="AB55" s="181">
        <f>ROUND(IF(AQ55="1",BH55,0),2)</f>
        <v>0</v>
      </c>
      <c r="AC55" s="181">
        <f>ROUND(IF(AQ55="1",BI55,0),2)</f>
        <v>0</v>
      </c>
      <c r="AD55" s="181">
        <f>ROUND(IF(AQ55="7",BH55,0),2)</f>
        <v>0</v>
      </c>
      <c r="AE55" s="181">
        <f>ROUND(IF(AQ55="7",BI55,0),2)</f>
        <v>0</v>
      </c>
      <c r="AF55" s="181">
        <f>ROUND(IF(AQ55="2",BH55,0),2)</f>
        <v>0</v>
      </c>
      <c r="AG55" s="181">
        <f>ROUND(IF(AQ55="2",BI55,0),2)</f>
        <v>0</v>
      </c>
      <c r="AH55" s="181">
        <f>ROUND(IF(AQ55="0",BJ55,0),2)</f>
        <v>0</v>
      </c>
      <c r="AI55" s="183" t="s">
        <v>27</v>
      </c>
      <c r="AJ55" s="181">
        <f>IF(AN55=0,K55,0)</f>
        <v>0</v>
      </c>
      <c r="AK55" s="181">
        <f>IF(AN55=12,K55,0)</f>
        <v>0</v>
      </c>
      <c r="AL55" s="181">
        <f>IF(AN55=21,K55,0)</f>
        <v>0</v>
      </c>
      <c r="AN55" s="181">
        <v>21</v>
      </c>
      <c r="AO55" s="181">
        <f>H55*0.323711085</f>
        <v>0</v>
      </c>
      <c r="AP55" s="181">
        <f>H55*(1-0.323711085)</f>
        <v>0</v>
      </c>
      <c r="AQ55" s="182" t="s">
        <v>221</v>
      </c>
      <c r="AV55" s="181">
        <f>ROUND(AW55+AX55,2)</f>
        <v>0</v>
      </c>
      <c r="AW55" s="181">
        <f>ROUND(G55*AO55,2)</f>
        <v>0</v>
      </c>
      <c r="AX55" s="181">
        <f>ROUND(G55*AP55,2)</f>
        <v>0</v>
      </c>
      <c r="AY55" s="182" t="s">
        <v>767</v>
      </c>
      <c r="AZ55" s="182" t="s">
        <v>793</v>
      </c>
      <c r="BA55" s="183" t="s">
        <v>788</v>
      </c>
      <c r="BC55" s="181">
        <f>AW55+AX55</f>
        <v>0</v>
      </c>
      <c r="BD55" s="181">
        <f>H55/(100-BE55)*100</f>
        <v>0</v>
      </c>
      <c r="BE55" s="181">
        <v>0</v>
      </c>
      <c r="BF55" s="181">
        <f>M55</f>
        <v>3.2199999999999999E-2</v>
      </c>
      <c r="BH55" s="181">
        <f>G55*AO55</f>
        <v>0</v>
      </c>
      <c r="BI55" s="181">
        <f>G55*AP55</f>
        <v>0</v>
      </c>
      <c r="BJ55" s="181">
        <f>G55*H55</f>
        <v>0</v>
      </c>
      <c r="BK55" s="182" t="s">
        <v>747</v>
      </c>
      <c r="BL55" s="181">
        <v>722</v>
      </c>
      <c r="BW55" s="181">
        <v>21</v>
      </c>
      <c r="BX55" s="169" t="s">
        <v>264</v>
      </c>
    </row>
    <row r="56" spans="1:76" ht="40.5" customHeight="1" x14ac:dyDescent="0.25">
      <c r="A56" s="180"/>
      <c r="C56" s="192" t="s">
        <v>234</v>
      </c>
      <c r="D56" s="260" t="s">
        <v>530</v>
      </c>
      <c r="E56" s="261"/>
      <c r="F56" s="261"/>
      <c r="G56" s="261"/>
      <c r="H56" s="261"/>
      <c r="I56" s="261"/>
      <c r="J56" s="261"/>
      <c r="K56" s="261"/>
      <c r="L56" s="261"/>
      <c r="M56" s="261"/>
      <c r="N56" s="262"/>
    </row>
    <row r="57" spans="1:76" x14ac:dyDescent="0.25">
      <c r="A57" s="180"/>
      <c r="D57" s="179" t="s">
        <v>299</v>
      </c>
      <c r="E57" s="179" t="s">
        <v>731</v>
      </c>
      <c r="G57" s="178">
        <v>25</v>
      </c>
      <c r="N57" s="177"/>
    </row>
    <row r="58" spans="1:76" x14ac:dyDescent="0.25">
      <c r="A58" s="180"/>
      <c r="D58" s="179" t="s">
        <v>248</v>
      </c>
      <c r="E58" s="179" t="s">
        <v>733</v>
      </c>
      <c r="G58" s="178">
        <v>10</v>
      </c>
      <c r="N58" s="177"/>
    </row>
    <row r="59" spans="1:76" x14ac:dyDescent="0.25">
      <c r="A59" s="186" t="s">
        <v>265</v>
      </c>
      <c r="B59" s="168" t="s">
        <v>27</v>
      </c>
      <c r="C59" s="168" t="s">
        <v>266</v>
      </c>
      <c r="D59" s="247" t="s">
        <v>267</v>
      </c>
      <c r="E59" s="239"/>
      <c r="F59" s="168" t="s">
        <v>116</v>
      </c>
      <c r="G59" s="181">
        <v>35</v>
      </c>
      <c r="H59" s="185"/>
      <c r="I59" s="181">
        <f>ROUND(G59*AO59,2)</f>
        <v>0</v>
      </c>
      <c r="J59" s="181">
        <f>ROUND(G59*AP59,2)</f>
        <v>0</v>
      </c>
      <c r="K59" s="181">
        <f>ROUND(G59*H59,2)</f>
        <v>0</v>
      </c>
      <c r="L59" s="181">
        <v>3.9100000000000003E-3</v>
      </c>
      <c r="M59" s="181">
        <f>G59*L59</f>
        <v>0.13685</v>
      </c>
      <c r="N59" s="184" t="s">
        <v>812</v>
      </c>
      <c r="Z59" s="181">
        <f>ROUND(IF(AQ59="5",BJ59,0),2)</f>
        <v>0</v>
      </c>
      <c r="AB59" s="181">
        <f>ROUND(IF(AQ59="1",BH59,0),2)</f>
        <v>0</v>
      </c>
      <c r="AC59" s="181">
        <f>ROUND(IF(AQ59="1",BI59,0),2)</f>
        <v>0</v>
      </c>
      <c r="AD59" s="181">
        <f>ROUND(IF(AQ59="7",BH59,0),2)</f>
        <v>0</v>
      </c>
      <c r="AE59" s="181">
        <f>ROUND(IF(AQ59="7",BI59,0),2)</f>
        <v>0</v>
      </c>
      <c r="AF59" s="181">
        <f>ROUND(IF(AQ59="2",BH59,0),2)</f>
        <v>0</v>
      </c>
      <c r="AG59" s="181">
        <f>ROUND(IF(AQ59="2",BI59,0),2)</f>
        <v>0</v>
      </c>
      <c r="AH59" s="181">
        <f>ROUND(IF(AQ59="0",BJ59,0),2)</f>
        <v>0</v>
      </c>
      <c r="AI59" s="183" t="s">
        <v>27</v>
      </c>
      <c r="AJ59" s="181">
        <f>IF(AN59=0,K59,0)</f>
        <v>0</v>
      </c>
      <c r="AK59" s="181">
        <f>IF(AN59=12,K59,0)</f>
        <v>0</v>
      </c>
      <c r="AL59" s="181">
        <f>IF(AN59=21,K59,0)</f>
        <v>0</v>
      </c>
      <c r="AN59" s="181">
        <v>21</v>
      </c>
      <c r="AO59" s="181">
        <f>H59*0.917194591</f>
        <v>0</v>
      </c>
      <c r="AP59" s="181">
        <f>H59*(1-0.917194591)</f>
        <v>0</v>
      </c>
      <c r="AQ59" s="182" t="s">
        <v>220</v>
      </c>
      <c r="AV59" s="181">
        <f>ROUND(AW59+AX59,2)</f>
        <v>0</v>
      </c>
      <c r="AW59" s="181">
        <f>ROUND(G59*AO59,2)</f>
        <v>0</v>
      </c>
      <c r="AX59" s="181">
        <f>ROUND(G59*AP59,2)</f>
        <v>0</v>
      </c>
      <c r="AY59" s="182" t="s">
        <v>767</v>
      </c>
      <c r="AZ59" s="182" t="s">
        <v>793</v>
      </c>
      <c r="BA59" s="183" t="s">
        <v>788</v>
      </c>
      <c r="BC59" s="181">
        <f>AW59+AX59</f>
        <v>0</v>
      </c>
      <c r="BD59" s="181">
        <f>H59/(100-BE59)*100</f>
        <v>0</v>
      </c>
      <c r="BE59" s="181">
        <v>0</v>
      </c>
      <c r="BF59" s="181">
        <f>M59</f>
        <v>0.13685</v>
      </c>
      <c r="BH59" s="181">
        <f>G59*AO59</f>
        <v>0</v>
      </c>
      <c r="BI59" s="181">
        <f>G59*AP59</f>
        <v>0</v>
      </c>
      <c r="BJ59" s="181">
        <f>G59*H59</f>
        <v>0</v>
      </c>
      <c r="BK59" s="182" t="s">
        <v>747</v>
      </c>
      <c r="BL59" s="181">
        <v>722</v>
      </c>
      <c r="BW59" s="181">
        <v>21</v>
      </c>
      <c r="BX59" s="169" t="s">
        <v>267</v>
      </c>
    </row>
    <row r="60" spans="1:76" ht="13.5" customHeight="1" x14ac:dyDescent="0.25">
      <c r="A60" s="180"/>
      <c r="C60" s="192" t="s">
        <v>234</v>
      </c>
      <c r="D60" s="260" t="s">
        <v>238</v>
      </c>
      <c r="E60" s="261"/>
      <c r="F60" s="261"/>
      <c r="G60" s="261"/>
      <c r="H60" s="261"/>
      <c r="I60" s="261"/>
      <c r="J60" s="261"/>
      <c r="K60" s="261"/>
      <c r="L60" s="261"/>
      <c r="M60" s="261"/>
      <c r="N60" s="262"/>
    </row>
    <row r="61" spans="1:76" x14ac:dyDescent="0.25">
      <c r="A61" s="180"/>
      <c r="D61" s="179" t="s">
        <v>299</v>
      </c>
      <c r="E61" s="179" t="s">
        <v>731</v>
      </c>
      <c r="G61" s="178">
        <v>25</v>
      </c>
      <c r="N61" s="177"/>
    </row>
    <row r="62" spans="1:76" x14ac:dyDescent="0.25">
      <c r="A62" s="180"/>
      <c r="D62" s="179" t="s">
        <v>248</v>
      </c>
      <c r="E62" s="179" t="s">
        <v>733</v>
      </c>
      <c r="G62" s="178">
        <v>10</v>
      </c>
      <c r="N62" s="177"/>
    </row>
    <row r="63" spans="1:76" x14ac:dyDescent="0.25">
      <c r="A63" s="186" t="s">
        <v>268</v>
      </c>
      <c r="B63" s="168" t="s">
        <v>27</v>
      </c>
      <c r="C63" s="168" t="s">
        <v>269</v>
      </c>
      <c r="D63" s="247" t="s">
        <v>270</v>
      </c>
      <c r="E63" s="239"/>
      <c r="F63" s="168" t="s">
        <v>116</v>
      </c>
      <c r="G63" s="181">
        <v>35</v>
      </c>
      <c r="H63" s="185"/>
      <c r="I63" s="181">
        <f>ROUND(G63*AO63,2)</f>
        <v>0</v>
      </c>
      <c r="J63" s="181">
        <f>ROUND(G63*AP63,2)</f>
        <v>0</v>
      </c>
      <c r="K63" s="181">
        <f>ROUND(G63*H63,2)</f>
        <v>0</v>
      </c>
      <c r="L63" s="181">
        <v>2.0000000000000001E-4</v>
      </c>
      <c r="M63" s="181">
        <f>G63*L63</f>
        <v>7.0000000000000001E-3</v>
      </c>
      <c r="N63" s="184" t="s">
        <v>812</v>
      </c>
      <c r="Z63" s="181">
        <f>ROUND(IF(AQ63="5",BJ63,0),2)</f>
        <v>0</v>
      </c>
      <c r="AB63" s="181">
        <f>ROUND(IF(AQ63="1",BH63,0),2)</f>
        <v>0</v>
      </c>
      <c r="AC63" s="181">
        <f>ROUND(IF(AQ63="1",BI63,0),2)</f>
        <v>0</v>
      </c>
      <c r="AD63" s="181">
        <f>ROUND(IF(AQ63="7",BH63,0),2)</f>
        <v>0</v>
      </c>
      <c r="AE63" s="181">
        <f>ROUND(IF(AQ63="7",BI63,0),2)</f>
        <v>0</v>
      </c>
      <c r="AF63" s="181">
        <f>ROUND(IF(AQ63="2",BH63,0),2)</f>
        <v>0</v>
      </c>
      <c r="AG63" s="181">
        <f>ROUND(IF(AQ63="2",BI63,0),2)</f>
        <v>0</v>
      </c>
      <c r="AH63" s="181">
        <f>ROUND(IF(AQ63="0",BJ63,0),2)</f>
        <v>0</v>
      </c>
      <c r="AI63" s="183" t="s">
        <v>27</v>
      </c>
      <c r="AJ63" s="181">
        <f>IF(AN63=0,K63,0)</f>
        <v>0</v>
      </c>
      <c r="AK63" s="181">
        <f>IF(AN63=12,K63,0)</f>
        <v>0</v>
      </c>
      <c r="AL63" s="181">
        <f>IF(AN63=21,K63,0)</f>
        <v>0</v>
      </c>
      <c r="AN63" s="181">
        <v>21</v>
      </c>
      <c r="AO63" s="181">
        <f>H63*0.317714286</f>
        <v>0</v>
      </c>
      <c r="AP63" s="181">
        <f>H63*(1-0.317714286)</f>
        <v>0</v>
      </c>
      <c r="AQ63" s="182" t="s">
        <v>220</v>
      </c>
      <c r="AV63" s="181">
        <f>ROUND(AW63+AX63,2)</f>
        <v>0</v>
      </c>
      <c r="AW63" s="181">
        <f>ROUND(G63*AO63,2)</f>
        <v>0</v>
      </c>
      <c r="AX63" s="181">
        <f>ROUND(G63*AP63,2)</f>
        <v>0</v>
      </c>
      <c r="AY63" s="182" t="s">
        <v>767</v>
      </c>
      <c r="AZ63" s="182" t="s">
        <v>793</v>
      </c>
      <c r="BA63" s="183" t="s">
        <v>788</v>
      </c>
      <c r="BC63" s="181">
        <f>AW63+AX63</f>
        <v>0</v>
      </c>
      <c r="BD63" s="181">
        <f>H63/(100-BE63)*100</f>
        <v>0</v>
      </c>
      <c r="BE63" s="181">
        <v>0</v>
      </c>
      <c r="BF63" s="181">
        <f>M63</f>
        <v>7.0000000000000001E-3</v>
      </c>
      <c r="BH63" s="181">
        <f>G63*AO63</f>
        <v>0</v>
      </c>
      <c r="BI63" s="181">
        <f>G63*AP63</f>
        <v>0</v>
      </c>
      <c r="BJ63" s="181">
        <f>G63*H63</f>
        <v>0</v>
      </c>
      <c r="BK63" s="182" t="s">
        <v>747</v>
      </c>
      <c r="BL63" s="181">
        <v>722</v>
      </c>
      <c r="BW63" s="181">
        <v>21</v>
      </c>
      <c r="BX63" s="169" t="s">
        <v>270</v>
      </c>
    </row>
    <row r="64" spans="1:76" ht="27" customHeight="1" x14ac:dyDescent="0.25">
      <c r="A64" s="180"/>
      <c r="C64" s="192" t="s">
        <v>234</v>
      </c>
      <c r="D64" s="260" t="s">
        <v>271</v>
      </c>
      <c r="E64" s="261"/>
      <c r="F64" s="261"/>
      <c r="G64" s="261"/>
      <c r="H64" s="261"/>
      <c r="I64" s="261"/>
      <c r="J64" s="261"/>
      <c r="K64" s="261"/>
      <c r="L64" s="261"/>
      <c r="M64" s="261"/>
      <c r="N64" s="262"/>
    </row>
    <row r="65" spans="1:76" x14ac:dyDescent="0.25">
      <c r="A65" s="180"/>
      <c r="D65" s="179" t="s">
        <v>299</v>
      </c>
      <c r="E65" s="179" t="s">
        <v>731</v>
      </c>
      <c r="G65" s="178">
        <v>25</v>
      </c>
      <c r="N65" s="177"/>
    </row>
    <row r="66" spans="1:76" x14ac:dyDescent="0.25">
      <c r="A66" s="180"/>
      <c r="D66" s="179" t="s">
        <v>248</v>
      </c>
      <c r="E66" s="179" t="s">
        <v>733</v>
      </c>
      <c r="G66" s="178">
        <v>10</v>
      </c>
      <c r="N66" s="177"/>
    </row>
    <row r="67" spans="1:76" x14ac:dyDescent="0.25">
      <c r="A67" s="186" t="s">
        <v>272</v>
      </c>
      <c r="B67" s="168" t="s">
        <v>27</v>
      </c>
      <c r="C67" s="168" t="s">
        <v>273</v>
      </c>
      <c r="D67" s="247" t="s">
        <v>274</v>
      </c>
      <c r="E67" s="239"/>
      <c r="F67" s="168" t="s">
        <v>116</v>
      </c>
      <c r="G67" s="181">
        <v>105</v>
      </c>
      <c r="H67" s="185"/>
      <c r="I67" s="181">
        <f>ROUND(G67*AO67,2)</f>
        <v>0</v>
      </c>
      <c r="J67" s="181">
        <f>ROUND(G67*AP67,2)</f>
        <v>0</v>
      </c>
      <c r="K67" s="181">
        <f>ROUND(G67*H67,2)</f>
        <v>0</v>
      </c>
      <c r="L67" s="181">
        <v>1.0000000000000001E-5</v>
      </c>
      <c r="M67" s="181">
        <f>G67*L67</f>
        <v>1.0500000000000002E-3</v>
      </c>
      <c r="N67" s="184" t="s">
        <v>812</v>
      </c>
      <c r="Z67" s="181">
        <f>ROUND(IF(AQ67="5",BJ67,0),2)</f>
        <v>0</v>
      </c>
      <c r="AB67" s="181">
        <f>ROUND(IF(AQ67="1",BH67,0),2)</f>
        <v>0</v>
      </c>
      <c r="AC67" s="181">
        <f>ROUND(IF(AQ67="1",BI67,0),2)</f>
        <v>0</v>
      </c>
      <c r="AD67" s="181">
        <f>ROUND(IF(AQ67="7",BH67,0),2)</f>
        <v>0</v>
      </c>
      <c r="AE67" s="181">
        <f>ROUND(IF(AQ67="7",BI67,0),2)</f>
        <v>0</v>
      </c>
      <c r="AF67" s="181">
        <f>ROUND(IF(AQ67="2",BH67,0),2)</f>
        <v>0</v>
      </c>
      <c r="AG67" s="181">
        <f>ROUND(IF(AQ67="2",BI67,0),2)</f>
        <v>0</v>
      </c>
      <c r="AH67" s="181">
        <f>ROUND(IF(AQ67="0",BJ67,0),2)</f>
        <v>0</v>
      </c>
      <c r="AI67" s="183" t="s">
        <v>27</v>
      </c>
      <c r="AJ67" s="181">
        <f>IF(AN67=0,K67,0)</f>
        <v>0</v>
      </c>
      <c r="AK67" s="181">
        <f>IF(AN67=12,K67,0)</f>
        <v>0</v>
      </c>
      <c r="AL67" s="181">
        <f>IF(AN67=21,K67,0)</f>
        <v>0</v>
      </c>
      <c r="AN67" s="181">
        <v>21</v>
      </c>
      <c r="AO67" s="181">
        <f>H67*0.048707541</f>
        <v>0</v>
      </c>
      <c r="AP67" s="181">
        <f>H67*(1-0.048707541)</f>
        <v>0</v>
      </c>
      <c r="AQ67" s="182" t="s">
        <v>220</v>
      </c>
      <c r="AV67" s="181">
        <f>ROUND(AW67+AX67,2)</f>
        <v>0</v>
      </c>
      <c r="AW67" s="181">
        <f>ROUND(G67*AO67,2)</f>
        <v>0</v>
      </c>
      <c r="AX67" s="181">
        <f>ROUND(G67*AP67,2)</f>
        <v>0</v>
      </c>
      <c r="AY67" s="182" t="s">
        <v>767</v>
      </c>
      <c r="AZ67" s="182" t="s">
        <v>793</v>
      </c>
      <c r="BA67" s="183" t="s">
        <v>788</v>
      </c>
      <c r="BC67" s="181">
        <f>AW67+AX67</f>
        <v>0</v>
      </c>
      <c r="BD67" s="181">
        <f>H67/(100-BE67)*100</f>
        <v>0</v>
      </c>
      <c r="BE67" s="181">
        <v>0</v>
      </c>
      <c r="BF67" s="181">
        <f>M67</f>
        <v>1.0500000000000002E-3</v>
      </c>
      <c r="BH67" s="181">
        <f>G67*AO67</f>
        <v>0</v>
      </c>
      <c r="BI67" s="181">
        <f>G67*AP67</f>
        <v>0</v>
      </c>
      <c r="BJ67" s="181">
        <f>G67*H67</f>
        <v>0</v>
      </c>
      <c r="BK67" s="182" t="s">
        <v>747</v>
      </c>
      <c r="BL67" s="181">
        <v>722</v>
      </c>
      <c r="BW67" s="181">
        <v>21</v>
      </c>
      <c r="BX67" s="169" t="s">
        <v>274</v>
      </c>
    </row>
    <row r="68" spans="1:76" x14ac:dyDescent="0.25">
      <c r="A68" s="186" t="s">
        <v>275</v>
      </c>
      <c r="B68" s="168" t="s">
        <v>27</v>
      </c>
      <c r="C68" s="168" t="s">
        <v>276</v>
      </c>
      <c r="D68" s="247" t="s">
        <v>277</v>
      </c>
      <c r="E68" s="239"/>
      <c r="F68" s="168" t="s">
        <v>116</v>
      </c>
      <c r="G68" s="181">
        <v>105</v>
      </c>
      <c r="H68" s="185"/>
      <c r="I68" s="181">
        <f>ROUND(G68*AO68,2)</f>
        <v>0</v>
      </c>
      <c r="J68" s="181">
        <f>ROUND(G68*AP68,2)</f>
        <v>0</v>
      </c>
      <c r="K68" s="181">
        <f>ROUND(G68*H68,2)</f>
        <v>0</v>
      </c>
      <c r="L68" s="181">
        <v>0</v>
      </c>
      <c r="M68" s="181">
        <f>G68*L68</f>
        <v>0</v>
      </c>
      <c r="N68" s="184" t="s">
        <v>812</v>
      </c>
      <c r="Z68" s="181">
        <f>ROUND(IF(AQ68="5",BJ68,0),2)</f>
        <v>0</v>
      </c>
      <c r="AB68" s="181">
        <f>ROUND(IF(AQ68="1",BH68,0),2)</f>
        <v>0</v>
      </c>
      <c r="AC68" s="181">
        <f>ROUND(IF(AQ68="1",BI68,0),2)</f>
        <v>0</v>
      </c>
      <c r="AD68" s="181">
        <f>ROUND(IF(AQ68="7",BH68,0),2)</f>
        <v>0</v>
      </c>
      <c r="AE68" s="181">
        <f>ROUND(IF(AQ68="7",BI68,0),2)</f>
        <v>0</v>
      </c>
      <c r="AF68" s="181">
        <f>ROUND(IF(AQ68="2",BH68,0),2)</f>
        <v>0</v>
      </c>
      <c r="AG68" s="181">
        <f>ROUND(IF(AQ68="2",BI68,0),2)</f>
        <v>0</v>
      </c>
      <c r="AH68" s="181">
        <f>ROUND(IF(AQ68="0",BJ68,0),2)</f>
        <v>0</v>
      </c>
      <c r="AI68" s="183" t="s">
        <v>27</v>
      </c>
      <c r="AJ68" s="181">
        <f>IF(AN68=0,K68,0)</f>
        <v>0</v>
      </c>
      <c r="AK68" s="181">
        <f>IF(AN68=12,K68,0)</f>
        <v>0</v>
      </c>
      <c r="AL68" s="181">
        <f>IF(AN68=21,K68,0)</f>
        <v>0</v>
      </c>
      <c r="AN68" s="181">
        <v>21</v>
      </c>
      <c r="AO68" s="181">
        <f>H68*0.017302799</f>
        <v>0</v>
      </c>
      <c r="AP68" s="181">
        <f>H68*(1-0.017302799)</f>
        <v>0</v>
      </c>
      <c r="AQ68" s="182" t="s">
        <v>220</v>
      </c>
      <c r="AV68" s="181">
        <f>ROUND(AW68+AX68,2)</f>
        <v>0</v>
      </c>
      <c r="AW68" s="181">
        <f>ROUND(G68*AO68,2)</f>
        <v>0</v>
      </c>
      <c r="AX68" s="181">
        <f>ROUND(G68*AP68,2)</f>
        <v>0</v>
      </c>
      <c r="AY68" s="182" t="s">
        <v>767</v>
      </c>
      <c r="AZ68" s="182" t="s">
        <v>793</v>
      </c>
      <c r="BA68" s="183" t="s">
        <v>788</v>
      </c>
      <c r="BC68" s="181">
        <f>AW68+AX68</f>
        <v>0</v>
      </c>
      <c r="BD68" s="181">
        <f>H68/(100-BE68)*100</f>
        <v>0</v>
      </c>
      <c r="BE68" s="181">
        <v>0</v>
      </c>
      <c r="BF68" s="181">
        <f>M68</f>
        <v>0</v>
      </c>
      <c r="BH68" s="181">
        <f>G68*AO68</f>
        <v>0</v>
      </c>
      <c r="BI68" s="181">
        <f>G68*AP68</f>
        <v>0</v>
      </c>
      <c r="BJ68" s="181">
        <f>G68*H68</f>
        <v>0</v>
      </c>
      <c r="BK68" s="182" t="s">
        <v>747</v>
      </c>
      <c r="BL68" s="181">
        <v>722</v>
      </c>
      <c r="BW68" s="181">
        <v>21</v>
      </c>
      <c r="BX68" s="169" t="s">
        <v>277</v>
      </c>
    </row>
    <row r="69" spans="1:76" x14ac:dyDescent="0.25">
      <c r="A69" s="191" t="s">
        <v>141</v>
      </c>
      <c r="B69" s="190" t="s">
        <v>27</v>
      </c>
      <c r="C69" s="190" t="s">
        <v>278</v>
      </c>
      <c r="D69" s="257" t="s">
        <v>279</v>
      </c>
      <c r="E69" s="258"/>
      <c r="F69" s="189" t="s">
        <v>12</v>
      </c>
      <c r="G69" s="189" t="s">
        <v>12</v>
      </c>
      <c r="H69" s="189" t="s">
        <v>12</v>
      </c>
      <c r="I69" s="187">
        <f>ROUND(SUM(I70:I70),2)</f>
        <v>0</v>
      </c>
      <c r="J69" s="187">
        <f>ROUND(SUM(J70:J70),2)</f>
        <v>0</v>
      </c>
      <c r="K69" s="187">
        <f>ROUND(SUM(K70:K70),2)</f>
        <v>0</v>
      </c>
      <c r="L69" s="183" t="s">
        <v>141</v>
      </c>
      <c r="M69" s="187">
        <f>SUM(M70:M70)</f>
        <v>3.3899999999999998E-3</v>
      </c>
      <c r="N69" s="188" t="s">
        <v>141</v>
      </c>
      <c r="AI69" s="183" t="s">
        <v>27</v>
      </c>
      <c r="AS69" s="187">
        <f>SUM(AJ70:AJ70)</f>
        <v>0</v>
      </c>
      <c r="AT69" s="187">
        <f>SUM(AK70:AK70)</f>
        <v>0</v>
      </c>
      <c r="AU69" s="187">
        <f>SUM(AL70:AL70)</f>
        <v>0</v>
      </c>
    </row>
    <row r="70" spans="1:76" x14ac:dyDescent="0.25">
      <c r="A70" s="186" t="s">
        <v>280</v>
      </c>
      <c r="B70" s="168" t="s">
        <v>27</v>
      </c>
      <c r="C70" s="168" t="s">
        <v>281</v>
      </c>
      <c r="D70" s="247" t="s">
        <v>282</v>
      </c>
      <c r="E70" s="239"/>
      <c r="F70" s="168" t="s">
        <v>167</v>
      </c>
      <c r="G70" s="181">
        <v>3</v>
      </c>
      <c r="H70" s="185"/>
      <c r="I70" s="181">
        <f>ROUND(G70*AO70,2)</f>
        <v>0</v>
      </c>
      <c r="J70" s="181">
        <f>ROUND(G70*AP70,2)</f>
        <v>0</v>
      </c>
      <c r="K70" s="181">
        <f>ROUND(G70*H70,2)</f>
        <v>0</v>
      </c>
      <c r="L70" s="181">
        <v>1.1299999999999999E-3</v>
      </c>
      <c r="M70" s="181">
        <f>G70*L70</f>
        <v>3.3899999999999998E-3</v>
      </c>
      <c r="N70" s="184" t="s">
        <v>812</v>
      </c>
      <c r="Z70" s="181">
        <f>ROUND(IF(AQ70="5",BJ70,0),2)</f>
        <v>0</v>
      </c>
      <c r="AB70" s="181">
        <f>ROUND(IF(AQ70="1",BH70,0),2)</f>
        <v>0</v>
      </c>
      <c r="AC70" s="181">
        <f>ROUND(IF(AQ70="1",BI70,0),2)</f>
        <v>0</v>
      </c>
      <c r="AD70" s="181">
        <f>ROUND(IF(AQ70="7",BH70,0),2)</f>
        <v>0</v>
      </c>
      <c r="AE70" s="181">
        <f>ROUND(IF(AQ70="7",BI70,0),2)</f>
        <v>0</v>
      </c>
      <c r="AF70" s="181">
        <f>ROUND(IF(AQ70="2",BH70,0),2)</f>
        <v>0</v>
      </c>
      <c r="AG70" s="181">
        <f>ROUND(IF(AQ70="2",BI70,0),2)</f>
        <v>0</v>
      </c>
      <c r="AH70" s="181">
        <f>ROUND(IF(AQ70="0",BJ70,0),2)</f>
        <v>0</v>
      </c>
      <c r="AI70" s="183" t="s">
        <v>27</v>
      </c>
      <c r="AJ70" s="181">
        <f>IF(AN70=0,K70,0)</f>
        <v>0</v>
      </c>
      <c r="AK70" s="181">
        <f>IF(AN70=12,K70,0)</f>
        <v>0</v>
      </c>
      <c r="AL70" s="181">
        <f>IF(AN70=21,K70,0)</f>
        <v>0</v>
      </c>
      <c r="AN70" s="181">
        <v>21</v>
      </c>
      <c r="AO70" s="181">
        <f>H70*0.738987854</f>
        <v>0</v>
      </c>
      <c r="AP70" s="181">
        <f>H70*(1-0.738987854)</f>
        <v>0</v>
      </c>
      <c r="AQ70" s="182" t="s">
        <v>220</v>
      </c>
      <c r="AV70" s="181">
        <f>ROUND(AW70+AX70,2)</f>
        <v>0</v>
      </c>
      <c r="AW70" s="181">
        <f>ROUND(G70*AO70,2)</f>
        <v>0</v>
      </c>
      <c r="AX70" s="181">
        <f>ROUND(G70*AP70,2)</f>
        <v>0</v>
      </c>
      <c r="AY70" s="182" t="s">
        <v>761</v>
      </c>
      <c r="AZ70" s="182" t="s">
        <v>792</v>
      </c>
      <c r="BA70" s="183" t="s">
        <v>788</v>
      </c>
      <c r="BC70" s="181">
        <f>AW70+AX70</f>
        <v>0</v>
      </c>
      <c r="BD70" s="181">
        <f>H70/(100-BE70)*100</f>
        <v>0</v>
      </c>
      <c r="BE70" s="181">
        <v>0</v>
      </c>
      <c r="BF70" s="181">
        <f>M70</f>
        <v>3.3899999999999998E-3</v>
      </c>
      <c r="BH70" s="181">
        <f>G70*AO70</f>
        <v>0</v>
      </c>
      <c r="BI70" s="181">
        <f>G70*AP70</f>
        <v>0</v>
      </c>
      <c r="BJ70" s="181">
        <f>G70*H70</f>
        <v>0</v>
      </c>
      <c r="BK70" s="182" t="s">
        <v>747</v>
      </c>
      <c r="BL70" s="181">
        <v>732</v>
      </c>
      <c r="BW70" s="181">
        <v>21</v>
      </c>
      <c r="BX70" s="169" t="s">
        <v>282</v>
      </c>
    </row>
    <row r="71" spans="1:76" ht="13.5" customHeight="1" x14ac:dyDescent="0.25">
      <c r="A71" s="180"/>
      <c r="C71" s="192" t="s">
        <v>234</v>
      </c>
      <c r="D71" s="260" t="s">
        <v>283</v>
      </c>
      <c r="E71" s="261"/>
      <c r="F71" s="261"/>
      <c r="G71" s="261"/>
      <c r="H71" s="261"/>
      <c r="I71" s="261"/>
      <c r="J71" s="261"/>
      <c r="K71" s="261"/>
      <c r="L71" s="261"/>
      <c r="M71" s="261"/>
      <c r="N71" s="262"/>
    </row>
    <row r="72" spans="1:76" x14ac:dyDescent="0.25">
      <c r="A72" s="180"/>
      <c r="D72" s="179" t="s">
        <v>217</v>
      </c>
      <c r="E72" s="179" t="s">
        <v>737</v>
      </c>
      <c r="G72" s="178">
        <v>1</v>
      </c>
      <c r="N72" s="177"/>
    </row>
    <row r="73" spans="1:76" x14ac:dyDescent="0.25">
      <c r="A73" s="180"/>
      <c r="D73" s="179" t="s">
        <v>217</v>
      </c>
      <c r="E73" s="179" t="s">
        <v>738</v>
      </c>
      <c r="G73" s="178">
        <v>1</v>
      </c>
      <c r="N73" s="177"/>
    </row>
    <row r="74" spans="1:76" x14ac:dyDescent="0.25">
      <c r="A74" s="180"/>
      <c r="D74" s="179" t="s">
        <v>217</v>
      </c>
      <c r="E74" s="179" t="s">
        <v>733</v>
      </c>
      <c r="G74" s="178">
        <v>1</v>
      </c>
      <c r="N74" s="177"/>
    </row>
    <row r="75" spans="1:76" x14ac:dyDescent="0.25">
      <c r="A75" s="191" t="s">
        <v>141</v>
      </c>
      <c r="B75" s="190" t="s">
        <v>27</v>
      </c>
      <c r="C75" s="190" t="s">
        <v>284</v>
      </c>
      <c r="D75" s="257" t="s">
        <v>285</v>
      </c>
      <c r="E75" s="258"/>
      <c r="F75" s="189" t="s">
        <v>12</v>
      </c>
      <c r="G75" s="189" t="s">
        <v>12</v>
      </c>
      <c r="H75" s="189" t="s">
        <v>12</v>
      </c>
      <c r="I75" s="187">
        <f>ROUND(SUM(I76:I106),2)</f>
        <v>0</v>
      </c>
      <c r="J75" s="187">
        <f>ROUND(SUM(J76:J106),2)</f>
        <v>0</v>
      </c>
      <c r="K75" s="187">
        <f>ROUND(SUM(K76:K106),2)</f>
        <v>0</v>
      </c>
      <c r="L75" s="183" t="s">
        <v>141</v>
      </c>
      <c r="M75" s="187">
        <f>SUM(M76:M106)</f>
        <v>6.5500000000000017E-2</v>
      </c>
      <c r="N75" s="188" t="s">
        <v>141</v>
      </c>
      <c r="AI75" s="183" t="s">
        <v>27</v>
      </c>
      <c r="AS75" s="187">
        <f>SUM(AJ76:AJ106)</f>
        <v>0</v>
      </c>
      <c r="AT75" s="187">
        <f>SUM(AK76:AK106)</f>
        <v>0</v>
      </c>
      <c r="AU75" s="187">
        <f>SUM(AL76:AL106)</f>
        <v>0</v>
      </c>
    </row>
    <row r="76" spans="1:76" x14ac:dyDescent="0.25">
      <c r="A76" s="186" t="s">
        <v>286</v>
      </c>
      <c r="B76" s="168" t="s">
        <v>27</v>
      </c>
      <c r="C76" s="168" t="s">
        <v>287</v>
      </c>
      <c r="D76" s="247" t="s">
        <v>288</v>
      </c>
      <c r="E76" s="239"/>
      <c r="F76" s="168" t="s">
        <v>167</v>
      </c>
      <c r="G76" s="181">
        <v>2</v>
      </c>
      <c r="H76" s="185"/>
      <c r="I76" s="181">
        <f>ROUND(G76*AO76,2)</f>
        <v>0</v>
      </c>
      <c r="J76" s="181">
        <f>ROUND(G76*AP76,2)</f>
        <v>0</v>
      </c>
      <c r="K76" s="181">
        <f>ROUND(G76*H76,2)</f>
        <v>0</v>
      </c>
      <c r="L76" s="181">
        <v>3.3300000000000001E-3</v>
      </c>
      <c r="M76" s="181">
        <f>G76*L76</f>
        <v>6.6600000000000001E-3</v>
      </c>
      <c r="N76" s="184" t="s">
        <v>812</v>
      </c>
      <c r="Z76" s="181">
        <f>ROUND(IF(AQ76="5",BJ76,0),2)</f>
        <v>0</v>
      </c>
      <c r="AB76" s="181">
        <f>ROUND(IF(AQ76="1",BH76,0),2)</f>
        <v>0</v>
      </c>
      <c r="AC76" s="181">
        <f>ROUND(IF(AQ76="1",BI76,0),2)</f>
        <v>0</v>
      </c>
      <c r="AD76" s="181">
        <f>ROUND(IF(AQ76="7",BH76,0),2)</f>
        <v>0</v>
      </c>
      <c r="AE76" s="181">
        <f>ROUND(IF(AQ76="7",BI76,0),2)</f>
        <v>0</v>
      </c>
      <c r="AF76" s="181">
        <f>ROUND(IF(AQ76="2",BH76,0),2)</f>
        <v>0</v>
      </c>
      <c r="AG76" s="181">
        <f>ROUND(IF(AQ76="2",BI76,0),2)</f>
        <v>0</v>
      </c>
      <c r="AH76" s="181">
        <f>ROUND(IF(AQ76="0",BJ76,0),2)</f>
        <v>0</v>
      </c>
      <c r="AI76" s="183" t="s">
        <v>27</v>
      </c>
      <c r="AJ76" s="181">
        <f>IF(AN76=0,K76,0)</f>
        <v>0</v>
      </c>
      <c r="AK76" s="181">
        <f>IF(AN76=12,K76,0)</f>
        <v>0</v>
      </c>
      <c r="AL76" s="181">
        <f>IF(AN76=21,K76,0)</f>
        <v>0</v>
      </c>
      <c r="AN76" s="181">
        <v>21</v>
      </c>
      <c r="AO76" s="181">
        <f>H76*0.523854167</f>
        <v>0</v>
      </c>
      <c r="AP76" s="181">
        <f>H76*(1-0.523854167)</f>
        <v>0</v>
      </c>
      <c r="AQ76" s="182" t="s">
        <v>220</v>
      </c>
      <c r="AV76" s="181">
        <f>ROUND(AW76+AX76,2)</f>
        <v>0</v>
      </c>
      <c r="AW76" s="181">
        <f>ROUND(G76*AO76,2)</f>
        <v>0</v>
      </c>
      <c r="AX76" s="181">
        <f>ROUND(G76*AP76,2)</f>
        <v>0</v>
      </c>
      <c r="AY76" s="182" t="s">
        <v>760</v>
      </c>
      <c r="AZ76" s="182" t="s">
        <v>792</v>
      </c>
      <c r="BA76" s="183" t="s">
        <v>788</v>
      </c>
      <c r="BC76" s="181">
        <f>AW76+AX76</f>
        <v>0</v>
      </c>
      <c r="BD76" s="181">
        <f>H76/(100-BE76)*100</f>
        <v>0</v>
      </c>
      <c r="BE76" s="181">
        <v>0</v>
      </c>
      <c r="BF76" s="181">
        <f>M76</f>
        <v>6.6600000000000001E-3</v>
      </c>
      <c r="BH76" s="181">
        <f>G76*AO76</f>
        <v>0</v>
      </c>
      <c r="BI76" s="181">
        <f>G76*AP76</f>
        <v>0</v>
      </c>
      <c r="BJ76" s="181">
        <f>G76*H76</f>
        <v>0</v>
      </c>
      <c r="BK76" s="182" t="s">
        <v>747</v>
      </c>
      <c r="BL76" s="181">
        <v>734</v>
      </c>
      <c r="BW76" s="181">
        <v>21</v>
      </c>
      <c r="BX76" s="169" t="s">
        <v>288</v>
      </c>
    </row>
    <row r="77" spans="1:76" x14ac:dyDescent="0.25">
      <c r="A77" s="180"/>
      <c r="D77" s="179" t="s">
        <v>221</v>
      </c>
      <c r="E77" s="179" t="s">
        <v>733</v>
      </c>
      <c r="G77" s="178">
        <v>2</v>
      </c>
      <c r="N77" s="177"/>
      <c r="S77" s="201"/>
    </row>
    <row r="78" spans="1:76" x14ac:dyDescent="0.25">
      <c r="A78" s="186" t="s">
        <v>289</v>
      </c>
      <c r="B78" s="168" t="s">
        <v>27</v>
      </c>
      <c r="C78" s="168" t="s">
        <v>290</v>
      </c>
      <c r="D78" s="247" t="s">
        <v>291</v>
      </c>
      <c r="E78" s="239"/>
      <c r="F78" s="168" t="s">
        <v>98</v>
      </c>
      <c r="G78" s="181">
        <v>2</v>
      </c>
      <c r="H78" s="185"/>
      <c r="I78" s="181">
        <f>ROUND(G78*AO78,2)</f>
        <v>0</v>
      </c>
      <c r="J78" s="181">
        <f>ROUND(G78*AP78,2)</f>
        <v>0</v>
      </c>
      <c r="K78" s="181">
        <f>ROUND(G78*H78,2)</f>
        <v>0</v>
      </c>
      <c r="L78" s="181">
        <v>0</v>
      </c>
      <c r="M78" s="181">
        <f>G78*L78</f>
        <v>0</v>
      </c>
      <c r="N78" s="184" t="s">
        <v>141</v>
      </c>
      <c r="Z78" s="181">
        <f>ROUND(IF(AQ78="5",BJ78,0),2)</f>
        <v>0</v>
      </c>
      <c r="AB78" s="181">
        <f>ROUND(IF(AQ78="1",BH78,0),2)</f>
        <v>0</v>
      </c>
      <c r="AC78" s="181">
        <f>ROUND(IF(AQ78="1",BI78,0),2)</f>
        <v>0</v>
      </c>
      <c r="AD78" s="181">
        <f>ROUND(IF(AQ78="7",BH78,0),2)</f>
        <v>0</v>
      </c>
      <c r="AE78" s="181">
        <f>ROUND(IF(AQ78="7",BI78,0),2)</f>
        <v>0</v>
      </c>
      <c r="AF78" s="181">
        <f>ROUND(IF(AQ78="2",BH78,0),2)</f>
        <v>0</v>
      </c>
      <c r="AG78" s="181">
        <f>ROUND(IF(AQ78="2",BI78,0),2)</f>
        <v>0</v>
      </c>
      <c r="AH78" s="181">
        <f>ROUND(IF(AQ78="0",BJ78,0),2)</f>
        <v>0</v>
      </c>
      <c r="AI78" s="183" t="s">
        <v>27</v>
      </c>
      <c r="AJ78" s="181">
        <f>IF(AN78=0,K78,0)</f>
        <v>0</v>
      </c>
      <c r="AK78" s="181">
        <f>IF(AN78=12,K78,0)</f>
        <v>0</v>
      </c>
      <c r="AL78" s="181">
        <f>IF(AN78=21,K78,0)</f>
        <v>0</v>
      </c>
      <c r="AN78" s="181">
        <v>21</v>
      </c>
      <c r="AO78" s="181">
        <f>H78*1</f>
        <v>0</v>
      </c>
      <c r="AP78" s="181">
        <f>H78*(1-1)</f>
        <v>0</v>
      </c>
      <c r="AQ78" s="182" t="s">
        <v>220</v>
      </c>
      <c r="AV78" s="181">
        <f>ROUND(AW78+AX78,2)</f>
        <v>0</v>
      </c>
      <c r="AW78" s="181">
        <f>ROUND(G78*AO78,2)</f>
        <v>0</v>
      </c>
      <c r="AX78" s="181">
        <f>ROUND(G78*AP78,2)</f>
        <v>0</v>
      </c>
      <c r="AY78" s="182" t="s">
        <v>760</v>
      </c>
      <c r="AZ78" s="182" t="s">
        <v>792</v>
      </c>
      <c r="BA78" s="183" t="s">
        <v>788</v>
      </c>
      <c r="BC78" s="181">
        <f>AW78+AX78</f>
        <v>0</v>
      </c>
      <c r="BD78" s="181">
        <f>H78/(100-BE78)*100</f>
        <v>0</v>
      </c>
      <c r="BE78" s="181">
        <v>0</v>
      </c>
      <c r="BF78" s="181">
        <f>M78</f>
        <v>0</v>
      </c>
      <c r="BH78" s="181">
        <f>G78*AO78</f>
        <v>0</v>
      </c>
      <c r="BI78" s="181">
        <f>G78*AP78</f>
        <v>0</v>
      </c>
      <c r="BJ78" s="181">
        <f>G78*H78</f>
        <v>0</v>
      </c>
      <c r="BK78" s="182" t="s">
        <v>242</v>
      </c>
      <c r="BL78" s="181">
        <v>734</v>
      </c>
      <c r="BW78" s="181">
        <v>21</v>
      </c>
      <c r="BX78" s="169" t="s">
        <v>291</v>
      </c>
    </row>
    <row r="79" spans="1:76" x14ac:dyDescent="0.25">
      <c r="A79" s="180"/>
      <c r="D79" s="179" t="s">
        <v>221</v>
      </c>
      <c r="E79" s="179" t="s">
        <v>733</v>
      </c>
      <c r="G79" s="178">
        <v>2</v>
      </c>
      <c r="N79" s="177"/>
    </row>
    <row r="80" spans="1:76" ht="165.75" x14ac:dyDescent="0.25">
      <c r="A80" s="180"/>
      <c r="C80" s="192" t="s">
        <v>243</v>
      </c>
      <c r="D80" s="260" t="s">
        <v>292</v>
      </c>
      <c r="E80" s="261"/>
      <c r="F80" s="261"/>
      <c r="G80" s="261"/>
      <c r="H80" s="261"/>
      <c r="I80" s="261"/>
      <c r="J80" s="261"/>
      <c r="K80" s="261"/>
      <c r="L80" s="261"/>
      <c r="M80" s="261"/>
      <c r="N80" s="262"/>
      <c r="BX80" s="193" t="s">
        <v>292</v>
      </c>
    </row>
    <row r="81" spans="1:76" x14ac:dyDescent="0.25">
      <c r="A81" s="186" t="s">
        <v>293</v>
      </c>
      <c r="B81" s="168" t="s">
        <v>27</v>
      </c>
      <c r="C81" s="168" t="s">
        <v>294</v>
      </c>
      <c r="D81" s="247" t="s">
        <v>295</v>
      </c>
      <c r="E81" s="239"/>
      <c r="F81" s="168" t="s">
        <v>98</v>
      </c>
      <c r="G81" s="181">
        <v>1</v>
      </c>
      <c r="H81" s="185"/>
      <c r="I81" s="181">
        <f>ROUND(G81*AO81,2)</f>
        <v>0</v>
      </c>
      <c r="J81" s="181">
        <f>ROUND(G81*AP81,2)</f>
        <v>0</v>
      </c>
      <c r="K81" s="181">
        <f>ROUND(G81*H81,2)</f>
        <v>0</v>
      </c>
      <c r="L81" s="181">
        <v>1.7000000000000001E-4</v>
      </c>
      <c r="M81" s="181">
        <f>G81*L81</f>
        <v>1.7000000000000001E-4</v>
      </c>
      <c r="N81" s="184" t="s">
        <v>141</v>
      </c>
      <c r="Z81" s="181">
        <f>ROUND(IF(AQ81="5",BJ81,0),2)</f>
        <v>0</v>
      </c>
      <c r="AB81" s="181">
        <f>ROUND(IF(AQ81="1",BH81,0),2)</f>
        <v>0</v>
      </c>
      <c r="AC81" s="181">
        <f>ROUND(IF(AQ81="1",BI81,0),2)</f>
        <v>0</v>
      </c>
      <c r="AD81" s="181">
        <f>ROUND(IF(AQ81="7",BH81,0),2)</f>
        <v>0</v>
      </c>
      <c r="AE81" s="181">
        <f>ROUND(IF(AQ81="7",BI81,0),2)</f>
        <v>0</v>
      </c>
      <c r="AF81" s="181">
        <f>ROUND(IF(AQ81="2",BH81,0),2)</f>
        <v>0</v>
      </c>
      <c r="AG81" s="181">
        <f>ROUND(IF(AQ81="2",BI81,0),2)</f>
        <v>0</v>
      </c>
      <c r="AH81" s="181">
        <f>ROUND(IF(AQ81="0",BJ81,0),2)</f>
        <v>0</v>
      </c>
      <c r="AI81" s="183" t="s">
        <v>27</v>
      </c>
      <c r="AJ81" s="181">
        <f>IF(AN81=0,K81,0)</f>
        <v>0</v>
      </c>
      <c r="AK81" s="181">
        <f>IF(AN81=12,K81,0)</f>
        <v>0</v>
      </c>
      <c r="AL81" s="181">
        <f>IF(AN81=21,K81,0)</f>
        <v>0</v>
      </c>
      <c r="AN81" s="181">
        <v>21</v>
      </c>
      <c r="AO81" s="181">
        <f>H81*1</f>
        <v>0</v>
      </c>
      <c r="AP81" s="181">
        <f>H81*(1-1)</f>
        <v>0</v>
      </c>
      <c r="AQ81" s="182" t="s">
        <v>220</v>
      </c>
      <c r="AV81" s="181">
        <f>ROUND(AW81+AX81,2)</f>
        <v>0</v>
      </c>
      <c r="AW81" s="181">
        <f>ROUND(G81*AO81,2)</f>
        <v>0</v>
      </c>
      <c r="AX81" s="181">
        <f>ROUND(G81*AP81,2)</f>
        <v>0</v>
      </c>
      <c r="AY81" s="182" t="s">
        <v>760</v>
      </c>
      <c r="AZ81" s="182" t="s">
        <v>792</v>
      </c>
      <c r="BA81" s="183" t="s">
        <v>788</v>
      </c>
      <c r="BC81" s="181">
        <f>AW81+AX81</f>
        <v>0</v>
      </c>
      <c r="BD81" s="181">
        <f>H81/(100-BE81)*100</f>
        <v>0</v>
      </c>
      <c r="BE81" s="181">
        <v>0</v>
      </c>
      <c r="BF81" s="181">
        <f>M81</f>
        <v>1.7000000000000001E-4</v>
      </c>
      <c r="BH81" s="181">
        <f>G81*AO81</f>
        <v>0</v>
      </c>
      <c r="BI81" s="181">
        <f>G81*AP81</f>
        <v>0</v>
      </c>
      <c r="BJ81" s="181">
        <f>G81*H81</f>
        <v>0</v>
      </c>
      <c r="BK81" s="182" t="s">
        <v>242</v>
      </c>
      <c r="BL81" s="181">
        <v>734</v>
      </c>
      <c r="BW81" s="181">
        <v>21</v>
      </c>
      <c r="BX81" s="169" t="s">
        <v>295</v>
      </c>
    </row>
    <row r="82" spans="1:76" x14ac:dyDescent="0.25">
      <c r="A82" s="180"/>
      <c r="D82" s="179" t="s">
        <v>217</v>
      </c>
      <c r="E82" s="179" t="s">
        <v>731</v>
      </c>
      <c r="G82" s="178">
        <v>1</v>
      </c>
      <c r="N82" s="177"/>
    </row>
    <row r="83" spans="1:76" x14ac:dyDescent="0.25">
      <c r="A83" s="186" t="s">
        <v>296</v>
      </c>
      <c r="B83" s="168" t="s">
        <v>27</v>
      </c>
      <c r="C83" s="168" t="s">
        <v>297</v>
      </c>
      <c r="D83" s="247" t="s">
        <v>298</v>
      </c>
      <c r="E83" s="239"/>
      <c r="F83" s="168" t="s">
        <v>167</v>
      </c>
      <c r="G83" s="181">
        <v>2</v>
      </c>
      <c r="H83" s="185"/>
      <c r="I83" s="181">
        <f>ROUND(G83*AO83,2)</f>
        <v>0</v>
      </c>
      <c r="J83" s="181">
        <f>ROUND(G83*AP83,2)</f>
        <v>0</v>
      </c>
      <c r="K83" s="181">
        <f>ROUND(G83*H83,2)</f>
        <v>0</v>
      </c>
      <c r="L83" s="181">
        <v>4.8599999999999997E-3</v>
      </c>
      <c r="M83" s="181">
        <f>G83*L83</f>
        <v>9.7199999999999995E-3</v>
      </c>
      <c r="N83" s="184" t="s">
        <v>812</v>
      </c>
      <c r="Z83" s="181">
        <f>ROUND(IF(AQ83="5",BJ83,0),2)</f>
        <v>0</v>
      </c>
      <c r="AB83" s="181">
        <f>ROUND(IF(AQ83="1",BH83,0),2)</f>
        <v>0</v>
      </c>
      <c r="AC83" s="181">
        <f>ROUND(IF(AQ83="1",BI83,0),2)</f>
        <v>0</v>
      </c>
      <c r="AD83" s="181">
        <f>ROUND(IF(AQ83="7",BH83,0),2)</f>
        <v>0</v>
      </c>
      <c r="AE83" s="181">
        <f>ROUND(IF(AQ83="7",BI83,0),2)</f>
        <v>0</v>
      </c>
      <c r="AF83" s="181">
        <f>ROUND(IF(AQ83="2",BH83,0),2)</f>
        <v>0</v>
      </c>
      <c r="AG83" s="181">
        <f>ROUND(IF(AQ83="2",BI83,0),2)</f>
        <v>0</v>
      </c>
      <c r="AH83" s="181">
        <f>ROUND(IF(AQ83="0",BJ83,0),2)</f>
        <v>0</v>
      </c>
      <c r="AI83" s="183" t="s">
        <v>27</v>
      </c>
      <c r="AJ83" s="181">
        <f>IF(AN83=0,K83,0)</f>
        <v>0</v>
      </c>
      <c r="AK83" s="181">
        <f>IF(AN83=12,K83,0)</f>
        <v>0</v>
      </c>
      <c r="AL83" s="181">
        <f>IF(AN83=21,K83,0)</f>
        <v>0</v>
      </c>
      <c r="AN83" s="181">
        <v>21</v>
      </c>
      <c r="AO83" s="181">
        <f>H83*0.551688009</f>
        <v>0</v>
      </c>
      <c r="AP83" s="181">
        <f>H83*(1-0.551688009)</f>
        <v>0</v>
      </c>
      <c r="AQ83" s="182" t="s">
        <v>220</v>
      </c>
      <c r="AV83" s="181">
        <f>ROUND(AW83+AX83,2)</f>
        <v>0</v>
      </c>
      <c r="AW83" s="181">
        <f>ROUND(G83*AO83,2)</f>
        <v>0</v>
      </c>
      <c r="AX83" s="181">
        <f>ROUND(G83*AP83,2)</f>
        <v>0</v>
      </c>
      <c r="AY83" s="182" t="s">
        <v>760</v>
      </c>
      <c r="AZ83" s="182" t="s">
        <v>792</v>
      </c>
      <c r="BA83" s="183" t="s">
        <v>788</v>
      </c>
      <c r="BC83" s="181">
        <f>AW83+AX83</f>
        <v>0</v>
      </c>
      <c r="BD83" s="181">
        <f>H83/(100-BE83)*100</f>
        <v>0</v>
      </c>
      <c r="BE83" s="181">
        <v>0</v>
      </c>
      <c r="BF83" s="181">
        <f>M83</f>
        <v>9.7199999999999995E-3</v>
      </c>
      <c r="BH83" s="181">
        <f>G83*AO83</f>
        <v>0</v>
      </c>
      <c r="BI83" s="181">
        <f>G83*AP83</f>
        <v>0</v>
      </c>
      <c r="BJ83" s="181">
        <f>G83*H83</f>
        <v>0</v>
      </c>
      <c r="BK83" s="182" t="s">
        <v>747</v>
      </c>
      <c r="BL83" s="181">
        <v>734</v>
      </c>
      <c r="BW83" s="181">
        <v>21</v>
      </c>
      <c r="BX83" s="169" t="s">
        <v>298</v>
      </c>
    </row>
    <row r="84" spans="1:76" x14ac:dyDescent="0.25">
      <c r="A84" s="180"/>
      <c r="D84" s="179" t="s">
        <v>221</v>
      </c>
      <c r="E84" s="179" t="s">
        <v>739</v>
      </c>
      <c r="G84" s="178">
        <v>2</v>
      </c>
      <c r="N84" s="177"/>
    </row>
    <row r="85" spans="1:76" x14ac:dyDescent="0.25">
      <c r="A85" s="186" t="s">
        <v>299</v>
      </c>
      <c r="B85" s="168" t="s">
        <v>27</v>
      </c>
      <c r="C85" s="168" t="s">
        <v>300</v>
      </c>
      <c r="D85" s="247" t="s">
        <v>301</v>
      </c>
      <c r="E85" s="239"/>
      <c r="F85" s="168" t="s">
        <v>98</v>
      </c>
      <c r="G85" s="181">
        <v>2</v>
      </c>
      <c r="H85" s="185"/>
      <c r="I85" s="181">
        <f>ROUND(G85*AO85,2)</f>
        <v>0</v>
      </c>
      <c r="J85" s="181">
        <f>ROUND(G85*AP85,2)</f>
        <v>0</v>
      </c>
      <c r="K85" s="181">
        <f>ROUND(G85*H85,2)</f>
        <v>0</v>
      </c>
      <c r="L85" s="181">
        <v>1.7000000000000001E-4</v>
      </c>
      <c r="M85" s="181">
        <f>G85*L85</f>
        <v>3.4000000000000002E-4</v>
      </c>
      <c r="N85" s="184" t="s">
        <v>141</v>
      </c>
      <c r="Z85" s="181">
        <f>ROUND(IF(AQ85="5",BJ85,0),2)</f>
        <v>0</v>
      </c>
      <c r="AB85" s="181">
        <f>ROUND(IF(AQ85="1",BH85,0),2)</f>
        <v>0</v>
      </c>
      <c r="AC85" s="181">
        <f>ROUND(IF(AQ85="1",BI85,0),2)</f>
        <v>0</v>
      </c>
      <c r="AD85" s="181">
        <f>ROUND(IF(AQ85="7",BH85,0),2)</f>
        <v>0</v>
      </c>
      <c r="AE85" s="181">
        <f>ROUND(IF(AQ85="7",BI85,0),2)</f>
        <v>0</v>
      </c>
      <c r="AF85" s="181">
        <f>ROUND(IF(AQ85="2",BH85,0),2)</f>
        <v>0</v>
      </c>
      <c r="AG85" s="181">
        <f>ROUND(IF(AQ85="2",BI85,0),2)</f>
        <v>0</v>
      </c>
      <c r="AH85" s="181">
        <f>ROUND(IF(AQ85="0",BJ85,0),2)</f>
        <v>0</v>
      </c>
      <c r="AI85" s="183" t="s">
        <v>27</v>
      </c>
      <c r="AJ85" s="181">
        <f>IF(AN85=0,K85,0)</f>
        <v>0</v>
      </c>
      <c r="AK85" s="181">
        <f>IF(AN85=12,K85,0)</f>
        <v>0</v>
      </c>
      <c r="AL85" s="181">
        <f>IF(AN85=21,K85,0)</f>
        <v>0</v>
      </c>
      <c r="AN85" s="181">
        <v>21</v>
      </c>
      <c r="AO85" s="181">
        <f>H85*1</f>
        <v>0</v>
      </c>
      <c r="AP85" s="181">
        <f>H85*(1-1)</f>
        <v>0</v>
      </c>
      <c r="AQ85" s="182" t="s">
        <v>220</v>
      </c>
      <c r="AV85" s="181">
        <f>ROUND(AW85+AX85,2)</f>
        <v>0</v>
      </c>
      <c r="AW85" s="181">
        <f>ROUND(G85*AO85,2)</f>
        <v>0</v>
      </c>
      <c r="AX85" s="181">
        <f>ROUND(G85*AP85,2)</f>
        <v>0</v>
      </c>
      <c r="AY85" s="182" t="s">
        <v>760</v>
      </c>
      <c r="AZ85" s="182" t="s">
        <v>792</v>
      </c>
      <c r="BA85" s="183" t="s">
        <v>788</v>
      </c>
      <c r="BC85" s="181">
        <f>AW85+AX85</f>
        <v>0</v>
      </c>
      <c r="BD85" s="181">
        <f>H85/(100-BE85)*100</f>
        <v>0</v>
      </c>
      <c r="BE85" s="181">
        <v>0</v>
      </c>
      <c r="BF85" s="181">
        <f>M85</f>
        <v>3.4000000000000002E-4</v>
      </c>
      <c r="BH85" s="181">
        <f>G85*AO85</f>
        <v>0</v>
      </c>
      <c r="BI85" s="181">
        <f>G85*AP85</f>
        <v>0</v>
      </c>
      <c r="BJ85" s="181">
        <f>G85*H85</f>
        <v>0</v>
      </c>
      <c r="BK85" s="182" t="s">
        <v>242</v>
      </c>
      <c r="BL85" s="181">
        <v>734</v>
      </c>
      <c r="BW85" s="181">
        <v>21</v>
      </c>
      <c r="BX85" s="169" t="s">
        <v>301</v>
      </c>
    </row>
    <row r="86" spans="1:76" x14ac:dyDescent="0.25">
      <c r="A86" s="180"/>
      <c r="D86" s="179" t="s">
        <v>221</v>
      </c>
      <c r="E86" s="179" t="s">
        <v>739</v>
      </c>
      <c r="G86" s="178">
        <v>2</v>
      </c>
      <c r="N86" s="177"/>
    </row>
    <row r="87" spans="1:76" ht="165.75" x14ac:dyDescent="0.25">
      <c r="A87" s="180"/>
      <c r="C87" s="192" t="s">
        <v>243</v>
      </c>
      <c r="D87" s="260" t="s">
        <v>302</v>
      </c>
      <c r="E87" s="261"/>
      <c r="F87" s="261"/>
      <c r="G87" s="261"/>
      <c r="H87" s="261"/>
      <c r="I87" s="261"/>
      <c r="J87" s="261"/>
      <c r="K87" s="261"/>
      <c r="L87" s="261"/>
      <c r="M87" s="261"/>
      <c r="N87" s="262"/>
      <c r="BX87" s="193" t="s">
        <v>302</v>
      </c>
    </row>
    <row r="88" spans="1:76" x14ac:dyDescent="0.25">
      <c r="A88" s="186" t="s">
        <v>303</v>
      </c>
      <c r="B88" s="168" t="s">
        <v>27</v>
      </c>
      <c r="C88" s="168" t="s">
        <v>304</v>
      </c>
      <c r="D88" s="247" t="s">
        <v>305</v>
      </c>
      <c r="E88" s="239"/>
      <c r="F88" s="168" t="s">
        <v>98</v>
      </c>
      <c r="G88" s="181">
        <v>1</v>
      </c>
      <c r="H88" s="185"/>
      <c r="I88" s="181">
        <f>ROUND(G88*AO88,2)</f>
        <v>0</v>
      </c>
      <c r="J88" s="181">
        <f>ROUND(G88*AP88,2)</f>
        <v>0</v>
      </c>
      <c r="K88" s="181">
        <f>ROUND(G88*H88,2)</f>
        <v>0</v>
      </c>
      <c r="L88" s="181">
        <v>1.7000000000000001E-4</v>
      </c>
      <c r="M88" s="181">
        <f>G88*L88</f>
        <v>1.7000000000000001E-4</v>
      </c>
      <c r="N88" s="184" t="s">
        <v>141</v>
      </c>
      <c r="Z88" s="181">
        <f>ROUND(IF(AQ88="5",BJ88,0),2)</f>
        <v>0</v>
      </c>
      <c r="AB88" s="181">
        <f>ROUND(IF(AQ88="1",BH88,0),2)</f>
        <v>0</v>
      </c>
      <c r="AC88" s="181">
        <f>ROUND(IF(AQ88="1",BI88,0),2)</f>
        <v>0</v>
      </c>
      <c r="AD88" s="181">
        <f>ROUND(IF(AQ88="7",BH88,0),2)</f>
        <v>0</v>
      </c>
      <c r="AE88" s="181">
        <f>ROUND(IF(AQ88="7",BI88,0),2)</f>
        <v>0</v>
      </c>
      <c r="AF88" s="181">
        <f>ROUND(IF(AQ88="2",BH88,0),2)</f>
        <v>0</v>
      </c>
      <c r="AG88" s="181">
        <f>ROUND(IF(AQ88="2",BI88,0),2)</f>
        <v>0</v>
      </c>
      <c r="AH88" s="181">
        <f>ROUND(IF(AQ88="0",BJ88,0),2)</f>
        <v>0</v>
      </c>
      <c r="AI88" s="183" t="s">
        <v>27</v>
      </c>
      <c r="AJ88" s="181">
        <f>IF(AN88=0,K88,0)</f>
        <v>0</v>
      </c>
      <c r="AK88" s="181">
        <f>IF(AN88=12,K88,0)</f>
        <v>0</v>
      </c>
      <c r="AL88" s="181">
        <f>IF(AN88=21,K88,0)</f>
        <v>0</v>
      </c>
      <c r="AN88" s="181">
        <v>21</v>
      </c>
      <c r="AO88" s="181">
        <f>H88*1</f>
        <v>0</v>
      </c>
      <c r="AP88" s="181">
        <f>H88*(1-1)</f>
        <v>0</v>
      </c>
      <c r="AQ88" s="182" t="s">
        <v>220</v>
      </c>
      <c r="AV88" s="181">
        <f>ROUND(AW88+AX88,2)</f>
        <v>0</v>
      </c>
      <c r="AW88" s="181">
        <f>ROUND(G88*AO88,2)</f>
        <v>0</v>
      </c>
      <c r="AX88" s="181">
        <f>ROUND(G88*AP88,2)</f>
        <v>0</v>
      </c>
      <c r="AY88" s="182" t="s">
        <v>760</v>
      </c>
      <c r="AZ88" s="182" t="s">
        <v>792</v>
      </c>
      <c r="BA88" s="183" t="s">
        <v>788</v>
      </c>
      <c r="BC88" s="181">
        <f>AW88+AX88</f>
        <v>0</v>
      </c>
      <c r="BD88" s="181">
        <f>H88/(100-BE88)*100</f>
        <v>0</v>
      </c>
      <c r="BE88" s="181">
        <v>0</v>
      </c>
      <c r="BF88" s="181">
        <f>M88</f>
        <v>1.7000000000000001E-4</v>
      </c>
      <c r="BH88" s="181">
        <f>G88*AO88</f>
        <v>0</v>
      </c>
      <c r="BI88" s="181">
        <f>G88*AP88</f>
        <v>0</v>
      </c>
      <c r="BJ88" s="181">
        <f>G88*H88</f>
        <v>0</v>
      </c>
      <c r="BK88" s="182" t="s">
        <v>242</v>
      </c>
      <c r="BL88" s="181">
        <v>734</v>
      </c>
      <c r="BW88" s="181">
        <v>21</v>
      </c>
      <c r="BX88" s="169" t="s">
        <v>305</v>
      </c>
    </row>
    <row r="89" spans="1:76" x14ac:dyDescent="0.25">
      <c r="A89" s="180"/>
      <c r="D89" s="179" t="s">
        <v>217</v>
      </c>
      <c r="E89" s="179" t="s">
        <v>731</v>
      </c>
      <c r="G89" s="178">
        <v>1</v>
      </c>
      <c r="N89" s="177"/>
    </row>
    <row r="90" spans="1:76" x14ac:dyDescent="0.25">
      <c r="A90" s="186" t="s">
        <v>306</v>
      </c>
      <c r="B90" s="168" t="s">
        <v>27</v>
      </c>
      <c r="C90" s="168" t="s">
        <v>307</v>
      </c>
      <c r="D90" s="247" t="s">
        <v>308</v>
      </c>
      <c r="E90" s="239"/>
      <c r="F90" s="168" t="s">
        <v>167</v>
      </c>
      <c r="G90" s="181">
        <v>7</v>
      </c>
      <c r="H90" s="185"/>
      <c r="I90" s="181">
        <f>ROUND(G90*AO90,2)</f>
        <v>0</v>
      </c>
      <c r="J90" s="181">
        <f>ROUND(G90*AP90,2)</f>
        <v>0</v>
      </c>
      <c r="K90" s="181">
        <f>ROUND(G90*H90,2)</f>
        <v>0</v>
      </c>
      <c r="L90" s="181">
        <v>6.3400000000000001E-3</v>
      </c>
      <c r="M90" s="181">
        <f>G90*L90</f>
        <v>4.4380000000000003E-2</v>
      </c>
      <c r="N90" s="184" t="s">
        <v>812</v>
      </c>
      <c r="Z90" s="181">
        <f>ROUND(IF(AQ90="5",BJ90,0),2)</f>
        <v>0</v>
      </c>
      <c r="AB90" s="181">
        <f>ROUND(IF(AQ90="1",BH90,0),2)</f>
        <v>0</v>
      </c>
      <c r="AC90" s="181">
        <f>ROUND(IF(AQ90="1",BI90,0),2)</f>
        <v>0</v>
      </c>
      <c r="AD90" s="181">
        <f>ROUND(IF(AQ90="7",BH90,0),2)</f>
        <v>0</v>
      </c>
      <c r="AE90" s="181">
        <f>ROUND(IF(AQ90="7",BI90,0),2)</f>
        <v>0</v>
      </c>
      <c r="AF90" s="181">
        <f>ROUND(IF(AQ90="2",BH90,0),2)</f>
        <v>0</v>
      </c>
      <c r="AG90" s="181">
        <f>ROUND(IF(AQ90="2",BI90,0),2)</f>
        <v>0</v>
      </c>
      <c r="AH90" s="181">
        <f>ROUND(IF(AQ90="0",BJ90,0),2)</f>
        <v>0</v>
      </c>
      <c r="AI90" s="183" t="s">
        <v>27</v>
      </c>
      <c r="AJ90" s="181">
        <f>IF(AN90=0,K90,0)</f>
        <v>0</v>
      </c>
      <c r="AK90" s="181">
        <f>IF(AN90=12,K90,0)</f>
        <v>0</v>
      </c>
      <c r="AL90" s="181">
        <f>IF(AN90=21,K90,0)</f>
        <v>0</v>
      </c>
      <c r="AN90" s="181">
        <v>21</v>
      </c>
      <c r="AO90" s="181">
        <f>H90*0.580855855</f>
        <v>0</v>
      </c>
      <c r="AP90" s="181">
        <f>H90*(1-0.580855855)</f>
        <v>0</v>
      </c>
      <c r="AQ90" s="182" t="s">
        <v>220</v>
      </c>
      <c r="AV90" s="181">
        <f>ROUND(AW90+AX90,2)</f>
        <v>0</v>
      </c>
      <c r="AW90" s="181">
        <f>ROUND(G90*AO90,2)</f>
        <v>0</v>
      </c>
      <c r="AX90" s="181">
        <f>ROUND(G90*AP90,2)</f>
        <v>0</v>
      </c>
      <c r="AY90" s="182" t="s">
        <v>760</v>
      </c>
      <c r="AZ90" s="182" t="s">
        <v>792</v>
      </c>
      <c r="BA90" s="183" t="s">
        <v>788</v>
      </c>
      <c r="BC90" s="181">
        <f>AW90+AX90</f>
        <v>0</v>
      </c>
      <c r="BD90" s="181">
        <f>H90/(100-BE90)*100</f>
        <v>0</v>
      </c>
      <c r="BE90" s="181">
        <v>0</v>
      </c>
      <c r="BF90" s="181">
        <f>M90</f>
        <v>4.4380000000000003E-2</v>
      </c>
      <c r="BH90" s="181">
        <f>G90*AO90</f>
        <v>0</v>
      </c>
      <c r="BI90" s="181">
        <f>G90*AP90</f>
        <v>0</v>
      </c>
      <c r="BJ90" s="181">
        <f>G90*H90</f>
        <v>0</v>
      </c>
      <c r="BK90" s="182" t="s">
        <v>747</v>
      </c>
      <c r="BL90" s="181">
        <v>734</v>
      </c>
      <c r="BW90" s="181">
        <v>21</v>
      </c>
      <c r="BX90" s="169" t="s">
        <v>308</v>
      </c>
    </row>
    <row r="91" spans="1:76" x14ac:dyDescent="0.25">
      <c r="A91" s="180"/>
      <c r="D91" s="179" t="s">
        <v>221</v>
      </c>
      <c r="E91" s="179" t="s">
        <v>731</v>
      </c>
      <c r="G91" s="178">
        <v>2</v>
      </c>
      <c r="N91" s="177"/>
    </row>
    <row r="92" spans="1:76" x14ac:dyDescent="0.25">
      <c r="A92" s="180"/>
      <c r="D92" s="179" t="s">
        <v>221</v>
      </c>
      <c r="E92" s="179" t="s">
        <v>733</v>
      </c>
      <c r="G92" s="178">
        <v>2</v>
      </c>
      <c r="N92" s="177"/>
    </row>
    <row r="93" spans="1:76" x14ac:dyDescent="0.25">
      <c r="A93" s="180"/>
      <c r="D93" s="179" t="s">
        <v>49</v>
      </c>
      <c r="E93" s="179" t="s">
        <v>740</v>
      </c>
      <c r="G93" s="178">
        <v>3</v>
      </c>
      <c r="N93" s="177"/>
    </row>
    <row r="94" spans="1:76" x14ac:dyDescent="0.25">
      <c r="A94" s="186" t="s">
        <v>309</v>
      </c>
      <c r="B94" s="168" t="s">
        <v>27</v>
      </c>
      <c r="C94" s="168" t="s">
        <v>310</v>
      </c>
      <c r="D94" s="247" t="s">
        <v>311</v>
      </c>
      <c r="E94" s="239"/>
      <c r="F94" s="168" t="s">
        <v>98</v>
      </c>
      <c r="G94" s="181">
        <v>7</v>
      </c>
      <c r="H94" s="185"/>
      <c r="I94" s="181">
        <f>ROUND(G94*AO94,2)</f>
        <v>0</v>
      </c>
      <c r="J94" s="181">
        <f>ROUND(G94*AP94,2)</f>
        <v>0</v>
      </c>
      <c r="K94" s="181">
        <f>ROUND(G94*H94,2)</f>
        <v>0</v>
      </c>
      <c r="L94" s="181">
        <v>1.7000000000000001E-4</v>
      </c>
      <c r="M94" s="181">
        <f>G94*L94</f>
        <v>1.1900000000000001E-3</v>
      </c>
      <c r="N94" s="184" t="s">
        <v>141</v>
      </c>
      <c r="Z94" s="181">
        <f>ROUND(IF(AQ94="5",BJ94,0),2)</f>
        <v>0</v>
      </c>
      <c r="AB94" s="181">
        <f>ROUND(IF(AQ94="1",BH94,0),2)</f>
        <v>0</v>
      </c>
      <c r="AC94" s="181">
        <f>ROUND(IF(AQ94="1",BI94,0),2)</f>
        <v>0</v>
      </c>
      <c r="AD94" s="181">
        <f>ROUND(IF(AQ94="7",BH94,0),2)</f>
        <v>0</v>
      </c>
      <c r="AE94" s="181">
        <f>ROUND(IF(AQ94="7",BI94,0),2)</f>
        <v>0</v>
      </c>
      <c r="AF94" s="181">
        <f>ROUND(IF(AQ94="2",BH94,0),2)</f>
        <v>0</v>
      </c>
      <c r="AG94" s="181">
        <f>ROUND(IF(AQ94="2",BI94,0),2)</f>
        <v>0</v>
      </c>
      <c r="AH94" s="181">
        <f>ROUND(IF(AQ94="0",BJ94,0),2)</f>
        <v>0</v>
      </c>
      <c r="AI94" s="183" t="s">
        <v>27</v>
      </c>
      <c r="AJ94" s="181">
        <f>IF(AN94=0,K94,0)</f>
        <v>0</v>
      </c>
      <c r="AK94" s="181">
        <f>IF(AN94=12,K94,0)</f>
        <v>0</v>
      </c>
      <c r="AL94" s="181">
        <f>IF(AN94=21,K94,0)</f>
        <v>0</v>
      </c>
      <c r="AN94" s="181">
        <v>21</v>
      </c>
      <c r="AO94" s="181">
        <f>H94*1</f>
        <v>0</v>
      </c>
      <c r="AP94" s="181">
        <f>H94*(1-1)</f>
        <v>0</v>
      </c>
      <c r="AQ94" s="182" t="s">
        <v>220</v>
      </c>
      <c r="AV94" s="181">
        <f>ROUND(AW94+AX94,2)</f>
        <v>0</v>
      </c>
      <c r="AW94" s="181">
        <f>ROUND(G94*AO94,2)</f>
        <v>0</v>
      </c>
      <c r="AX94" s="181">
        <f>ROUND(G94*AP94,2)</f>
        <v>0</v>
      </c>
      <c r="AY94" s="182" t="s">
        <v>760</v>
      </c>
      <c r="AZ94" s="182" t="s">
        <v>792</v>
      </c>
      <c r="BA94" s="183" t="s">
        <v>788</v>
      </c>
      <c r="BC94" s="181">
        <f>AW94+AX94</f>
        <v>0</v>
      </c>
      <c r="BD94" s="181">
        <f>H94/(100-BE94)*100</f>
        <v>0</v>
      </c>
      <c r="BE94" s="181">
        <v>0</v>
      </c>
      <c r="BF94" s="181">
        <f>M94</f>
        <v>1.1900000000000001E-3</v>
      </c>
      <c r="BH94" s="181">
        <f>G94*AO94</f>
        <v>0</v>
      </c>
      <c r="BI94" s="181">
        <f>G94*AP94</f>
        <v>0</v>
      </c>
      <c r="BJ94" s="181">
        <f>G94*H94</f>
        <v>0</v>
      </c>
      <c r="BK94" s="182" t="s">
        <v>242</v>
      </c>
      <c r="BL94" s="181">
        <v>734</v>
      </c>
      <c r="BW94" s="181">
        <v>21</v>
      </c>
      <c r="BX94" s="169" t="s">
        <v>311</v>
      </c>
    </row>
    <row r="95" spans="1:76" x14ac:dyDescent="0.25">
      <c r="A95" s="180"/>
      <c r="D95" s="179" t="s">
        <v>49</v>
      </c>
      <c r="E95" s="179" t="s">
        <v>731</v>
      </c>
      <c r="G95" s="178">
        <v>3</v>
      </c>
      <c r="N95" s="177"/>
    </row>
    <row r="96" spans="1:76" x14ac:dyDescent="0.25">
      <c r="A96" s="180"/>
      <c r="D96" s="179" t="s">
        <v>49</v>
      </c>
      <c r="E96" s="179" t="s">
        <v>733</v>
      </c>
      <c r="G96" s="178">
        <v>3</v>
      </c>
      <c r="N96" s="177"/>
    </row>
    <row r="97" spans="1:76" x14ac:dyDescent="0.25">
      <c r="A97" s="180"/>
      <c r="D97" s="179" t="s">
        <v>217</v>
      </c>
      <c r="E97" s="179" t="s">
        <v>741</v>
      </c>
      <c r="G97" s="178">
        <v>1</v>
      </c>
      <c r="N97" s="177"/>
    </row>
    <row r="98" spans="1:76" ht="165.75" x14ac:dyDescent="0.25">
      <c r="A98" s="180"/>
      <c r="C98" s="192" t="s">
        <v>243</v>
      </c>
      <c r="D98" s="260" t="s">
        <v>302</v>
      </c>
      <c r="E98" s="261"/>
      <c r="F98" s="261"/>
      <c r="G98" s="261"/>
      <c r="H98" s="261"/>
      <c r="I98" s="261"/>
      <c r="J98" s="261"/>
      <c r="K98" s="261"/>
      <c r="L98" s="261"/>
      <c r="M98" s="261"/>
      <c r="N98" s="262"/>
      <c r="BX98" s="193" t="s">
        <v>302</v>
      </c>
    </row>
    <row r="99" spans="1:76" x14ac:dyDescent="0.25">
      <c r="A99" s="186" t="s">
        <v>312</v>
      </c>
      <c r="B99" s="168" t="s">
        <v>27</v>
      </c>
      <c r="C99" s="168" t="s">
        <v>313</v>
      </c>
      <c r="D99" s="247" t="s">
        <v>314</v>
      </c>
      <c r="E99" s="239"/>
      <c r="F99" s="168" t="s">
        <v>98</v>
      </c>
      <c r="G99" s="181">
        <v>6</v>
      </c>
      <c r="H99" s="185"/>
      <c r="I99" s="181">
        <f>ROUND(G99*AO99,2)</f>
        <v>0</v>
      </c>
      <c r="J99" s="181">
        <f>ROUND(G99*AP99,2)</f>
        <v>0</v>
      </c>
      <c r="K99" s="181">
        <f>ROUND(G99*H99,2)</f>
        <v>0</v>
      </c>
      <c r="L99" s="181">
        <v>1.7000000000000001E-4</v>
      </c>
      <c r="M99" s="181">
        <f>G99*L99</f>
        <v>1.0200000000000001E-3</v>
      </c>
      <c r="N99" s="184" t="s">
        <v>141</v>
      </c>
      <c r="Z99" s="181">
        <f>ROUND(IF(AQ99="5",BJ99,0),2)</f>
        <v>0</v>
      </c>
      <c r="AB99" s="181">
        <f>ROUND(IF(AQ99="1",BH99,0),2)</f>
        <v>0</v>
      </c>
      <c r="AC99" s="181">
        <f>ROUND(IF(AQ99="1",BI99,0),2)</f>
        <v>0</v>
      </c>
      <c r="AD99" s="181">
        <f>ROUND(IF(AQ99="7",BH99,0),2)</f>
        <v>0</v>
      </c>
      <c r="AE99" s="181">
        <f>ROUND(IF(AQ99="7",BI99,0),2)</f>
        <v>0</v>
      </c>
      <c r="AF99" s="181">
        <f>ROUND(IF(AQ99="2",BH99,0),2)</f>
        <v>0</v>
      </c>
      <c r="AG99" s="181">
        <f>ROUND(IF(AQ99="2",BI99,0),2)</f>
        <v>0</v>
      </c>
      <c r="AH99" s="181">
        <f>ROUND(IF(AQ99="0",BJ99,0),2)</f>
        <v>0</v>
      </c>
      <c r="AI99" s="183" t="s">
        <v>27</v>
      </c>
      <c r="AJ99" s="181">
        <f>IF(AN99=0,K99,0)</f>
        <v>0</v>
      </c>
      <c r="AK99" s="181">
        <f>IF(AN99=12,K99,0)</f>
        <v>0</v>
      </c>
      <c r="AL99" s="181">
        <f>IF(AN99=21,K99,0)</f>
        <v>0</v>
      </c>
      <c r="AN99" s="181">
        <v>21</v>
      </c>
      <c r="AO99" s="181">
        <f>H99*1</f>
        <v>0</v>
      </c>
      <c r="AP99" s="181">
        <f>H99*(1-1)</f>
        <v>0</v>
      </c>
      <c r="AQ99" s="182" t="s">
        <v>220</v>
      </c>
      <c r="AV99" s="181">
        <f>ROUND(AW99+AX99,2)</f>
        <v>0</v>
      </c>
      <c r="AW99" s="181">
        <f>ROUND(G99*AO99,2)</f>
        <v>0</v>
      </c>
      <c r="AX99" s="181">
        <f>ROUND(G99*AP99,2)</f>
        <v>0</v>
      </c>
      <c r="AY99" s="182" t="s">
        <v>760</v>
      </c>
      <c r="AZ99" s="182" t="s">
        <v>792</v>
      </c>
      <c r="BA99" s="183" t="s">
        <v>788</v>
      </c>
      <c r="BC99" s="181">
        <f>AW99+AX99</f>
        <v>0</v>
      </c>
      <c r="BD99" s="181">
        <f>H99/(100-BE99)*100</f>
        <v>0</v>
      </c>
      <c r="BE99" s="181">
        <v>0</v>
      </c>
      <c r="BF99" s="181">
        <f>M99</f>
        <v>1.0200000000000001E-3</v>
      </c>
      <c r="BH99" s="181">
        <f>G99*AO99</f>
        <v>0</v>
      </c>
      <c r="BI99" s="181">
        <f>G99*AP99</f>
        <v>0</v>
      </c>
      <c r="BJ99" s="181">
        <f>G99*H99</f>
        <v>0</v>
      </c>
      <c r="BK99" s="182" t="s">
        <v>242</v>
      </c>
      <c r="BL99" s="181">
        <v>734</v>
      </c>
      <c r="BW99" s="181">
        <v>21</v>
      </c>
      <c r="BX99" s="169" t="s">
        <v>314</v>
      </c>
    </row>
    <row r="100" spans="1:76" x14ac:dyDescent="0.25">
      <c r="A100" s="180"/>
      <c r="D100" s="179" t="s">
        <v>221</v>
      </c>
      <c r="E100" s="179" t="s">
        <v>731</v>
      </c>
      <c r="G100" s="178">
        <v>2</v>
      </c>
      <c r="N100" s="177"/>
    </row>
    <row r="101" spans="1:76" x14ac:dyDescent="0.25">
      <c r="A101" s="180"/>
      <c r="D101" s="179" t="s">
        <v>221</v>
      </c>
      <c r="E101" s="179" t="s">
        <v>733</v>
      </c>
      <c r="G101" s="178">
        <v>2</v>
      </c>
      <c r="N101" s="177"/>
    </row>
    <row r="102" spans="1:76" x14ac:dyDescent="0.25">
      <c r="A102" s="180"/>
      <c r="D102" s="179" t="s">
        <v>221</v>
      </c>
      <c r="E102" s="179" t="s">
        <v>740</v>
      </c>
      <c r="G102" s="178">
        <v>2</v>
      </c>
      <c r="N102" s="177"/>
    </row>
    <row r="103" spans="1:76" ht="25.5" x14ac:dyDescent="0.25">
      <c r="A103" s="186" t="s">
        <v>315</v>
      </c>
      <c r="B103" s="168" t="s">
        <v>27</v>
      </c>
      <c r="C103" s="168" t="s">
        <v>316</v>
      </c>
      <c r="D103" s="247" t="s">
        <v>317</v>
      </c>
      <c r="E103" s="239"/>
      <c r="F103" s="168" t="s">
        <v>98</v>
      </c>
      <c r="G103" s="181">
        <v>1</v>
      </c>
      <c r="H103" s="185"/>
      <c r="I103" s="181">
        <f>ROUND(G103*AO103,2)</f>
        <v>0</v>
      </c>
      <c r="J103" s="181">
        <f>ROUND(G103*AP103,2)</f>
        <v>0</v>
      </c>
      <c r="K103" s="181">
        <f>ROUND(G103*H103,2)</f>
        <v>0</v>
      </c>
      <c r="L103" s="181">
        <v>1.7000000000000001E-4</v>
      </c>
      <c r="M103" s="181">
        <f>G103*L103</f>
        <v>1.7000000000000001E-4</v>
      </c>
      <c r="N103" s="184" t="s">
        <v>141</v>
      </c>
      <c r="Z103" s="181">
        <f>ROUND(IF(AQ103="5",BJ103,0),2)</f>
        <v>0</v>
      </c>
      <c r="AB103" s="181">
        <f>ROUND(IF(AQ103="1",BH103,0),2)</f>
        <v>0</v>
      </c>
      <c r="AC103" s="181">
        <f>ROUND(IF(AQ103="1",BI103,0),2)</f>
        <v>0</v>
      </c>
      <c r="AD103" s="181">
        <f>ROUND(IF(AQ103="7",BH103,0),2)</f>
        <v>0</v>
      </c>
      <c r="AE103" s="181">
        <f>ROUND(IF(AQ103="7",BI103,0),2)</f>
        <v>0</v>
      </c>
      <c r="AF103" s="181">
        <f>ROUND(IF(AQ103="2",BH103,0),2)</f>
        <v>0</v>
      </c>
      <c r="AG103" s="181">
        <f>ROUND(IF(AQ103="2",BI103,0),2)</f>
        <v>0</v>
      </c>
      <c r="AH103" s="181">
        <f>ROUND(IF(AQ103="0",BJ103,0),2)</f>
        <v>0</v>
      </c>
      <c r="AI103" s="183" t="s">
        <v>27</v>
      </c>
      <c r="AJ103" s="181">
        <f>IF(AN103=0,K103,0)</f>
        <v>0</v>
      </c>
      <c r="AK103" s="181">
        <f>IF(AN103=12,K103,0)</f>
        <v>0</v>
      </c>
      <c r="AL103" s="181">
        <f>IF(AN103=21,K103,0)</f>
        <v>0</v>
      </c>
      <c r="AN103" s="181">
        <v>21</v>
      </c>
      <c r="AO103" s="181">
        <f>H103*1</f>
        <v>0</v>
      </c>
      <c r="AP103" s="181">
        <f>H103*(1-1)</f>
        <v>0</v>
      </c>
      <c r="AQ103" s="182" t="s">
        <v>220</v>
      </c>
      <c r="AV103" s="181">
        <f>ROUND(AW103+AX103,2)</f>
        <v>0</v>
      </c>
      <c r="AW103" s="181">
        <f>ROUND(G103*AO103,2)</f>
        <v>0</v>
      </c>
      <c r="AX103" s="181">
        <f>ROUND(G103*AP103,2)</f>
        <v>0</v>
      </c>
      <c r="AY103" s="182" t="s">
        <v>760</v>
      </c>
      <c r="AZ103" s="182" t="s">
        <v>792</v>
      </c>
      <c r="BA103" s="183" t="s">
        <v>788</v>
      </c>
      <c r="BC103" s="181">
        <f>AW103+AX103</f>
        <v>0</v>
      </c>
      <c r="BD103" s="181">
        <f>H103/(100-BE103)*100</f>
        <v>0</v>
      </c>
      <c r="BE103" s="181">
        <v>0</v>
      </c>
      <c r="BF103" s="181">
        <f>M103</f>
        <v>1.7000000000000001E-4</v>
      </c>
      <c r="BH103" s="181">
        <f>G103*AO103</f>
        <v>0</v>
      </c>
      <c r="BI103" s="181">
        <f>G103*AP103</f>
        <v>0</v>
      </c>
      <c r="BJ103" s="181">
        <f>G103*H103</f>
        <v>0</v>
      </c>
      <c r="BK103" s="182" t="s">
        <v>242</v>
      </c>
      <c r="BL103" s="181">
        <v>734</v>
      </c>
      <c r="BW103" s="181">
        <v>21</v>
      </c>
      <c r="BX103" s="169" t="s">
        <v>317</v>
      </c>
    </row>
    <row r="104" spans="1:76" x14ac:dyDescent="0.25">
      <c r="A104" s="180"/>
      <c r="D104" s="179" t="s">
        <v>217</v>
      </c>
      <c r="E104" s="179" t="s">
        <v>741</v>
      </c>
      <c r="G104" s="178">
        <v>1</v>
      </c>
      <c r="N104" s="177"/>
    </row>
    <row r="105" spans="1:76" ht="63.75" x14ac:dyDescent="0.25">
      <c r="A105" s="180"/>
      <c r="C105" s="192" t="s">
        <v>243</v>
      </c>
      <c r="D105" s="260" t="s">
        <v>318</v>
      </c>
      <c r="E105" s="261"/>
      <c r="F105" s="261"/>
      <c r="G105" s="261"/>
      <c r="H105" s="261"/>
      <c r="I105" s="261"/>
      <c r="J105" s="261"/>
      <c r="K105" s="261"/>
      <c r="L105" s="261"/>
      <c r="M105" s="261"/>
      <c r="N105" s="262"/>
      <c r="BX105" s="193" t="s">
        <v>318</v>
      </c>
    </row>
    <row r="106" spans="1:76" x14ac:dyDescent="0.25">
      <c r="A106" s="186" t="s">
        <v>319</v>
      </c>
      <c r="B106" s="168" t="s">
        <v>27</v>
      </c>
      <c r="C106" s="168" t="s">
        <v>320</v>
      </c>
      <c r="D106" s="247" t="s">
        <v>791</v>
      </c>
      <c r="E106" s="239"/>
      <c r="F106" s="168" t="s">
        <v>98</v>
      </c>
      <c r="G106" s="181">
        <v>1</v>
      </c>
      <c r="H106" s="185"/>
      <c r="I106" s="181">
        <f>ROUND(G106*AO106,2)</f>
        <v>0</v>
      </c>
      <c r="J106" s="181">
        <f>ROUND(G106*AP106,2)</f>
        <v>0</v>
      </c>
      <c r="K106" s="181">
        <f>ROUND(G106*H106,2)</f>
        <v>0</v>
      </c>
      <c r="L106" s="181">
        <v>1.6800000000000001E-3</v>
      </c>
      <c r="M106" s="181">
        <f>G106*L106</f>
        <v>1.6800000000000001E-3</v>
      </c>
      <c r="N106" s="184" t="s">
        <v>812</v>
      </c>
      <c r="Z106" s="181">
        <f>ROUND(IF(AQ106="5",BJ106,0),2)</f>
        <v>0</v>
      </c>
      <c r="AB106" s="181">
        <f>ROUND(IF(AQ106="1",BH106,0),2)</f>
        <v>0</v>
      </c>
      <c r="AC106" s="181">
        <f>ROUND(IF(AQ106="1",BI106,0),2)</f>
        <v>0</v>
      </c>
      <c r="AD106" s="181">
        <f>ROUND(IF(AQ106="7",BH106,0),2)</f>
        <v>0</v>
      </c>
      <c r="AE106" s="181">
        <f>ROUND(IF(AQ106="7",BI106,0),2)</f>
        <v>0</v>
      </c>
      <c r="AF106" s="181">
        <f>ROUND(IF(AQ106="2",BH106,0),2)</f>
        <v>0</v>
      </c>
      <c r="AG106" s="181">
        <f>ROUND(IF(AQ106="2",BI106,0),2)</f>
        <v>0</v>
      </c>
      <c r="AH106" s="181">
        <f>ROUND(IF(AQ106="0",BJ106,0),2)</f>
        <v>0</v>
      </c>
      <c r="AI106" s="183" t="s">
        <v>27</v>
      </c>
      <c r="AJ106" s="181">
        <f>IF(AN106=0,K106,0)</f>
        <v>0</v>
      </c>
      <c r="AK106" s="181">
        <f>IF(AN106=12,K106,0)</f>
        <v>0</v>
      </c>
      <c r="AL106" s="181">
        <f>IF(AN106=21,K106,0)</f>
        <v>0</v>
      </c>
      <c r="AN106" s="181">
        <v>21</v>
      </c>
      <c r="AO106" s="181">
        <f>H106*0.864955556</f>
        <v>0</v>
      </c>
      <c r="AP106" s="181">
        <f>H106*(1-0.864955556)</f>
        <v>0</v>
      </c>
      <c r="AQ106" s="182" t="s">
        <v>220</v>
      </c>
      <c r="AV106" s="181">
        <f>ROUND(AW106+AX106,2)</f>
        <v>0</v>
      </c>
      <c r="AW106" s="181">
        <f>ROUND(G106*AO106,2)</f>
        <v>0</v>
      </c>
      <c r="AX106" s="181">
        <f>ROUND(G106*AP106,2)</f>
        <v>0</v>
      </c>
      <c r="AY106" s="182" t="s">
        <v>760</v>
      </c>
      <c r="AZ106" s="182" t="s">
        <v>792</v>
      </c>
      <c r="BA106" s="183" t="s">
        <v>788</v>
      </c>
      <c r="BC106" s="181">
        <f>AW106+AX106</f>
        <v>0</v>
      </c>
      <c r="BD106" s="181">
        <f>H106/(100-BE106)*100</f>
        <v>0</v>
      </c>
      <c r="BE106" s="181">
        <v>0</v>
      </c>
      <c r="BF106" s="181">
        <f>M106</f>
        <v>1.6800000000000001E-3</v>
      </c>
      <c r="BH106" s="181">
        <f>G106*AO106</f>
        <v>0</v>
      </c>
      <c r="BI106" s="181">
        <f>G106*AP106</f>
        <v>0</v>
      </c>
      <c r="BJ106" s="181">
        <f>G106*H106</f>
        <v>0</v>
      </c>
      <c r="BK106" s="182" t="s">
        <v>747</v>
      </c>
      <c r="BL106" s="181">
        <v>734</v>
      </c>
      <c r="BW106" s="181">
        <v>21</v>
      </c>
      <c r="BX106" s="169" t="s">
        <v>791</v>
      </c>
    </row>
    <row r="107" spans="1:76" x14ac:dyDescent="0.25">
      <c r="A107" s="180"/>
      <c r="D107" s="179" t="s">
        <v>217</v>
      </c>
      <c r="E107" s="179" t="s">
        <v>741</v>
      </c>
      <c r="G107" s="178">
        <v>1</v>
      </c>
      <c r="N107" s="177"/>
    </row>
    <row r="108" spans="1:76" x14ac:dyDescent="0.25">
      <c r="A108" s="191" t="s">
        <v>141</v>
      </c>
      <c r="B108" s="190" t="s">
        <v>27</v>
      </c>
      <c r="C108" s="190" t="s">
        <v>157</v>
      </c>
      <c r="D108" s="257" t="s">
        <v>321</v>
      </c>
      <c r="E108" s="258"/>
      <c r="F108" s="189" t="s">
        <v>12</v>
      </c>
      <c r="G108" s="189" t="s">
        <v>12</v>
      </c>
      <c r="H108" s="189" t="s">
        <v>12</v>
      </c>
      <c r="I108" s="187">
        <f>ROUND(SUM(I109:I109),2)</f>
        <v>0</v>
      </c>
      <c r="J108" s="187">
        <f>ROUND(SUM(J109:J109),2)</f>
        <v>0</v>
      </c>
      <c r="K108" s="187">
        <f>ROUND(SUM(K109:K109),2)</f>
        <v>0</v>
      </c>
      <c r="L108" s="183" t="s">
        <v>141</v>
      </c>
      <c r="M108" s="187">
        <f>SUM(M109:M109)</f>
        <v>2.4000000000000002E-3</v>
      </c>
      <c r="N108" s="188" t="s">
        <v>141</v>
      </c>
      <c r="AI108" s="183" t="s">
        <v>27</v>
      </c>
      <c r="AS108" s="187">
        <f>SUM(AJ109:AJ109)</f>
        <v>0</v>
      </c>
      <c r="AT108" s="187">
        <f>SUM(AK109:AK109)</f>
        <v>0</v>
      </c>
      <c r="AU108" s="187">
        <f>SUM(AL109:AL109)</f>
        <v>0</v>
      </c>
    </row>
    <row r="109" spans="1:76" x14ac:dyDescent="0.25">
      <c r="A109" s="186" t="s">
        <v>322</v>
      </c>
      <c r="B109" s="168" t="s">
        <v>27</v>
      </c>
      <c r="C109" s="168" t="s">
        <v>323</v>
      </c>
      <c r="D109" s="247" t="s">
        <v>324</v>
      </c>
      <c r="E109" s="239"/>
      <c r="F109" s="168" t="s">
        <v>325</v>
      </c>
      <c r="G109" s="181">
        <v>40</v>
      </c>
      <c r="H109" s="185"/>
      <c r="I109" s="181">
        <f>ROUND(G109*AO109,2)</f>
        <v>0</v>
      </c>
      <c r="J109" s="181">
        <f>ROUND(G109*AP109,2)</f>
        <v>0</v>
      </c>
      <c r="K109" s="181">
        <f>ROUND(G109*H109,2)</f>
        <v>0</v>
      </c>
      <c r="L109" s="181">
        <v>6.0000000000000002E-5</v>
      </c>
      <c r="M109" s="181">
        <f>G109*L109</f>
        <v>2.4000000000000002E-3</v>
      </c>
      <c r="N109" s="184" t="s">
        <v>812</v>
      </c>
      <c r="Z109" s="181">
        <f>ROUND(IF(AQ109="5",BJ109,0),2)</f>
        <v>0</v>
      </c>
      <c r="AB109" s="181">
        <f>ROUND(IF(AQ109="1",BH109,0),2)</f>
        <v>0</v>
      </c>
      <c r="AC109" s="181">
        <f>ROUND(IF(AQ109="1",BI109,0),2)</f>
        <v>0</v>
      </c>
      <c r="AD109" s="181">
        <f>ROUND(IF(AQ109="7",BH109,0),2)</f>
        <v>0</v>
      </c>
      <c r="AE109" s="181">
        <f>ROUND(IF(AQ109="7",BI109,0),2)</f>
        <v>0</v>
      </c>
      <c r="AF109" s="181">
        <f>ROUND(IF(AQ109="2",BH109,0),2)</f>
        <v>0</v>
      </c>
      <c r="AG109" s="181">
        <f>ROUND(IF(AQ109="2",BI109,0),2)</f>
        <v>0</v>
      </c>
      <c r="AH109" s="181">
        <f>ROUND(IF(AQ109="0",BJ109,0),2)</f>
        <v>0</v>
      </c>
      <c r="AI109" s="183" t="s">
        <v>27</v>
      </c>
      <c r="AJ109" s="181">
        <f>IF(AN109=0,K109,0)</f>
        <v>0</v>
      </c>
      <c r="AK109" s="181">
        <f>IF(AN109=12,K109,0)</f>
        <v>0</v>
      </c>
      <c r="AL109" s="181">
        <f>IF(AN109=21,K109,0)</f>
        <v>0</v>
      </c>
      <c r="AN109" s="181">
        <v>21</v>
      </c>
      <c r="AO109" s="181">
        <f>H109*0.064563107</f>
        <v>0</v>
      </c>
      <c r="AP109" s="181">
        <f>H109*(1-0.064563107)</f>
        <v>0</v>
      </c>
      <c r="AQ109" s="182" t="s">
        <v>220</v>
      </c>
      <c r="AV109" s="181">
        <f>ROUND(AW109+AX109,2)</f>
        <v>0</v>
      </c>
      <c r="AW109" s="181">
        <f>ROUND(G109*AO109,2)</f>
        <v>0</v>
      </c>
      <c r="AX109" s="181">
        <f>ROUND(G109*AP109,2)</f>
        <v>0</v>
      </c>
      <c r="AY109" s="182" t="s">
        <v>757</v>
      </c>
      <c r="AZ109" s="182" t="s">
        <v>790</v>
      </c>
      <c r="BA109" s="183" t="s">
        <v>788</v>
      </c>
      <c r="BC109" s="181">
        <f>AW109+AX109</f>
        <v>0</v>
      </c>
      <c r="BD109" s="181">
        <f>H109/(100-BE109)*100</f>
        <v>0</v>
      </c>
      <c r="BE109" s="181">
        <v>0</v>
      </c>
      <c r="BF109" s="181">
        <f>M109</f>
        <v>2.4000000000000002E-3</v>
      </c>
      <c r="BH109" s="181">
        <f>G109*AO109</f>
        <v>0</v>
      </c>
      <c r="BI109" s="181">
        <f>G109*AP109</f>
        <v>0</v>
      </c>
      <c r="BJ109" s="181">
        <f>G109*H109</f>
        <v>0</v>
      </c>
      <c r="BK109" s="182" t="s">
        <v>747</v>
      </c>
      <c r="BL109" s="181">
        <v>767</v>
      </c>
      <c r="BW109" s="181">
        <v>21</v>
      </c>
      <c r="BX109" s="169" t="s">
        <v>324</v>
      </c>
    </row>
    <row r="110" spans="1:76" x14ac:dyDescent="0.25">
      <c r="A110" s="191" t="s">
        <v>141</v>
      </c>
      <c r="B110" s="190" t="s">
        <v>27</v>
      </c>
      <c r="C110" s="190" t="s">
        <v>326</v>
      </c>
      <c r="D110" s="257" t="s">
        <v>327</v>
      </c>
      <c r="E110" s="258"/>
      <c r="F110" s="189" t="s">
        <v>12</v>
      </c>
      <c r="G110" s="189" t="s">
        <v>12</v>
      </c>
      <c r="H110" s="189"/>
      <c r="I110" s="187">
        <f>ROUND(SUM(I111:I111),2)</f>
        <v>0</v>
      </c>
      <c r="J110" s="187">
        <f>ROUND(SUM(J111:J111),2)</f>
        <v>0</v>
      </c>
      <c r="K110" s="187">
        <f>ROUND(SUM(K111:K111),2)</f>
        <v>0</v>
      </c>
      <c r="L110" s="183" t="s">
        <v>141</v>
      </c>
      <c r="M110" s="187">
        <f>SUM(M111:M111)</f>
        <v>0</v>
      </c>
      <c r="N110" s="188" t="s">
        <v>141</v>
      </c>
      <c r="AI110" s="183" t="s">
        <v>27</v>
      </c>
      <c r="AS110" s="187">
        <f>SUM(AJ111:AJ111)</f>
        <v>0</v>
      </c>
      <c r="AT110" s="187">
        <f>SUM(AK111:AK111)</f>
        <v>0</v>
      </c>
      <c r="AU110" s="187">
        <f>SUM(AL111:AL111)</f>
        <v>0</v>
      </c>
    </row>
    <row r="111" spans="1:76" x14ac:dyDescent="0.25">
      <c r="A111" s="186" t="s">
        <v>328</v>
      </c>
      <c r="B111" s="168" t="s">
        <v>27</v>
      </c>
      <c r="C111" s="168" t="s">
        <v>329</v>
      </c>
      <c r="D111" s="247" t="s">
        <v>330</v>
      </c>
      <c r="E111" s="239"/>
      <c r="F111" s="168" t="s">
        <v>119</v>
      </c>
      <c r="G111" s="181">
        <v>0.08</v>
      </c>
      <c r="H111" s="185"/>
      <c r="I111" s="181">
        <f>ROUND(G111*AO111,2)</f>
        <v>0</v>
      </c>
      <c r="J111" s="181">
        <f>ROUND(G111*AP111,2)</f>
        <v>0</v>
      </c>
      <c r="K111" s="181">
        <f>ROUND(G111*H111,2)</f>
        <v>0</v>
      </c>
      <c r="L111" s="181">
        <v>0</v>
      </c>
      <c r="M111" s="181">
        <f>G111*L111</f>
        <v>0</v>
      </c>
      <c r="N111" s="184" t="s">
        <v>812</v>
      </c>
      <c r="Z111" s="181">
        <f>ROUND(IF(AQ111="5",BJ111,0),2)</f>
        <v>0</v>
      </c>
      <c r="AB111" s="181">
        <f>ROUND(IF(AQ111="1",BH111,0),2)</f>
        <v>0</v>
      </c>
      <c r="AC111" s="181">
        <f>ROUND(IF(AQ111="1",BI111,0),2)</f>
        <v>0</v>
      </c>
      <c r="AD111" s="181">
        <f>ROUND(IF(AQ111="7",BH111,0),2)</f>
        <v>0</v>
      </c>
      <c r="AE111" s="181">
        <f>ROUND(IF(AQ111="7",BI111,0),2)</f>
        <v>0</v>
      </c>
      <c r="AF111" s="181">
        <f>ROUND(IF(AQ111="2",BH111,0),2)</f>
        <v>0</v>
      </c>
      <c r="AG111" s="181">
        <f>ROUND(IF(AQ111="2",BI111,0),2)</f>
        <v>0</v>
      </c>
      <c r="AH111" s="181">
        <f>ROUND(IF(AQ111="0",BJ111,0),2)</f>
        <v>0</v>
      </c>
      <c r="AI111" s="183" t="s">
        <v>27</v>
      </c>
      <c r="AJ111" s="181">
        <f>IF(AN111=0,K111,0)</f>
        <v>0</v>
      </c>
      <c r="AK111" s="181">
        <f>IF(AN111=12,K111,0)</f>
        <v>0</v>
      </c>
      <c r="AL111" s="181">
        <f>IF(AN111=21,K111,0)</f>
        <v>0</v>
      </c>
      <c r="AN111" s="181">
        <v>21</v>
      </c>
      <c r="AO111" s="181">
        <f>H111*0</f>
        <v>0</v>
      </c>
      <c r="AP111" s="181">
        <f>H111*(1-0)</f>
        <v>0</v>
      </c>
      <c r="AQ111" s="182" t="s">
        <v>228</v>
      </c>
      <c r="AV111" s="181">
        <f>ROUND(AW111+AX111,2)</f>
        <v>0</v>
      </c>
      <c r="AW111" s="181">
        <f>ROUND(G111*AO111,2)</f>
        <v>0</v>
      </c>
      <c r="AX111" s="181">
        <f>ROUND(G111*AP111,2)</f>
        <v>0</v>
      </c>
      <c r="AY111" s="182" t="s">
        <v>753</v>
      </c>
      <c r="AZ111" s="182" t="s">
        <v>789</v>
      </c>
      <c r="BA111" s="183" t="s">
        <v>788</v>
      </c>
      <c r="BC111" s="181">
        <f>AW111+AX111</f>
        <v>0</v>
      </c>
      <c r="BD111" s="181">
        <f>H111/(100-BE111)*100</f>
        <v>0</v>
      </c>
      <c r="BE111" s="181">
        <v>0</v>
      </c>
      <c r="BF111" s="181">
        <f>M111</f>
        <v>0</v>
      </c>
      <c r="BH111" s="181">
        <f>G111*AO111</f>
        <v>0</v>
      </c>
      <c r="BI111" s="181">
        <f>G111*AP111</f>
        <v>0</v>
      </c>
      <c r="BJ111" s="181">
        <f>G111*H111</f>
        <v>0</v>
      </c>
      <c r="BK111" s="182" t="s">
        <v>747</v>
      </c>
      <c r="BL111" s="181"/>
      <c r="BW111" s="181">
        <v>21</v>
      </c>
      <c r="BX111" s="169" t="s">
        <v>330</v>
      </c>
    </row>
    <row r="112" spans="1:76" x14ac:dyDescent="0.25">
      <c r="A112" s="191" t="s">
        <v>141</v>
      </c>
      <c r="B112" s="190" t="s">
        <v>27</v>
      </c>
      <c r="C112" s="190" t="s">
        <v>331</v>
      </c>
      <c r="D112" s="257" t="s">
        <v>216</v>
      </c>
      <c r="E112" s="258"/>
      <c r="F112" s="189" t="s">
        <v>12</v>
      </c>
      <c r="G112" s="189" t="s">
        <v>12</v>
      </c>
      <c r="H112" s="189"/>
      <c r="I112" s="187">
        <f>ROUND(SUM(I113:I113),2)</f>
        <v>0</v>
      </c>
      <c r="J112" s="187">
        <f>ROUND(SUM(J113:J113),2)</f>
        <v>0</v>
      </c>
      <c r="K112" s="187">
        <f>ROUND(SUM(K113:K113),2)</f>
        <v>0</v>
      </c>
      <c r="L112" s="183" t="s">
        <v>141</v>
      </c>
      <c r="M112" s="187">
        <f>SUM(M113:M113)</f>
        <v>0</v>
      </c>
      <c r="N112" s="188" t="s">
        <v>141</v>
      </c>
      <c r="AI112" s="183" t="s">
        <v>27</v>
      </c>
      <c r="AS112" s="187">
        <f>SUM(AJ113:AJ113)</f>
        <v>0</v>
      </c>
      <c r="AT112" s="187">
        <f>SUM(AK113:AK113)</f>
        <v>0</v>
      </c>
      <c r="AU112" s="187">
        <f>SUM(AL113:AL113)</f>
        <v>0</v>
      </c>
    </row>
    <row r="113" spans="1:76" x14ac:dyDescent="0.25">
      <c r="A113" s="186" t="s">
        <v>332</v>
      </c>
      <c r="B113" s="168" t="s">
        <v>27</v>
      </c>
      <c r="C113" s="168" t="s">
        <v>333</v>
      </c>
      <c r="D113" s="247" t="s">
        <v>334</v>
      </c>
      <c r="E113" s="239"/>
      <c r="F113" s="168" t="s">
        <v>119</v>
      </c>
      <c r="G113" s="181">
        <v>0.39</v>
      </c>
      <c r="H113" s="185"/>
      <c r="I113" s="181">
        <f>ROUND(G113*AO113,2)</f>
        <v>0</v>
      </c>
      <c r="J113" s="181">
        <f>ROUND(G113*AP113,2)</f>
        <v>0</v>
      </c>
      <c r="K113" s="181">
        <f>ROUND(G113*H113,2)</f>
        <v>0</v>
      </c>
      <c r="L113" s="181">
        <v>0</v>
      </c>
      <c r="M113" s="181">
        <f>G113*L113</f>
        <v>0</v>
      </c>
      <c r="N113" s="184" t="s">
        <v>812</v>
      </c>
      <c r="Z113" s="181">
        <f>ROUND(IF(AQ113="5",BJ113,0),2)</f>
        <v>0</v>
      </c>
      <c r="AB113" s="181">
        <f>ROUND(IF(AQ113="1",BH113,0),2)</f>
        <v>0</v>
      </c>
      <c r="AC113" s="181">
        <f>ROUND(IF(AQ113="1",BI113,0),2)</f>
        <v>0</v>
      </c>
      <c r="AD113" s="181">
        <f>ROUND(IF(AQ113="7",BH113,0),2)</f>
        <v>0</v>
      </c>
      <c r="AE113" s="181">
        <f>ROUND(IF(AQ113="7",BI113,0),2)</f>
        <v>0</v>
      </c>
      <c r="AF113" s="181">
        <f>ROUND(IF(AQ113="2",BH113,0),2)</f>
        <v>0</v>
      </c>
      <c r="AG113" s="181">
        <f>ROUND(IF(AQ113="2",BI113,0),2)</f>
        <v>0</v>
      </c>
      <c r="AH113" s="181">
        <f>ROUND(IF(AQ113="0",BJ113,0),2)</f>
        <v>0</v>
      </c>
      <c r="AI113" s="183" t="s">
        <v>27</v>
      </c>
      <c r="AJ113" s="181">
        <f>IF(AN113=0,K113,0)</f>
        <v>0</v>
      </c>
      <c r="AK113" s="181">
        <f>IF(AN113=12,K113,0)</f>
        <v>0</v>
      </c>
      <c r="AL113" s="181">
        <f>IF(AN113=21,K113,0)</f>
        <v>0</v>
      </c>
      <c r="AN113" s="181">
        <v>21</v>
      </c>
      <c r="AO113" s="181">
        <f>H113*0</f>
        <v>0</v>
      </c>
      <c r="AP113" s="181">
        <f>H113*(1-0)</f>
        <v>0</v>
      </c>
      <c r="AQ113" s="182" t="s">
        <v>228</v>
      </c>
      <c r="AV113" s="181">
        <f>ROUND(AW113+AX113,2)</f>
        <v>0</v>
      </c>
      <c r="AW113" s="181">
        <f>ROUND(G113*AO113,2)</f>
        <v>0</v>
      </c>
      <c r="AX113" s="181">
        <f>ROUND(G113*AP113,2)</f>
        <v>0</v>
      </c>
      <c r="AY113" s="182" t="s">
        <v>751</v>
      </c>
      <c r="AZ113" s="182" t="s">
        <v>789</v>
      </c>
      <c r="BA113" s="183" t="s">
        <v>788</v>
      </c>
      <c r="BC113" s="181">
        <f>AW113+AX113</f>
        <v>0</v>
      </c>
      <c r="BD113" s="181">
        <f>H113/(100-BE113)*100</f>
        <v>0</v>
      </c>
      <c r="BE113" s="181">
        <v>0</v>
      </c>
      <c r="BF113" s="181">
        <f>M113</f>
        <v>0</v>
      </c>
      <c r="BH113" s="181">
        <f>G113*AO113</f>
        <v>0</v>
      </c>
      <c r="BI113" s="181">
        <f>G113*AP113</f>
        <v>0</v>
      </c>
      <c r="BJ113" s="181">
        <f>G113*H113</f>
        <v>0</v>
      </c>
      <c r="BK113" s="182" t="s">
        <v>747</v>
      </c>
      <c r="BL113" s="181"/>
      <c r="BW113" s="181">
        <v>21</v>
      </c>
      <c r="BX113" s="169" t="s">
        <v>334</v>
      </c>
    </row>
    <row r="114" spans="1:76" x14ac:dyDescent="0.25">
      <c r="A114" s="191" t="s">
        <v>141</v>
      </c>
      <c r="B114" s="190" t="s">
        <v>27</v>
      </c>
      <c r="C114" s="190" t="s">
        <v>335</v>
      </c>
      <c r="D114" s="257" t="s">
        <v>336</v>
      </c>
      <c r="E114" s="258"/>
      <c r="F114" s="189" t="s">
        <v>12</v>
      </c>
      <c r="G114" s="189" t="s">
        <v>12</v>
      </c>
      <c r="H114" s="189"/>
      <c r="I114" s="187">
        <f>ROUND(SUM(I115:I117),2)</f>
        <v>0</v>
      </c>
      <c r="J114" s="187">
        <f>ROUND(SUM(J115:J117),2)</f>
        <v>0</v>
      </c>
      <c r="K114" s="187">
        <f>ROUND(SUM(K115:K117),2)</f>
        <v>0</v>
      </c>
      <c r="L114" s="183" t="s">
        <v>141</v>
      </c>
      <c r="M114" s="187">
        <f>SUM(M115:M117)</f>
        <v>0</v>
      </c>
      <c r="N114" s="188" t="s">
        <v>141</v>
      </c>
      <c r="AI114" s="183" t="s">
        <v>27</v>
      </c>
      <c r="AS114" s="187">
        <f>SUM(AJ115:AJ117)</f>
        <v>0</v>
      </c>
      <c r="AT114" s="187">
        <f>SUM(AK115:AK117)</f>
        <v>0</v>
      </c>
      <c r="AU114" s="187">
        <f>SUM(AL115:AL117)</f>
        <v>0</v>
      </c>
    </row>
    <row r="115" spans="1:76" x14ac:dyDescent="0.25">
      <c r="A115" s="186" t="s">
        <v>337</v>
      </c>
      <c r="B115" s="168" t="s">
        <v>27</v>
      </c>
      <c r="C115" s="168" t="s">
        <v>338</v>
      </c>
      <c r="D115" s="247" t="s">
        <v>339</v>
      </c>
      <c r="E115" s="239"/>
      <c r="F115" s="168" t="s">
        <v>119</v>
      </c>
      <c r="G115" s="181">
        <v>0.18</v>
      </c>
      <c r="H115" s="185"/>
      <c r="I115" s="181">
        <f>ROUND(G115*AO115,2)</f>
        <v>0</v>
      </c>
      <c r="J115" s="181">
        <f>ROUND(G115*AP115,2)</f>
        <v>0</v>
      </c>
      <c r="K115" s="181">
        <f>ROUND(G115*H115,2)</f>
        <v>0</v>
      </c>
      <c r="L115" s="181">
        <v>0</v>
      </c>
      <c r="M115" s="181">
        <f>G115*L115</f>
        <v>0</v>
      </c>
      <c r="N115" s="184" t="s">
        <v>812</v>
      </c>
      <c r="Z115" s="181">
        <f>ROUND(IF(AQ115="5",BJ115,0),2)</f>
        <v>0</v>
      </c>
      <c r="AB115" s="181">
        <f>ROUND(IF(AQ115="1",BH115,0),2)</f>
        <v>0</v>
      </c>
      <c r="AC115" s="181">
        <f>ROUND(IF(AQ115="1",BI115,0),2)</f>
        <v>0</v>
      </c>
      <c r="AD115" s="181">
        <f>ROUND(IF(AQ115="7",BH115,0),2)</f>
        <v>0</v>
      </c>
      <c r="AE115" s="181">
        <f>ROUND(IF(AQ115="7",BI115,0),2)</f>
        <v>0</v>
      </c>
      <c r="AF115" s="181">
        <f>ROUND(IF(AQ115="2",BH115,0),2)</f>
        <v>0</v>
      </c>
      <c r="AG115" s="181">
        <f>ROUND(IF(AQ115="2",BI115,0),2)</f>
        <v>0</v>
      </c>
      <c r="AH115" s="181">
        <f>ROUND(IF(AQ115="0",BJ115,0),2)</f>
        <v>0</v>
      </c>
      <c r="AI115" s="183" t="s">
        <v>27</v>
      </c>
      <c r="AJ115" s="181">
        <f>IF(AN115=0,K115,0)</f>
        <v>0</v>
      </c>
      <c r="AK115" s="181">
        <f>IF(AN115=12,K115,0)</f>
        <v>0</v>
      </c>
      <c r="AL115" s="181">
        <f>IF(AN115=21,K115,0)</f>
        <v>0</v>
      </c>
      <c r="AN115" s="181">
        <v>21</v>
      </c>
      <c r="AO115" s="181">
        <f>H115*0</f>
        <v>0</v>
      </c>
      <c r="AP115" s="181">
        <f>H115*(1-0)</f>
        <v>0</v>
      </c>
      <c r="AQ115" s="182" t="s">
        <v>228</v>
      </c>
      <c r="AV115" s="181">
        <f>ROUND(AW115+AX115,2)</f>
        <v>0</v>
      </c>
      <c r="AW115" s="181">
        <f>ROUND(G115*AO115,2)</f>
        <v>0</v>
      </c>
      <c r="AX115" s="181">
        <f>ROUND(G115*AP115,2)</f>
        <v>0</v>
      </c>
      <c r="AY115" s="182" t="s">
        <v>749</v>
      </c>
      <c r="AZ115" s="182" t="s">
        <v>789</v>
      </c>
      <c r="BA115" s="183" t="s">
        <v>788</v>
      </c>
      <c r="BC115" s="181">
        <f>AW115+AX115</f>
        <v>0</v>
      </c>
      <c r="BD115" s="181">
        <f>H115/(100-BE115)*100</f>
        <v>0</v>
      </c>
      <c r="BE115" s="181">
        <v>0</v>
      </c>
      <c r="BF115" s="181">
        <f>M115</f>
        <v>0</v>
      </c>
      <c r="BH115" s="181">
        <f>G115*AO115</f>
        <v>0</v>
      </c>
      <c r="BI115" s="181">
        <f>G115*AP115</f>
        <v>0</v>
      </c>
      <c r="BJ115" s="181">
        <f>G115*H115</f>
        <v>0</v>
      </c>
      <c r="BK115" s="182" t="s">
        <v>747</v>
      </c>
      <c r="BL115" s="181"/>
      <c r="BW115" s="181">
        <v>21</v>
      </c>
      <c r="BX115" s="169" t="s">
        <v>339</v>
      </c>
    </row>
    <row r="116" spans="1:76" x14ac:dyDescent="0.25">
      <c r="A116" s="186" t="s">
        <v>340</v>
      </c>
      <c r="B116" s="168" t="s">
        <v>27</v>
      </c>
      <c r="C116" s="168" t="s">
        <v>132</v>
      </c>
      <c r="D116" s="247" t="s">
        <v>133</v>
      </c>
      <c r="E116" s="239"/>
      <c r="F116" s="168" t="s">
        <v>119</v>
      </c>
      <c r="G116" s="181">
        <v>0.18</v>
      </c>
      <c r="H116" s="185"/>
      <c r="I116" s="181">
        <f>ROUND(G116*AO116,2)</f>
        <v>0</v>
      </c>
      <c r="J116" s="181">
        <f>ROUND(G116*AP116,2)</f>
        <v>0</v>
      </c>
      <c r="K116" s="181">
        <f>ROUND(G116*H116,2)</f>
        <v>0</v>
      </c>
      <c r="L116" s="181">
        <v>0</v>
      </c>
      <c r="M116" s="181">
        <f>G116*L116</f>
        <v>0</v>
      </c>
      <c r="N116" s="184" t="s">
        <v>812</v>
      </c>
      <c r="Z116" s="181">
        <f>ROUND(IF(AQ116="5",BJ116,0),2)</f>
        <v>0</v>
      </c>
      <c r="AB116" s="181">
        <f>ROUND(IF(AQ116="1",BH116,0),2)</f>
        <v>0</v>
      </c>
      <c r="AC116" s="181">
        <f>ROUND(IF(AQ116="1",BI116,0),2)</f>
        <v>0</v>
      </c>
      <c r="AD116" s="181">
        <f>ROUND(IF(AQ116="7",BH116,0),2)</f>
        <v>0</v>
      </c>
      <c r="AE116" s="181">
        <f>ROUND(IF(AQ116="7",BI116,0),2)</f>
        <v>0</v>
      </c>
      <c r="AF116" s="181">
        <f>ROUND(IF(AQ116="2",BH116,0),2)</f>
        <v>0</v>
      </c>
      <c r="AG116" s="181">
        <f>ROUND(IF(AQ116="2",BI116,0),2)</f>
        <v>0</v>
      </c>
      <c r="AH116" s="181">
        <f>ROUND(IF(AQ116="0",BJ116,0),2)</f>
        <v>0</v>
      </c>
      <c r="AI116" s="183" t="s">
        <v>27</v>
      </c>
      <c r="AJ116" s="181">
        <f>IF(AN116=0,K116,0)</f>
        <v>0</v>
      </c>
      <c r="AK116" s="181">
        <f>IF(AN116=12,K116,0)</f>
        <v>0</v>
      </c>
      <c r="AL116" s="181">
        <f>IF(AN116=21,K116,0)</f>
        <v>0</v>
      </c>
      <c r="AN116" s="181">
        <v>21</v>
      </c>
      <c r="AO116" s="181">
        <f>H116*0</f>
        <v>0</v>
      </c>
      <c r="AP116" s="181">
        <f>H116*(1-0)</f>
        <v>0</v>
      </c>
      <c r="AQ116" s="182" t="s">
        <v>228</v>
      </c>
      <c r="AV116" s="181">
        <f>ROUND(AW116+AX116,2)</f>
        <v>0</v>
      </c>
      <c r="AW116" s="181">
        <f>ROUND(G116*AO116,2)</f>
        <v>0</v>
      </c>
      <c r="AX116" s="181">
        <f>ROUND(G116*AP116,2)</f>
        <v>0</v>
      </c>
      <c r="AY116" s="182" t="s">
        <v>749</v>
      </c>
      <c r="AZ116" s="182" t="s">
        <v>789</v>
      </c>
      <c r="BA116" s="183" t="s">
        <v>788</v>
      </c>
      <c r="BC116" s="181">
        <f>AW116+AX116</f>
        <v>0</v>
      </c>
      <c r="BD116" s="181">
        <f>H116/(100-BE116)*100</f>
        <v>0</v>
      </c>
      <c r="BE116" s="181">
        <v>0</v>
      </c>
      <c r="BF116" s="181">
        <f>M116</f>
        <v>0</v>
      </c>
      <c r="BH116" s="181">
        <f>G116*AO116</f>
        <v>0</v>
      </c>
      <c r="BI116" s="181">
        <f>G116*AP116</f>
        <v>0</v>
      </c>
      <c r="BJ116" s="181">
        <f>G116*H116</f>
        <v>0</v>
      </c>
      <c r="BK116" s="182" t="s">
        <v>747</v>
      </c>
      <c r="BL116" s="181"/>
      <c r="BW116" s="181">
        <v>21</v>
      </c>
      <c r="BX116" s="169" t="s">
        <v>133</v>
      </c>
    </row>
    <row r="117" spans="1:76" x14ac:dyDescent="0.25">
      <c r="A117" s="186" t="s">
        <v>341</v>
      </c>
      <c r="B117" s="168" t="s">
        <v>27</v>
      </c>
      <c r="C117" s="168" t="s">
        <v>134</v>
      </c>
      <c r="D117" s="247" t="s">
        <v>135</v>
      </c>
      <c r="E117" s="239"/>
      <c r="F117" s="168" t="s">
        <v>119</v>
      </c>
      <c r="G117" s="181">
        <v>1.8</v>
      </c>
      <c r="H117" s="185"/>
      <c r="I117" s="181">
        <f>ROUND(G117*AO117,2)</f>
        <v>0</v>
      </c>
      <c r="J117" s="181">
        <f>ROUND(G117*AP117,2)</f>
        <v>0</v>
      </c>
      <c r="K117" s="181">
        <f>ROUND(G117*H117,2)</f>
        <v>0</v>
      </c>
      <c r="L117" s="181">
        <v>0</v>
      </c>
      <c r="M117" s="181">
        <f>G117*L117</f>
        <v>0</v>
      </c>
      <c r="N117" s="184" t="s">
        <v>812</v>
      </c>
      <c r="Z117" s="181">
        <f>ROUND(IF(AQ117="5",BJ117,0),2)</f>
        <v>0</v>
      </c>
      <c r="AB117" s="181">
        <f>ROUND(IF(AQ117="1",BH117,0),2)</f>
        <v>0</v>
      </c>
      <c r="AC117" s="181">
        <f>ROUND(IF(AQ117="1",BI117,0),2)</f>
        <v>0</v>
      </c>
      <c r="AD117" s="181">
        <f>ROUND(IF(AQ117="7",BH117,0),2)</f>
        <v>0</v>
      </c>
      <c r="AE117" s="181">
        <f>ROUND(IF(AQ117="7",BI117,0),2)</f>
        <v>0</v>
      </c>
      <c r="AF117" s="181">
        <f>ROUND(IF(AQ117="2",BH117,0),2)</f>
        <v>0</v>
      </c>
      <c r="AG117" s="181">
        <f>ROUND(IF(AQ117="2",BI117,0),2)</f>
        <v>0</v>
      </c>
      <c r="AH117" s="181">
        <f>ROUND(IF(AQ117="0",BJ117,0),2)</f>
        <v>0</v>
      </c>
      <c r="AI117" s="183" t="s">
        <v>27</v>
      </c>
      <c r="AJ117" s="181">
        <f>IF(AN117=0,K117,0)</f>
        <v>0</v>
      </c>
      <c r="AK117" s="181">
        <f>IF(AN117=12,K117,0)</f>
        <v>0</v>
      </c>
      <c r="AL117" s="181">
        <f>IF(AN117=21,K117,0)</f>
        <v>0</v>
      </c>
      <c r="AN117" s="181">
        <v>21</v>
      </c>
      <c r="AO117" s="181">
        <f>H117*0</f>
        <v>0</v>
      </c>
      <c r="AP117" s="181">
        <f>H117*(1-0)</f>
        <v>0</v>
      </c>
      <c r="AQ117" s="182" t="s">
        <v>228</v>
      </c>
      <c r="AV117" s="181">
        <f>ROUND(AW117+AX117,2)</f>
        <v>0</v>
      </c>
      <c r="AW117" s="181">
        <f>ROUND(G117*AO117,2)</f>
        <v>0</v>
      </c>
      <c r="AX117" s="181">
        <f>ROUND(G117*AP117,2)</f>
        <v>0</v>
      </c>
      <c r="AY117" s="182" t="s">
        <v>749</v>
      </c>
      <c r="AZ117" s="182" t="s">
        <v>789</v>
      </c>
      <c r="BA117" s="183" t="s">
        <v>788</v>
      </c>
      <c r="BC117" s="181">
        <f>AW117+AX117</f>
        <v>0</v>
      </c>
      <c r="BD117" s="181">
        <f>H117/(100-BE117)*100</f>
        <v>0</v>
      </c>
      <c r="BE117" s="181">
        <v>0</v>
      </c>
      <c r="BF117" s="181">
        <f>M117</f>
        <v>0</v>
      </c>
      <c r="BH117" s="181">
        <f>G117*AO117</f>
        <v>0</v>
      </c>
      <c r="BI117" s="181">
        <f>G117*AP117</f>
        <v>0</v>
      </c>
      <c r="BJ117" s="181">
        <f>G117*H117</f>
        <v>0</v>
      </c>
      <c r="BK117" s="182" t="s">
        <v>747</v>
      </c>
      <c r="BL117" s="181"/>
      <c r="BW117" s="181">
        <v>21</v>
      </c>
      <c r="BX117" s="169" t="s">
        <v>135</v>
      </c>
    </row>
    <row r="118" spans="1:76" x14ac:dyDescent="0.25">
      <c r="A118" s="199" t="s">
        <v>141</v>
      </c>
      <c r="B118" s="198" t="s">
        <v>345</v>
      </c>
      <c r="C118" s="198" t="s">
        <v>141</v>
      </c>
      <c r="D118" s="255" t="s">
        <v>346</v>
      </c>
      <c r="E118" s="256"/>
      <c r="F118" s="197" t="s">
        <v>12</v>
      </c>
      <c r="G118" s="197" t="s">
        <v>12</v>
      </c>
      <c r="H118" s="197" t="s">
        <v>12</v>
      </c>
      <c r="I118" s="195">
        <f>ROUND(SUM(I119,I345,I372,I378,I440,I444,I454,I456,I458,I462),2)</f>
        <v>0</v>
      </c>
      <c r="J118" s="195">
        <f>ROUND(SUM(J119,J345,J372,J378,J440,J444,J454,J456,J458,J462),2)</f>
        <v>0</v>
      </c>
      <c r="K118" s="195">
        <f>ROUND(SUM(K119,K345,K372,K378,K440,K444,K454,K456,K458,K462),2)</f>
        <v>0</v>
      </c>
      <c r="L118" s="196" t="s">
        <v>141</v>
      </c>
      <c r="M118" s="195">
        <f>SUM(M119,M345,M372,M378,M440,M444,M454,M456,M458,M462)</f>
        <v>4.0119450000000008</v>
      </c>
      <c r="N118" s="194" t="s">
        <v>141</v>
      </c>
    </row>
    <row r="119" spans="1:76" x14ac:dyDescent="0.25">
      <c r="A119" s="191" t="s">
        <v>141</v>
      </c>
      <c r="B119" s="190" t="s">
        <v>345</v>
      </c>
      <c r="C119" s="190" t="s">
        <v>215</v>
      </c>
      <c r="D119" s="257" t="s">
        <v>216</v>
      </c>
      <c r="E119" s="258"/>
      <c r="F119" s="189" t="s">
        <v>12</v>
      </c>
      <c r="G119" s="189" t="s">
        <v>12</v>
      </c>
      <c r="H119" s="189" t="s">
        <v>12</v>
      </c>
      <c r="I119" s="187">
        <f>ROUND(SUM(I120:I340),2)</f>
        <v>0</v>
      </c>
      <c r="J119" s="187">
        <f>ROUND(SUM(J120:J340),2)</f>
        <v>0</v>
      </c>
      <c r="K119" s="187">
        <f>ROUND(SUM(K120:K340),2)</f>
        <v>0</v>
      </c>
      <c r="L119" s="183" t="s">
        <v>141</v>
      </c>
      <c r="M119" s="187">
        <f>SUM(M120:M340)</f>
        <v>2.809555</v>
      </c>
      <c r="N119" s="188" t="s">
        <v>141</v>
      </c>
      <c r="AI119" s="183" t="s">
        <v>345</v>
      </c>
      <c r="AS119" s="187">
        <f>SUM(AJ120:AJ340)</f>
        <v>0</v>
      </c>
      <c r="AT119" s="187">
        <f>SUM(AK120:AK340)</f>
        <v>0</v>
      </c>
      <c r="AU119" s="187">
        <f>SUM(AL120:AL340)</f>
        <v>0</v>
      </c>
    </row>
    <row r="120" spans="1:76" x14ac:dyDescent="0.25">
      <c r="A120" s="186" t="s">
        <v>343</v>
      </c>
      <c r="B120" s="168" t="s">
        <v>345</v>
      </c>
      <c r="C120" s="168" t="s">
        <v>348</v>
      </c>
      <c r="D120" s="247" t="s">
        <v>349</v>
      </c>
      <c r="E120" s="239"/>
      <c r="F120" s="168" t="s">
        <v>116</v>
      </c>
      <c r="G120" s="181">
        <f>SUM(G121:G123)</f>
        <v>753</v>
      </c>
      <c r="H120" s="185"/>
      <c r="I120" s="181">
        <f>ROUND(G120*AO120,2)</f>
        <v>0</v>
      </c>
      <c r="J120" s="181">
        <f>ROUND(G120*AP120,2)</f>
        <v>0</v>
      </c>
      <c r="K120" s="181">
        <f>ROUND(G120*H120,2)</f>
        <v>0</v>
      </c>
      <c r="L120" s="181">
        <v>2.7999999999999998E-4</v>
      </c>
      <c r="M120" s="181">
        <f>G120*L120</f>
        <v>0.21083999999999997</v>
      </c>
      <c r="N120" s="184" t="s">
        <v>812</v>
      </c>
      <c r="Z120" s="181">
        <f>ROUND(IF(AQ120="5",BJ120,0),2)</f>
        <v>0</v>
      </c>
      <c r="AB120" s="181">
        <f>ROUND(IF(AQ120="1",BH120,0),2)</f>
        <v>0</v>
      </c>
      <c r="AC120" s="181">
        <f>ROUND(IF(AQ120="1",BI120,0),2)</f>
        <v>0</v>
      </c>
      <c r="AD120" s="181">
        <f>ROUND(IF(AQ120="7",BH120,0),2)</f>
        <v>0</v>
      </c>
      <c r="AE120" s="181">
        <f>ROUND(IF(AQ120="7",BI120,0),2)</f>
        <v>0</v>
      </c>
      <c r="AF120" s="181">
        <f>ROUND(IF(AQ120="2",BH120,0),2)</f>
        <v>0</v>
      </c>
      <c r="AG120" s="181">
        <f>ROUND(IF(AQ120="2",BI120,0),2)</f>
        <v>0</v>
      </c>
      <c r="AH120" s="181">
        <f>ROUND(IF(AQ120="0",BJ120,0),2)</f>
        <v>0</v>
      </c>
      <c r="AI120" s="183" t="s">
        <v>345</v>
      </c>
      <c r="AJ120" s="181">
        <f>IF(AN120=0,K120,0)</f>
        <v>0</v>
      </c>
      <c r="AK120" s="181">
        <f>IF(AN120=12,K120,0)</f>
        <v>0</v>
      </c>
      <c r="AL120" s="181">
        <f>IF(AN120=21,K120,0)</f>
        <v>0</v>
      </c>
      <c r="AN120" s="181">
        <v>21</v>
      </c>
      <c r="AO120" s="181">
        <f>H120*0</f>
        <v>0</v>
      </c>
      <c r="AP120" s="181">
        <f>H120*(1-0)</f>
        <v>0</v>
      </c>
      <c r="AQ120" s="182" t="s">
        <v>220</v>
      </c>
      <c r="AV120" s="181">
        <f>ROUND(AW120+AX120,2)</f>
        <v>0</v>
      </c>
      <c r="AW120" s="181">
        <f>ROUND(G120*AO120,2)</f>
        <v>0</v>
      </c>
      <c r="AX120" s="181">
        <f>ROUND(G120*AP120,2)</f>
        <v>0</v>
      </c>
      <c r="AY120" s="182" t="s">
        <v>767</v>
      </c>
      <c r="AZ120" s="182" t="s">
        <v>785</v>
      </c>
      <c r="BA120" s="183" t="s">
        <v>780</v>
      </c>
      <c r="BC120" s="181">
        <f>AW120+AX120</f>
        <v>0</v>
      </c>
      <c r="BD120" s="181">
        <f>H120/(100-BE120)*100</f>
        <v>0</v>
      </c>
      <c r="BE120" s="181">
        <v>0</v>
      </c>
      <c r="BF120" s="181">
        <f>M120</f>
        <v>0.21083999999999997</v>
      </c>
      <c r="BH120" s="181">
        <f>G120*AO120</f>
        <v>0</v>
      </c>
      <c r="BI120" s="181">
        <f>G120*AP120</f>
        <v>0</v>
      </c>
      <c r="BJ120" s="181">
        <f>G120*H120</f>
        <v>0</v>
      </c>
      <c r="BK120" s="182" t="s">
        <v>747</v>
      </c>
      <c r="BL120" s="181">
        <v>722</v>
      </c>
      <c r="BW120" s="181">
        <v>21</v>
      </c>
      <c r="BX120" s="169" t="s">
        <v>349</v>
      </c>
    </row>
    <row r="121" spans="1:76" x14ac:dyDescent="0.25">
      <c r="A121" s="180"/>
      <c r="D121" s="179" t="s">
        <v>648</v>
      </c>
      <c r="E121" s="179" t="s">
        <v>737</v>
      </c>
      <c r="G121" s="178">
        <v>298</v>
      </c>
      <c r="N121" s="177"/>
    </row>
    <row r="122" spans="1:76" x14ac:dyDescent="0.25">
      <c r="A122" s="180"/>
      <c r="D122" s="179" t="s">
        <v>621</v>
      </c>
      <c r="E122" s="179" t="s">
        <v>738</v>
      </c>
      <c r="G122" s="178">
        <v>258</v>
      </c>
      <c r="N122" s="177"/>
    </row>
    <row r="123" spans="1:76" x14ac:dyDescent="0.25">
      <c r="A123" s="180"/>
      <c r="D123" s="179" t="s">
        <v>566</v>
      </c>
      <c r="E123" s="179" t="s">
        <v>733</v>
      </c>
      <c r="G123" s="178">
        <v>197</v>
      </c>
      <c r="N123" s="177"/>
    </row>
    <row r="124" spans="1:76" x14ac:dyDescent="0.25">
      <c r="A124" s="186" t="s">
        <v>347</v>
      </c>
      <c r="B124" s="168" t="s">
        <v>345</v>
      </c>
      <c r="C124" s="168" t="s">
        <v>218</v>
      </c>
      <c r="D124" s="247" t="s">
        <v>219</v>
      </c>
      <c r="E124" s="239"/>
      <c r="F124" s="168" t="s">
        <v>116</v>
      </c>
      <c r="G124" s="181">
        <f>SUM(G125:G127)</f>
        <v>405</v>
      </c>
      <c r="H124" s="185"/>
      <c r="I124" s="181">
        <f>ROUND(G124*AO124,2)</f>
        <v>0</v>
      </c>
      <c r="J124" s="181">
        <f>ROUND(G124*AP124,2)</f>
        <v>0</v>
      </c>
      <c r="K124" s="181">
        <f>ROUND(G124*H124,2)</f>
        <v>0</v>
      </c>
      <c r="L124" s="181">
        <v>2.9E-4</v>
      </c>
      <c r="M124" s="181">
        <f>G124*L124</f>
        <v>0.11745</v>
      </c>
      <c r="N124" s="184" t="s">
        <v>812</v>
      </c>
      <c r="Z124" s="181">
        <f>ROUND(IF(AQ124="5",BJ124,0),2)</f>
        <v>0</v>
      </c>
      <c r="AB124" s="181">
        <f>ROUND(IF(AQ124="1",BH124,0),2)</f>
        <v>0</v>
      </c>
      <c r="AC124" s="181">
        <f>ROUND(IF(AQ124="1",BI124,0),2)</f>
        <v>0</v>
      </c>
      <c r="AD124" s="181">
        <f>ROUND(IF(AQ124="7",BH124,0),2)</f>
        <v>0</v>
      </c>
      <c r="AE124" s="181">
        <f>ROUND(IF(AQ124="7",BI124,0),2)</f>
        <v>0</v>
      </c>
      <c r="AF124" s="181">
        <f>ROUND(IF(AQ124="2",BH124,0),2)</f>
        <v>0</v>
      </c>
      <c r="AG124" s="181">
        <f>ROUND(IF(AQ124="2",BI124,0),2)</f>
        <v>0</v>
      </c>
      <c r="AH124" s="181">
        <f>ROUND(IF(AQ124="0",BJ124,0),2)</f>
        <v>0</v>
      </c>
      <c r="AI124" s="183" t="s">
        <v>345</v>
      </c>
      <c r="AJ124" s="181">
        <f>IF(AN124=0,K124,0)</f>
        <v>0</v>
      </c>
      <c r="AK124" s="181">
        <f>IF(AN124=12,K124,0)</f>
        <v>0</v>
      </c>
      <c r="AL124" s="181">
        <f>IF(AN124=21,K124,0)</f>
        <v>0</v>
      </c>
      <c r="AN124" s="181">
        <v>21</v>
      </c>
      <c r="AO124" s="181">
        <f>H124*0</f>
        <v>0</v>
      </c>
      <c r="AP124" s="181">
        <f>H124*(1-0)</f>
        <v>0</v>
      </c>
      <c r="AQ124" s="182" t="s">
        <v>220</v>
      </c>
      <c r="AV124" s="181">
        <f>ROUND(AW124+AX124,2)</f>
        <v>0</v>
      </c>
      <c r="AW124" s="181">
        <f>ROUND(G124*AO124,2)</f>
        <v>0</v>
      </c>
      <c r="AX124" s="181">
        <f>ROUND(G124*AP124,2)</f>
        <v>0</v>
      </c>
      <c r="AY124" s="182" t="s">
        <v>767</v>
      </c>
      <c r="AZ124" s="182" t="s">
        <v>785</v>
      </c>
      <c r="BA124" s="183" t="s">
        <v>780</v>
      </c>
      <c r="BC124" s="181">
        <f>AW124+AX124</f>
        <v>0</v>
      </c>
      <c r="BD124" s="181">
        <f>H124/(100-BE124)*100</f>
        <v>0</v>
      </c>
      <c r="BE124" s="181">
        <v>0</v>
      </c>
      <c r="BF124" s="181">
        <f>M124</f>
        <v>0.11745</v>
      </c>
      <c r="BH124" s="181">
        <f>G124*AO124</f>
        <v>0</v>
      </c>
      <c r="BI124" s="181">
        <f>G124*AP124</f>
        <v>0</v>
      </c>
      <c r="BJ124" s="181">
        <f>G124*H124</f>
        <v>0</v>
      </c>
      <c r="BK124" s="182" t="s">
        <v>747</v>
      </c>
      <c r="BL124" s="181">
        <v>722</v>
      </c>
      <c r="BW124" s="181">
        <v>21</v>
      </c>
      <c r="BX124" s="169" t="s">
        <v>219</v>
      </c>
    </row>
    <row r="125" spans="1:76" x14ac:dyDescent="0.25">
      <c r="A125" s="180"/>
      <c r="D125" s="179" t="s">
        <v>512</v>
      </c>
      <c r="E125" s="179" t="s">
        <v>737</v>
      </c>
      <c r="G125" s="178">
        <v>130</v>
      </c>
      <c r="N125" s="177"/>
    </row>
    <row r="126" spans="1:76" x14ac:dyDescent="0.25">
      <c r="A126" s="180"/>
      <c r="D126" s="179" t="s">
        <v>571</v>
      </c>
      <c r="E126" s="179" t="s">
        <v>738</v>
      </c>
      <c r="G126" s="178">
        <v>204</v>
      </c>
      <c r="N126" s="177"/>
    </row>
    <row r="127" spans="1:76" x14ac:dyDescent="0.25">
      <c r="A127" s="180"/>
      <c r="D127" s="179" t="s">
        <v>419</v>
      </c>
      <c r="E127" s="179" t="s">
        <v>733</v>
      </c>
      <c r="G127" s="178">
        <v>71</v>
      </c>
      <c r="N127" s="177"/>
    </row>
    <row r="128" spans="1:76" x14ac:dyDescent="0.25">
      <c r="A128" s="186" t="s">
        <v>350</v>
      </c>
      <c r="B128" s="168" t="s">
        <v>345</v>
      </c>
      <c r="C128" s="168" t="s">
        <v>222</v>
      </c>
      <c r="D128" s="247" t="s">
        <v>223</v>
      </c>
      <c r="E128" s="239"/>
      <c r="F128" s="168" t="s">
        <v>116</v>
      </c>
      <c r="G128" s="181">
        <f>SUM(G129:G131)</f>
        <v>958</v>
      </c>
      <c r="H128" s="185"/>
      <c r="I128" s="181">
        <f>ROUND(G128*AO128,2)</f>
        <v>0</v>
      </c>
      <c r="J128" s="181">
        <f>ROUND(G128*AP128,2)</f>
        <v>0</v>
      </c>
      <c r="K128" s="181">
        <f>ROUND(G128*H128,2)</f>
        <v>0</v>
      </c>
      <c r="L128" s="181">
        <v>2.3000000000000001E-4</v>
      </c>
      <c r="M128" s="181">
        <f>G128*L128</f>
        <v>0.22034000000000001</v>
      </c>
      <c r="N128" s="184" t="s">
        <v>812</v>
      </c>
      <c r="Z128" s="181">
        <f>ROUND(IF(AQ128="5",BJ128,0),2)</f>
        <v>0</v>
      </c>
      <c r="AB128" s="181">
        <f>ROUND(IF(AQ128="1",BH128,0),2)</f>
        <v>0</v>
      </c>
      <c r="AC128" s="181">
        <f>ROUND(IF(AQ128="1",BI128,0),2)</f>
        <v>0</v>
      </c>
      <c r="AD128" s="181">
        <f>ROUND(IF(AQ128="7",BH128,0),2)</f>
        <v>0</v>
      </c>
      <c r="AE128" s="181">
        <f>ROUND(IF(AQ128="7",BI128,0),2)</f>
        <v>0</v>
      </c>
      <c r="AF128" s="181">
        <f>ROUND(IF(AQ128="2",BH128,0),2)</f>
        <v>0</v>
      </c>
      <c r="AG128" s="181">
        <f>ROUND(IF(AQ128="2",BI128,0),2)</f>
        <v>0</v>
      </c>
      <c r="AH128" s="181">
        <f>ROUND(IF(AQ128="0",BJ128,0),2)</f>
        <v>0</v>
      </c>
      <c r="AI128" s="183" t="s">
        <v>345</v>
      </c>
      <c r="AJ128" s="181">
        <f>IF(AN128=0,K128,0)</f>
        <v>0</v>
      </c>
      <c r="AK128" s="181">
        <f>IF(AN128=12,K128,0)</f>
        <v>0</v>
      </c>
      <c r="AL128" s="181">
        <f>IF(AN128=21,K128,0)</f>
        <v>0</v>
      </c>
      <c r="AN128" s="181">
        <v>21</v>
      </c>
      <c r="AO128" s="181">
        <f>H128*0</f>
        <v>0</v>
      </c>
      <c r="AP128" s="181">
        <f>H128*(1-0)</f>
        <v>0</v>
      </c>
      <c r="AQ128" s="182" t="s">
        <v>220</v>
      </c>
      <c r="AV128" s="181">
        <f>ROUND(AW128+AX128,2)</f>
        <v>0</v>
      </c>
      <c r="AW128" s="181">
        <f>ROUND(G128*AO128,2)</f>
        <v>0</v>
      </c>
      <c r="AX128" s="181">
        <f>ROUND(G128*AP128,2)</f>
        <v>0</v>
      </c>
      <c r="AY128" s="182" t="s">
        <v>767</v>
      </c>
      <c r="AZ128" s="182" t="s">
        <v>785</v>
      </c>
      <c r="BA128" s="183" t="s">
        <v>780</v>
      </c>
      <c r="BC128" s="181">
        <f>AW128+AX128</f>
        <v>0</v>
      </c>
      <c r="BD128" s="181">
        <f>H128/(100-BE128)*100</f>
        <v>0</v>
      </c>
      <c r="BE128" s="181">
        <v>0</v>
      </c>
      <c r="BF128" s="181">
        <f>M128</f>
        <v>0.22034000000000001</v>
      </c>
      <c r="BH128" s="181">
        <f>G128*AO128</f>
        <v>0</v>
      </c>
      <c r="BI128" s="181">
        <f>G128*AP128</f>
        <v>0</v>
      </c>
      <c r="BJ128" s="181">
        <f>G128*H128</f>
        <v>0</v>
      </c>
      <c r="BK128" s="182" t="s">
        <v>747</v>
      </c>
      <c r="BL128" s="181">
        <v>722</v>
      </c>
      <c r="BW128" s="181">
        <v>21</v>
      </c>
      <c r="BX128" s="169" t="s">
        <v>223</v>
      </c>
    </row>
    <row r="129" spans="1:76" x14ac:dyDescent="0.25">
      <c r="A129" s="180"/>
      <c r="D129" s="179" t="s">
        <v>698</v>
      </c>
      <c r="E129" s="179" t="s">
        <v>737</v>
      </c>
      <c r="G129" s="178">
        <v>370</v>
      </c>
      <c r="N129" s="177"/>
    </row>
    <row r="130" spans="1:76" x14ac:dyDescent="0.25">
      <c r="A130" s="180"/>
      <c r="D130" s="179" t="s">
        <v>677</v>
      </c>
      <c r="E130" s="179" t="s">
        <v>738</v>
      </c>
      <c r="G130" s="178">
        <v>339</v>
      </c>
      <c r="N130" s="177"/>
    </row>
    <row r="131" spans="1:76" x14ac:dyDescent="0.25">
      <c r="A131" s="180"/>
      <c r="D131" s="179" t="s">
        <v>617</v>
      </c>
      <c r="E131" s="179" t="s">
        <v>733</v>
      </c>
      <c r="G131" s="178">
        <v>249</v>
      </c>
      <c r="N131" s="177"/>
    </row>
    <row r="132" spans="1:76" x14ac:dyDescent="0.25">
      <c r="A132" s="186" t="s">
        <v>351</v>
      </c>
      <c r="B132" s="168" t="s">
        <v>345</v>
      </c>
      <c r="C132" s="168" t="s">
        <v>224</v>
      </c>
      <c r="D132" s="247" t="s">
        <v>225</v>
      </c>
      <c r="E132" s="239"/>
      <c r="F132" s="168" t="s">
        <v>116</v>
      </c>
      <c r="G132" s="181">
        <f>SUM(G133:G135)</f>
        <v>200</v>
      </c>
      <c r="H132" s="185"/>
      <c r="I132" s="181">
        <f>ROUND(G132*AO132,2)</f>
        <v>0</v>
      </c>
      <c r="J132" s="181">
        <f>ROUND(G132*AP132,2)</f>
        <v>0</v>
      </c>
      <c r="K132" s="181">
        <f>ROUND(G132*H132,2)</f>
        <v>0</v>
      </c>
      <c r="L132" s="181">
        <v>5.9999999999999995E-4</v>
      </c>
      <c r="M132" s="181">
        <f>G132*L132</f>
        <v>0.12</v>
      </c>
      <c r="N132" s="184" t="s">
        <v>812</v>
      </c>
      <c r="Z132" s="181">
        <f>ROUND(IF(AQ132="5",BJ132,0),2)</f>
        <v>0</v>
      </c>
      <c r="AB132" s="181">
        <f>ROUND(IF(AQ132="1",BH132,0),2)</f>
        <v>0</v>
      </c>
      <c r="AC132" s="181">
        <f>ROUND(IF(AQ132="1",BI132,0),2)</f>
        <v>0</v>
      </c>
      <c r="AD132" s="181">
        <f>ROUND(IF(AQ132="7",BH132,0),2)</f>
        <v>0</v>
      </c>
      <c r="AE132" s="181">
        <f>ROUND(IF(AQ132="7",BI132,0),2)</f>
        <v>0</v>
      </c>
      <c r="AF132" s="181">
        <f>ROUND(IF(AQ132="2",BH132,0),2)</f>
        <v>0</v>
      </c>
      <c r="AG132" s="181">
        <f>ROUND(IF(AQ132="2",BI132,0),2)</f>
        <v>0</v>
      </c>
      <c r="AH132" s="181">
        <f>ROUND(IF(AQ132="0",BJ132,0),2)</f>
        <v>0</v>
      </c>
      <c r="AI132" s="183" t="s">
        <v>345</v>
      </c>
      <c r="AJ132" s="181">
        <f>IF(AN132=0,K132,0)</f>
        <v>0</v>
      </c>
      <c r="AK132" s="181">
        <f>IF(AN132=12,K132,0)</f>
        <v>0</v>
      </c>
      <c r="AL132" s="181">
        <f>IF(AN132=21,K132,0)</f>
        <v>0</v>
      </c>
      <c r="AN132" s="181">
        <v>21</v>
      </c>
      <c r="AO132" s="181">
        <f>H132*0</f>
        <v>0</v>
      </c>
      <c r="AP132" s="181">
        <f>H132*(1-0)</f>
        <v>0</v>
      </c>
      <c r="AQ132" s="182" t="s">
        <v>220</v>
      </c>
      <c r="AV132" s="181">
        <f>ROUND(AW132+AX132,2)</f>
        <v>0</v>
      </c>
      <c r="AW132" s="181">
        <f>ROUND(G132*AO132,2)</f>
        <v>0</v>
      </c>
      <c r="AX132" s="181">
        <f>ROUND(G132*AP132,2)</f>
        <v>0</v>
      </c>
      <c r="AY132" s="182" t="s">
        <v>767</v>
      </c>
      <c r="AZ132" s="182" t="s">
        <v>785</v>
      </c>
      <c r="BA132" s="183" t="s">
        <v>780</v>
      </c>
      <c r="BC132" s="181">
        <f>AW132+AX132</f>
        <v>0</v>
      </c>
      <c r="BD132" s="181">
        <f>H132/(100-BE132)*100</f>
        <v>0</v>
      </c>
      <c r="BE132" s="181">
        <v>0</v>
      </c>
      <c r="BF132" s="181">
        <f>M132</f>
        <v>0.12</v>
      </c>
      <c r="BH132" s="181">
        <f>G132*AO132</f>
        <v>0</v>
      </c>
      <c r="BI132" s="181">
        <f>G132*AP132</f>
        <v>0</v>
      </c>
      <c r="BJ132" s="181">
        <f>G132*H132</f>
        <v>0</v>
      </c>
      <c r="BK132" s="182" t="s">
        <v>747</v>
      </c>
      <c r="BL132" s="181">
        <v>722</v>
      </c>
      <c r="BW132" s="181">
        <v>21</v>
      </c>
      <c r="BX132" s="169" t="s">
        <v>225</v>
      </c>
    </row>
    <row r="133" spans="1:76" x14ac:dyDescent="0.25">
      <c r="A133" s="180"/>
      <c r="D133" s="179" t="s">
        <v>391</v>
      </c>
      <c r="E133" s="179" t="s">
        <v>737</v>
      </c>
      <c r="G133" s="178">
        <v>58</v>
      </c>
      <c r="N133" s="177"/>
    </row>
    <row r="134" spans="1:76" x14ac:dyDescent="0.25">
      <c r="A134" s="180"/>
      <c r="D134" s="179" t="s">
        <v>499</v>
      </c>
      <c r="E134" s="179" t="s">
        <v>738</v>
      </c>
      <c r="G134" s="178">
        <v>123</v>
      </c>
      <c r="N134" s="177"/>
    </row>
    <row r="135" spans="1:76" x14ac:dyDescent="0.25">
      <c r="A135" s="180"/>
      <c r="D135" s="179" t="s">
        <v>275</v>
      </c>
      <c r="E135" s="179" t="s">
        <v>733</v>
      </c>
      <c r="G135" s="178">
        <v>19</v>
      </c>
      <c r="N135" s="177"/>
    </row>
    <row r="136" spans="1:76" x14ac:dyDescent="0.25">
      <c r="A136" s="186" t="s">
        <v>352</v>
      </c>
      <c r="B136" s="168" t="s">
        <v>345</v>
      </c>
      <c r="C136" s="168" t="s">
        <v>354</v>
      </c>
      <c r="D136" s="247" t="s">
        <v>355</v>
      </c>
      <c r="E136" s="239"/>
      <c r="F136" s="168" t="s">
        <v>98</v>
      </c>
      <c r="G136" s="181">
        <f>SUM(G137:G139)</f>
        <v>154</v>
      </c>
      <c r="H136" s="185"/>
      <c r="I136" s="181">
        <f>ROUND(G136*AO136,2)</f>
        <v>0</v>
      </c>
      <c r="J136" s="181">
        <f>ROUND(G136*AP136,2)</f>
        <v>0</v>
      </c>
      <c r="K136" s="181">
        <f>ROUND(G136*H136,2)</f>
        <v>0</v>
      </c>
      <c r="L136" s="181">
        <v>1.23E-3</v>
      </c>
      <c r="M136" s="181">
        <f>G136*L136</f>
        <v>0.18942000000000001</v>
      </c>
      <c r="N136" s="184" t="s">
        <v>812</v>
      </c>
      <c r="Z136" s="181">
        <f>ROUND(IF(AQ136="5",BJ136,0),2)</f>
        <v>0</v>
      </c>
      <c r="AB136" s="181">
        <f>ROUND(IF(AQ136="1",BH136,0),2)</f>
        <v>0</v>
      </c>
      <c r="AC136" s="181">
        <f>ROUND(IF(AQ136="1",BI136,0),2)</f>
        <v>0</v>
      </c>
      <c r="AD136" s="181">
        <f>ROUND(IF(AQ136="7",BH136,0),2)</f>
        <v>0</v>
      </c>
      <c r="AE136" s="181">
        <f>ROUND(IF(AQ136="7",BI136,0),2)</f>
        <v>0</v>
      </c>
      <c r="AF136" s="181">
        <f>ROUND(IF(AQ136="2",BH136,0),2)</f>
        <v>0</v>
      </c>
      <c r="AG136" s="181">
        <f>ROUND(IF(AQ136="2",BI136,0),2)</f>
        <v>0</v>
      </c>
      <c r="AH136" s="181">
        <f>ROUND(IF(AQ136="0",BJ136,0),2)</f>
        <v>0</v>
      </c>
      <c r="AI136" s="183" t="s">
        <v>345</v>
      </c>
      <c r="AJ136" s="181">
        <f>IF(AN136=0,K136,0)</f>
        <v>0</v>
      </c>
      <c r="AK136" s="181">
        <f>IF(AN136=12,K136,0)</f>
        <v>0</v>
      </c>
      <c r="AL136" s="181">
        <f>IF(AN136=21,K136,0)</f>
        <v>0</v>
      </c>
      <c r="AN136" s="181">
        <v>21</v>
      </c>
      <c r="AO136" s="181">
        <f>H136*0.229565217</f>
        <v>0</v>
      </c>
      <c r="AP136" s="181">
        <f>H136*(1-0.229565217)</f>
        <v>0</v>
      </c>
      <c r="AQ136" s="182" t="s">
        <v>220</v>
      </c>
      <c r="AV136" s="181">
        <f>ROUND(AW136+AX136,2)</f>
        <v>0</v>
      </c>
      <c r="AW136" s="181">
        <f>ROUND(G136*AO136,2)</f>
        <v>0</v>
      </c>
      <c r="AX136" s="181">
        <f>ROUND(G136*AP136,2)</f>
        <v>0</v>
      </c>
      <c r="AY136" s="182" t="s">
        <v>767</v>
      </c>
      <c r="AZ136" s="182" t="s">
        <v>785</v>
      </c>
      <c r="BA136" s="183" t="s">
        <v>780</v>
      </c>
      <c r="BC136" s="181">
        <f>AW136+AX136</f>
        <v>0</v>
      </c>
      <c r="BD136" s="181">
        <f>H136/(100-BE136)*100</f>
        <v>0</v>
      </c>
      <c r="BE136" s="181">
        <v>0</v>
      </c>
      <c r="BF136" s="181">
        <f>M136</f>
        <v>0.18942000000000001</v>
      </c>
      <c r="BH136" s="181">
        <f>G136*AO136</f>
        <v>0</v>
      </c>
      <c r="BI136" s="181">
        <f>G136*AP136</f>
        <v>0</v>
      </c>
      <c r="BJ136" s="181">
        <f>G136*H136</f>
        <v>0</v>
      </c>
      <c r="BK136" s="182" t="s">
        <v>747</v>
      </c>
      <c r="BL136" s="181">
        <v>722</v>
      </c>
      <c r="BW136" s="181">
        <v>21</v>
      </c>
      <c r="BX136" s="169" t="s">
        <v>355</v>
      </c>
    </row>
    <row r="137" spans="1:76" x14ac:dyDescent="0.25">
      <c r="A137" s="180"/>
      <c r="D137" s="179" t="s">
        <v>375</v>
      </c>
      <c r="E137" s="179" t="s">
        <v>737</v>
      </c>
      <c r="G137" s="178">
        <v>51</v>
      </c>
      <c r="N137" s="177"/>
    </row>
    <row r="138" spans="1:76" x14ac:dyDescent="0.25">
      <c r="A138" s="180"/>
      <c r="D138" s="179" t="s">
        <v>413</v>
      </c>
      <c r="E138" s="179" t="s">
        <v>738</v>
      </c>
      <c r="G138" s="178">
        <v>69</v>
      </c>
      <c r="N138" s="177"/>
    </row>
    <row r="139" spans="1:76" x14ac:dyDescent="0.25">
      <c r="A139" s="180"/>
      <c r="D139" s="179" t="s">
        <v>332</v>
      </c>
      <c r="E139" s="179" t="s">
        <v>733</v>
      </c>
      <c r="G139" s="178">
        <v>34</v>
      </c>
      <c r="N139" s="177"/>
    </row>
    <row r="140" spans="1:76" x14ac:dyDescent="0.25">
      <c r="A140" s="186" t="s">
        <v>353</v>
      </c>
      <c r="B140" s="168" t="s">
        <v>345</v>
      </c>
      <c r="C140" s="168" t="s">
        <v>226</v>
      </c>
      <c r="D140" s="247" t="s">
        <v>227</v>
      </c>
      <c r="E140" s="239"/>
      <c r="F140" s="168" t="s">
        <v>98</v>
      </c>
      <c r="G140" s="181">
        <f>SUM(G141:G143)</f>
        <v>27</v>
      </c>
      <c r="H140" s="185"/>
      <c r="I140" s="181">
        <f>ROUND(G140*AO140,2)</f>
        <v>0</v>
      </c>
      <c r="J140" s="181">
        <f>ROUND(G140*AP140,2)</f>
        <v>0</v>
      </c>
      <c r="K140" s="181">
        <f>ROUND(G140*H140,2)</f>
        <v>0</v>
      </c>
      <c r="L140" s="181">
        <v>1.23E-3</v>
      </c>
      <c r="M140" s="181">
        <f>G140*L140</f>
        <v>3.3209999999999996E-2</v>
      </c>
      <c r="N140" s="184" t="s">
        <v>812</v>
      </c>
      <c r="Z140" s="181">
        <f>ROUND(IF(AQ140="5",BJ140,0),2)</f>
        <v>0</v>
      </c>
      <c r="AB140" s="181">
        <f>ROUND(IF(AQ140="1",BH140,0),2)</f>
        <v>0</v>
      </c>
      <c r="AC140" s="181">
        <f>ROUND(IF(AQ140="1",BI140,0),2)</f>
        <v>0</v>
      </c>
      <c r="AD140" s="181">
        <f>ROUND(IF(AQ140="7",BH140,0),2)</f>
        <v>0</v>
      </c>
      <c r="AE140" s="181">
        <f>ROUND(IF(AQ140="7",BI140,0),2)</f>
        <v>0</v>
      </c>
      <c r="AF140" s="181">
        <f>ROUND(IF(AQ140="2",BH140,0),2)</f>
        <v>0</v>
      </c>
      <c r="AG140" s="181">
        <f>ROUND(IF(AQ140="2",BI140,0),2)</f>
        <v>0</v>
      </c>
      <c r="AH140" s="181">
        <f>ROUND(IF(AQ140="0",BJ140,0),2)</f>
        <v>0</v>
      </c>
      <c r="AI140" s="183" t="s">
        <v>345</v>
      </c>
      <c r="AJ140" s="181">
        <f>IF(AN140=0,K140,0)</f>
        <v>0</v>
      </c>
      <c r="AK140" s="181">
        <f>IF(AN140=12,K140,0)</f>
        <v>0</v>
      </c>
      <c r="AL140" s="181">
        <f>IF(AN140=21,K140,0)</f>
        <v>0</v>
      </c>
      <c r="AN140" s="181">
        <v>21</v>
      </c>
      <c r="AO140" s="181">
        <f>H140*0</f>
        <v>0</v>
      </c>
      <c r="AP140" s="181">
        <f>H140*(1-0)</f>
        <v>0</v>
      </c>
      <c r="AQ140" s="182" t="s">
        <v>220</v>
      </c>
      <c r="AV140" s="181">
        <f>ROUND(AW140+AX140,2)</f>
        <v>0</v>
      </c>
      <c r="AW140" s="181">
        <f>ROUND(G140*AO140,2)</f>
        <v>0</v>
      </c>
      <c r="AX140" s="181">
        <f>ROUND(G140*AP140,2)</f>
        <v>0</v>
      </c>
      <c r="AY140" s="182" t="s">
        <v>767</v>
      </c>
      <c r="AZ140" s="182" t="s">
        <v>785</v>
      </c>
      <c r="BA140" s="183" t="s">
        <v>780</v>
      </c>
      <c r="BC140" s="181">
        <f>AW140+AX140</f>
        <v>0</v>
      </c>
      <c r="BD140" s="181">
        <f>H140/(100-BE140)*100</f>
        <v>0</v>
      </c>
      <c r="BE140" s="181">
        <v>0</v>
      </c>
      <c r="BF140" s="181">
        <f>M140</f>
        <v>3.3209999999999996E-2</v>
      </c>
      <c r="BH140" s="181">
        <f>G140*AO140</f>
        <v>0</v>
      </c>
      <c r="BI140" s="181">
        <f>G140*AP140</f>
        <v>0</v>
      </c>
      <c r="BJ140" s="181">
        <f>G140*H140</f>
        <v>0</v>
      </c>
      <c r="BK140" s="182" t="s">
        <v>747</v>
      </c>
      <c r="BL140" s="181">
        <v>722</v>
      </c>
      <c r="BW140" s="181">
        <v>21</v>
      </c>
      <c r="BX140" s="169" t="s">
        <v>227</v>
      </c>
    </row>
    <row r="141" spans="1:76" x14ac:dyDescent="0.25">
      <c r="A141" s="180"/>
      <c r="D141" s="179" t="s">
        <v>248</v>
      </c>
      <c r="E141" s="179" t="s">
        <v>737</v>
      </c>
      <c r="G141" s="178">
        <v>10</v>
      </c>
      <c r="N141" s="177"/>
    </row>
    <row r="142" spans="1:76" x14ac:dyDescent="0.25">
      <c r="A142" s="180"/>
      <c r="D142" s="179" t="s">
        <v>220</v>
      </c>
      <c r="E142" s="179" t="s">
        <v>738</v>
      </c>
      <c r="G142" s="178">
        <v>7</v>
      </c>
      <c r="N142" s="177"/>
    </row>
    <row r="143" spans="1:76" x14ac:dyDescent="0.25">
      <c r="A143" s="180"/>
      <c r="D143" s="179" t="s">
        <v>248</v>
      </c>
      <c r="E143" s="179" t="s">
        <v>733</v>
      </c>
      <c r="G143" s="178">
        <v>10</v>
      </c>
      <c r="N143" s="177"/>
    </row>
    <row r="144" spans="1:76" x14ac:dyDescent="0.25">
      <c r="A144" s="186" t="s">
        <v>356</v>
      </c>
      <c r="B144" s="168" t="s">
        <v>345</v>
      </c>
      <c r="C144" s="168" t="s">
        <v>358</v>
      </c>
      <c r="D144" s="247" t="s">
        <v>359</v>
      </c>
      <c r="E144" s="239"/>
      <c r="F144" s="168" t="s">
        <v>98</v>
      </c>
      <c r="G144" s="181">
        <f>SUM(G145:G147)</f>
        <v>11</v>
      </c>
      <c r="H144" s="185"/>
      <c r="I144" s="181">
        <f>ROUND(G144*AO144,2)</f>
        <v>0</v>
      </c>
      <c r="J144" s="181">
        <f>ROUND(G144*AP144,2)</f>
        <v>0</v>
      </c>
      <c r="K144" s="181">
        <f>ROUND(G144*H144,2)</f>
        <v>0</v>
      </c>
      <c r="L144" s="181">
        <v>1.4599999999999999E-3</v>
      </c>
      <c r="M144" s="181">
        <f>G144*L144</f>
        <v>1.6059999999999998E-2</v>
      </c>
      <c r="N144" s="184" t="s">
        <v>812</v>
      </c>
      <c r="Z144" s="181">
        <f>ROUND(IF(AQ144="5",BJ144,0),2)</f>
        <v>0</v>
      </c>
      <c r="AB144" s="181">
        <f>ROUND(IF(AQ144="1",BH144,0),2)</f>
        <v>0</v>
      </c>
      <c r="AC144" s="181">
        <f>ROUND(IF(AQ144="1",BI144,0),2)</f>
        <v>0</v>
      </c>
      <c r="AD144" s="181">
        <f>ROUND(IF(AQ144="7",BH144,0),2)</f>
        <v>0</v>
      </c>
      <c r="AE144" s="181">
        <f>ROUND(IF(AQ144="7",BI144,0),2)</f>
        <v>0</v>
      </c>
      <c r="AF144" s="181">
        <f>ROUND(IF(AQ144="2",BH144,0),2)</f>
        <v>0</v>
      </c>
      <c r="AG144" s="181">
        <f>ROUND(IF(AQ144="2",BI144,0),2)</f>
        <v>0</v>
      </c>
      <c r="AH144" s="181">
        <f>ROUND(IF(AQ144="0",BJ144,0),2)</f>
        <v>0</v>
      </c>
      <c r="AI144" s="183" t="s">
        <v>345</v>
      </c>
      <c r="AJ144" s="181">
        <f>IF(AN144=0,K144,0)</f>
        <v>0</v>
      </c>
      <c r="AK144" s="181">
        <f>IF(AN144=12,K144,0)</f>
        <v>0</v>
      </c>
      <c r="AL144" s="181">
        <f>IF(AN144=21,K144,0)</f>
        <v>0</v>
      </c>
      <c r="AN144" s="181">
        <v>21</v>
      </c>
      <c r="AO144" s="181">
        <f>H144*0</f>
        <v>0</v>
      </c>
      <c r="AP144" s="181">
        <f>H144*(1-0)</f>
        <v>0</v>
      </c>
      <c r="AQ144" s="182" t="s">
        <v>220</v>
      </c>
      <c r="AV144" s="181">
        <f>ROUND(AW144+AX144,2)</f>
        <v>0</v>
      </c>
      <c r="AW144" s="181">
        <f>ROUND(G144*AO144,2)</f>
        <v>0</v>
      </c>
      <c r="AX144" s="181">
        <f>ROUND(G144*AP144,2)</f>
        <v>0</v>
      </c>
      <c r="AY144" s="182" t="s">
        <v>767</v>
      </c>
      <c r="AZ144" s="182" t="s">
        <v>785</v>
      </c>
      <c r="BA144" s="183" t="s">
        <v>780</v>
      </c>
      <c r="BC144" s="181">
        <f>AW144+AX144</f>
        <v>0</v>
      </c>
      <c r="BD144" s="181">
        <f>H144/(100-BE144)*100</f>
        <v>0</v>
      </c>
      <c r="BE144" s="181">
        <v>0</v>
      </c>
      <c r="BF144" s="181">
        <f>M144</f>
        <v>1.6059999999999998E-2</v>
      </c>
      <c r="BH144" s="181">
        <f>G144*AO144</f>
        <v>0</v>
      </c>
      <c r="BI144" s="181">
        <f>G144*AP144</f>
        <v>0</v>
      </c>
      <c r="BJ144" s="181">
        <f>G144*H144</f>
        <v>0</v>
      </c>
      <c r="BK144" s="182" t="s">
        <v>747</v>
      </c>
      <c r="BL144" s="181">
        <v>722</v>
      </c>
      <c r="BW144" s="181">
        <v>21</v>
      </c>
      <c r="BX144" s="169" t="s">
        <v>359</v>
      </c>
    </row>
    <row r="145" spans="1:76" x14ac:dyDescent="0.25">
      <c r="A145" s="180"/>
      <c r="D145" s="179" t="s">
        <v>217</v>
      </c>
      <c r="E145" s="179" t="s">
        <v>737</v>
      </c>
      <c r="G145" s="178">
        <v>1</v>
      </c>
      <c r="N145" s="177"/>
    </row>
    <row r="146" spans="1:76" x14ac:dyDescent="0.25">
      <c r="A146" s="180"/>
      <c r="D146" s="179" t="s">
        <v>231</v>
      </c>
      <c r="E146" s="179" t="s">
        <v>738</v>
      </c>
      <c r="G146" s="178">
        <v>6</v>
      </c>
      <c r="N146" s="177"/>
    </row>
    <row r="147" spans="1:76" x14ac:dyDescent="0.25">
      <c r="A147" s="180"/>
      <c r="D147" s="179" t="s">
        <v>51</v>
      </c>
      <c r="E147" s="179" t="s">
        <v>733</v>
      </c>
      <c r="G147" s="178">
        <v>4</v>
      </c>
      <c r="N147" s="177"/>
    </row>
    <row r="148" spans="1:76" x14ac:dyDescent="0.25">
      <c r="A148" s="186" t="s">
        <v>357</v>
      </c>
      <c r="B148" s="168" t="s">
        <v>345</v>
      </c>
      <c r="C148" s="168" t="s">
        <v>361</v>
      </c>
      <c r="D148" s="247" t="s">
        <v>362</v>
      </c>
      <c r="E148" s="239"/>
      <c r="F148" s="168" t="s">
        <v>98</v>
      </c>
      <c r="G148" s="181">
        <f>SUM(G149:G151)</f>
        <v>72</v>
      </c>
      <c r="H148" s="185"/>
      <c r="I148" s="181">
        <f>ROUND(G148*AO148,2)</f>
        <v>0</v>
      </c>
      <c r="J148" s="181">
        <f>ROUND(G148*AP148,2)</f>
        <v>0</v>
      </c>
      <c r="K148" s="181">
        <f>ROUND(G148*H148,2)</f>
        <v>0</v>
      </c>
      <c r="L148" s="181">
        <v>2.2000000000000001E-4</v>
      </c>
      <c r="M148" s="181">
        <f>G148*L148</f>
        <v>1.584E-2</v>
      </c>
      <c r="N148" s="184" t="s">
        <v>812</v>
      </c>
      <c r="Z148" s="181">
        <f>ROUND(IF(AQ148="5",BJ148,0),2)</f>
        <v>0</v>
      </c>
      <c r="AB148" s="181">
        <f>ROUND(IF(AQ148="1",BH148,0),2)</f>
        <v>0</v>
      </c>
      <c r="AC148" s="181">
        <f>ROUND(IF(AQ148="1",BI148,0),2)</f>
        <v>0</v>
      </c>
      <c r="AD148" s="181">
        <f>ROUND(IF(AQ148="7",BH148,0),2)</f>
        <v>0</v>
      </c>
      <c r="AE148" s="181">
        <f>ROUND(IF(AQ148="7",BI148,0),2)</f>
        <v>0</v>
      </c>
      <c r="AF148" s="181">
        <f>ROUND(IF(AQ148="2",BH148,0),2)</f>
        <v>0</v>
      </c>
      <c r="AG148" s="181">
        <f>ROUND(IF(AQ148="2",BI148,0),2)</f>
        <v>0</v>
      </c>
      <c r="AH148" s="181">
        <f>ROUND(IF(AQ148="0",BJ148,0),2)</f>
        <v>0</v>
      </c>
      <c r="AI148" s="183" t="s">
        <v>345</v>
      </c>
      <c r="AJ148" s="181">
        <f>IF(AN148=0,K148,0)</f>
        <v>0</v>
      </c>
      <c r="AK148" s="181">
        <f>IF(AN148=12,K148,0)</f>
        <v>0</v>
      </c>
      <c r="AL148" s="181">
        <f>IF(AN148=21,K148,0)</f>
        <v>0</v>
      </c>
      <c r="AN148" s="181">
        <v>21</v>
      </c>
      <c r="AO148" s="181">
        <f>H148*0</f>
        <v>0</v>
      </c>
      <c r="AP148" s="181">
        <f>H148*(1-0)</f>
        <v>0</v>
      </c>
      <c r="AQ148" s="182" t="s">
        <v>220</v>
      </c>
      <c r="AV148" s="181">
        <f>ROUND(AW148+AX148,2)</f>
        <v>0</v>
      </c>
      <c r="AW148" s="181">
        <f>ROUND(G148*AO148,2)</f>
        <v>0</v>
      </c>
      <c r="AX148" s="181">
        <f>ROUND(G148*AP148,2)</f>
        <v>0</v>
      </c>
      <c r="AY148" s="182" t="s">
        <v>767</v>
      </c>
      <c r="AZ148" s="182" t="s">
        <v>785</v>
      </c>
      <c r="BA148" s="183" t="s">
        <v>780</v>
      </c>
      <c r="BC148" s="181">
        <f>AW148+AX148</f>
        <v>0</v>
      </c>
      <c r="BD148" s="181">
        <f>H148/(100-BE148)*100</f>
        <v>0</v>
      </c>
      <c r="BE148" s="181">
        <v>0</v>
      </c>
      <c r="BF148" s="181">
        <f>M148</f>
        <v>1.584E-2</v>
      </c>
      <c r="BH148" s="181">
        <f>G148*AO148</f>
        <v>0</v>
      </c>
      <c r="BI148" s="181">
        <f>G148*AP148</f>
        <v>0</v>
      </c>
      <c r="BJ148" s="181">
        <f>G148*H148</f>
        <v>0</v>
      </c>
      <c r="BK148" s="182" t="s">
        <v>747</v>
      </c>
      <c r="BL148" s="181">
        <v>722</v>
      </c>
      <c r="BW148" s="181">
        <v>21</v>
      </c>
      <c r="BX148" s="169" t="s">
        <v>362</v>
      </c>
    </row>
    <row r="149" spans="1:76" x14ac:dyDescent="0.25">
      <c r="A149" s="180"/>
      <c r="D149" s="202">
        <f>56-25</f>
        <v>31</v>
      </c>
      <c r="E149" s="179" t="s">
        <v>737</v>
      </c>
      <c r="G149" s="178">
        <v>31</v>
      </c>
      <c r="N149" s="177"/>
    </row>
    <row r="150" spans="1:76" x14ac:dyDescent="0.25">
      <c r="A150" s="180"/>
      <c r="D150" s="179">
        <v>0</v>
      </c>
      <c r="E150" s="179" t="s">
        <v>738</v>
      </c>
      <c r="G150" s="178">
        <v>0</v>
      </c>
      <c r="N150" s="177"/>
    </row>
    <row r="151" spans="1:76" x14ac:dyDescent="0.25">
      <c r="A151" s="180"/>
      <c r="D151" s="179" t="s">
        <v>351</v>
      </c>
      <c r="E151" s="179" t="s">
        <v>733</v>
      </c>
      <c r="G151" s="178">
        <v>41</v>
      </c>
      <c r="N151" s="177"/>
    </row>
    <row r="152" spans="1:76" x14ac:dyDescent="0.25">
      <c r="A152" s="186" t="s">
        <v>360</v>
      </c>
      <c r="B152" s="168" t="s">
        <v>345</v>
      </c>
      <c r="C152" s="168" t="s">
        <v>232</v>
      </c>
      <c r="D152" s="247" t="s">
        <v>364</v>
      </c>
      <c r="E152" s="239"/>
      <c r="F152" s="168" t="s">
        <v>116</v>
      </c>
      <c r="G152" s="181">
        <f>SUM(G154:G156)</f>
        <v>131.5</v>
      </c>
      <c r="H152" s="185"/>
      <c r="I152" s="181">
        <f>ROUND(G152*AO152,2)</f>
        <v>0</v>
      </c>
      <c r="J152" s="181">
        <f>ROUND(G152*AP152,2)</f>
        <v>0</v>
      </c>
      <c r="K152" s="181">
        <f>ROUND(G152*H152,2)</f>
        <v>0</v>
      </c>
      <c r="L152" s="181">
        <v>2.9E-4</v>
      </c>
      <c r="M152" s="181">
        <f>G152*L152</f>
        <v>3.8135000000000002E-2</v>
      </c>
      <c r="N152" s="184" t="s">
        <v>812</v>
      </c>
      <c r="Z152" s="181">
        <f>ROUND(IF(AQ152="5",BJ152,0),2)</f>
        <v>0</v>
      </c>
      <c r="AB152" s="181">
        <f>ROUND(IF(AQ152="1",BH152,0),2)</f>
        <v>0</v>
      </c>
      <c r="AC152" s="181">
        <f>ROUND(IF(AQ152="1",BI152,0),2)</f>
        <v>0</v>
      </c>
      <c r="AD152" s="181">
        <f>ROUND(IF(AQ152="7",BH152,0),2)</f>
        <v>0</v>
      </c>
      <c r="AE152" s="181">
        <f>ROUND(IF(AQ152="7",BI152,0),2)</f>
        <v>0</v>
      </c>
      <c r="AF152" s="181">
        <f>ROUND(IF(AQ152="2",BH152,0),2)</f>
        <v>0</v>
      </c>
      <c r="AG152" s="181">
        <f>ROUND(IF(AQ152="2",BI152,0),2)</f>
        <v>0</v>
      </c>
      <c r="AH152" s="181">
        <f>ROUND(IF(AQ152="0",BJ152,0),2)</f>
        <v>0</v>
      </c>
      <c r="AI152" s="183" t="s">
        <v>345</v>
      </c>
      <c r="AJ152" s="181">
        <f>IF(AN152=0,K152,0)</f>
        <v>0</v>
      </c>
      <c r="AK152" s="181">
        <f>IF(AN152=12,K152,0)</f>
        <v>0</v>
      </c>
      <c r="AL152" s="181">
        <f>IF(AN152=21,K152,0)</f>
        <v>0</v>
      </c>
      <c r="AN152" s="181">
        <v>21</v>
      </c>
      <c r="AO152" s="181">
        <f>H152*0.262198242</f>
        <v>0</v>
      </c>
      <c r="AP152" s="181">
        <f>H152*(1-0.262198242)</f>
        <v>0</v>
      </c>
      <c r="AQ152" s="182" t="s">
        <v>221</v>
      </c>
      <c r="AV152" s="181">
        <f>ROUND(AW152+AX152,2)</f>
        <v>0</v>
      </c>
      <c r="AW152" s="181">
        <f>ROUND(G152*AO152,2)</f>
        <v>0</v>
      </c>
      <c r="AX152" s="181">
        <f>ROUND(G152*AP152,2)</f>
        <v>0</v>
      </c>
      <c r="AY152" s="182" t="s">
        <v>767</v>
      </c>
      <c r="AZ152" s="182" t="s">
        <v>785</v>
      </c>
      <c r="BA152" s="183" t="s">
        <v>780</v>
      </c>
      <c r="BC152" s="181">
        <f>AW152+AX152</f>
        <v>0</v>
      </c>
      <c r="BD152" s="181">
        <f>H152/(100-BE152)*100</f>
        <v>0</v>
      </c>
      <c r="BE152" s="181">
        <v>0</v>
      </c>
      <c r="BF152" s="181">
        <f>M152</f>
        <v>3.8135000000000002E-2</v>
      </c>
      <c r="BH152" s="181">
        <f>G152*AO152</f>
        <v>0</v>
      </c>
      <c r="BI152" s="181">
        <f>G152*AP152</f>
        <v>0</v>
      </c>
      <c r="BJ152" s="181">
        <f>G152*H152</f>
        <v>0</v>
      </c>
      <c r="BK152" s="182" t="s">
        <v>747</v>
      </c>
      <c r="BL152" s="181">
        <v>722</v>
      </c>
      <c r="BW152" s="181">
        <v>21</v>
      </c>
      <c r="BX152" s="169" t="s">
        <v>364</v>
      </c>
    </row>
    <row r="153" spans="1:76" ht="40.5" customHeight="1" x14ac:dyDescent="0.25">
      <c r="A153" s="180"/>
      <c r="C153" s="192" t="s">
        <v>234</v>
      </c>
      <c r="D153" s="260" t="s">
        <v>530</v>
      </c>
      <c r="E153" s="261"/>
      <c r="F153" s="261"/>
      <c r="G153" s="261"/>
      <c r="H153" s="261"/>
      <c r="I153" s="261"/>
      <c r="J153" s="261"/>
      <c r="K153" s="261"/>
      <c r="L153" s="261"/>
      <c r="M153" s="261"/>
      <c r="N153" s="262"/>
    </row>
    <row r="154" spans="1:76" x14ac:dyDescent="0.25">
      <c r="A154" s="180"/>
      <c r="D154" s="179">
        <v>73</v>
      </c>
      <c r="E154" s="179" t="s">
        <v>737</v>
      </c>
      <c r="G154" s="178">
        <f t="shared" ref="G154:G155" si="0">D154</f>
        <v>73</v>
      </c>
      <c r="N154" s="177"/>
    </row>
    <row r="155" spans="1:76" x14ac:dyDescent="0.25">
      <c r="A155" s="180"/>
      <c r="D155" s="179">
        <v>3.5</v>
      </c>
      <c r="E155" s="179" t="s">
        <v>738</v>
      </c>
      <c r="G155" s="178">
        <f t="shared" si="0"/>
        <v>3.5</v>
      </c>
      <c r="N155" s="177"/>
    </row>
    <row r="156" spans="1:76" x14ac:dyDescent="0.25">
      <c r="A156" s="180"/>
      <c r="D156" s="179">
        <v>55</v>
      </c>
      <c r="E156" s="179" t="s">
        <v>733</v>
      </c>
      <c r="G156" s="178">
        <f>D156</f>
        <v>55</v>
      </c>
      <c r="N156" s="177"/>
    </row>
    <row r="157" spans="1:76" x14ac:dyDescent="0.25">
      <c r="A157" s="186" t="s">
        <v>363</v>
      </c>
      <c r="B157" s="168" t="s">
        <v>345</v>
      </c>
      <c r="C157" s="168" t="s">
        <v>366</v>
      </c>
      <c r="D157" s="247" t="s">
        <v>367</v>
      </c>
      <c r="E157" s="239"/>
      <c r="F157" s="168" t="s">
        <v>116</v>
      </c>
      <c r="G157" s="181">
        <f>SUM(G159:G161)</f>
        <v>131.5</v>
      </c>
      <c r="H157" s="185"/>
      <c r="I157" s="181">
        <f>ROUND(G157*AO157,2)</f>
        <v>0</v>
      </c>
      <c r="J157" s="181">
        <f>ROUND(G157*AP157,2)</f>
        <v>0</v>
      </c>
      <c r="K157" s="181">
        <f>ROUND(G157*H157,2)</f>
        <v>0</v>
      </c>
      <c r="L157" s="181">
        <v>6.2E-4</v>
      </c>
      <c r="M157" s="181">
        <f>G157*L157</f>
        <v>8.1530000000000005E-2</v>
      </c>
      <c r="N157" s="184" t="s">
        <v>812</v>
      </c>
      <c r="Z157" s="181">
        <f>ROUND(IF(AQ157="5",BJ157,0),2)</f>
        <v>0</v>
      </c>
      <c r="AB157" s="181">
        <f>ROUND(IF(AQ157="1",BH157,0),2)</f>
        <v>0</v>
      </c>
      <c r="AC157" s="181">
        <f>ROUND(IF(AQ157="1",BI157,0),2)</f>
        <v>0</v>
      </c>
      <c r="AD157" s="181">
        <f>ROUND(IF(AQ157="7",BH157,0),2)</f>
        <v>0</v>
      </c>
      <c r="AE157" s="181">
        <f>ROUND(IF(AQ157="7",BI157,0),2)</f>
        <v>0</v>
      </c>
      <c r="AF157" s="181">
        <f>ROUND(IF(AQ157="2",BH157,0),2)</f>
        <v>0</v>
      </c>
      <c r="AG157" s="181">
        <f>ROUND(IF(AQ157="2",BI157,0),2)</f>
        <v>0</v>
      </c>
      <c r="AH157" s="181">
        <f>ROUND(IF(AQ157="0",BJ157,0),2)</f>
        <v>0</v>
      </c>
      <c r="AI157" s="183" t="s">
        <v>345</v>
      </c>
      <c r="AJ157" s="181">
        <f>IF(AN157=0,K157,0)</f>
        <v>0</v>
      </c>
      <c r="AK157" s="181">
        <f>IF(AN157=12,K157,0)</f>
        <v>0</v>
      </c>
      <c r="AL157" s="181">
        <f>IF(AN157=21,K157,0)</f>
        <v>0</v>
      </c>
      <c r="AN157" s="181">
        <v>21</v>
      </c>
      <c r="AO157" s="181">
        <f>H157*0.719351448</f>
        <v>0</v>
      </c>
      <c r="AP157" s="181">
        <f>H157*(1-0.719351448)</f>
        <v>0</v>
      </c>
      <c r="AQ157" s="182" t="s">
        <v>220</v>
      </c>
      <c r="AV157" s="181">
        <f>ROUND(AW157+AX157,2)</f>
        <v>0</v>
      </c>
      <c r="AW157" s="181">
        <f>ROUND(G157*AO157,2)</f>
        <v>0</v>
      </c>
      <c r="AX157" s="181">
        <f>ROUND(G157*AP157,2)</f>
        <v>0</v>
      </c>
      <c r="AY157" s="182" t="s">
        <v>767</v>
      </c>
      <c r="AZ157" s="182" t="s">
        <v>785</v>
      </c>
      <c r="BA157" s="183" t="s">
        <v>780</v>
      </c>
      <c r="BC157" s="181">
        <f>AW157+AX157</f>
        <v>0</v>
      </c>
      <c r="BD157" s="181">
        <f>H157/(100-BE157)*100</f>
        <v>0</v>
      </c>
      <c r="BE157" s="181">
        <v>0</v>
      </c>
      <c r="BF157" s="181">
        <f>M157</f>
        <v>8.1530000000000005E-2</v>
      </c>
      <c r="BH157" s="181">
        <f>G157*AO157</f>
        <v>0</v>
      </c>
      <c r="BI157" s="181">
        <f>G157*AP157</f>
        <v>0</v>
      </c>
      <c r="BJ157" s="181">
        <f>G157*H157</f>
        <v>0</v>
      </c>
      <c r="BK157" s="182" t="s">
        <v>747</v>
      </c>
      <c r="BL157" s="181">
        <v>722</v>
      </c>
      <c r="BW157" s="181">
        <v>21</v>
      </c>
      <c r="BX157" s="169" t="s">
        <v>367</v>
      </c>
    </row>
    <row r="158" spans="1:76" ht="13.5" customHeight="1" x14ac:dyDescent="0.25">
      <c r="A158" s="180"/>
      <c r="C158" s="192" t="s">
        <v>234</v>
      </c>
      <c r="D158" s="260" t="s">
        <v>238</v>
      </c>
      <c r="E158" s="261"/>
      <c r="F158" s="261"/>
      <c r="G158" s="261"/>
      <c r="H158" s="261"/>
      <c r="I158" s="261"/>
      <c r="J158" s="261"/>
      <c r="K158" s="261"/>
      <c r="L158" s="261"/>
      <c r="M158" s="261"/>
      <c r="N158" s="262"/>
    </row>
    <row r="159" spans="1:76" x14ac:dyDescent="0.25">
      <c r="A159" s="180"/>
      <c r="D159" s="179">
        <v>73</v>
      </c>
      <c r="E159" s="179" t="s">
        <v>737</v>
      </c>
      <c r="G159" s="178">
        <f t="shared" ref="G159:G160" si="1">D159</f>
        <v>73</v>
      </c>
      <c r="N159" s="177"/>
    </row>
    <row r="160" spans="1:76" x14ac:dyDescent="0.25">
      <c r="A160" s="180"/>
      <c r="D160" s="179">
        <v>3.5</v>
      </c>
      <c r="E160" s="179" t="s">
        <v>738</v>
      </c>
      <c r="G160" s="178">
        <f t="shared" si="1"/>
        <v>3.5</v>
      </c>
      <c r="N160" s="177"/>
    </row>
    <row r="161" spans="1:76" x14ac:dyDescent="0.25">
      <c r="A161" s="180"/>
      <c r="D161" s="179">
        <v>55</v>
      </c>
      <c r="E161" s="179" t="s">
        <v>733</v>
      </c>
      <c r="G161" s="178">
        <f>D161</f>
        <v>55</v>
      </c>
      <c r="N161" s="177"/>
    </row>
    <row r="162" spans="1:76" x14ac:dyDescent="0.25">
      <c r="A162" s="186" t="s">
        <v>365</v>
      </c>
      <c r="B162" s="168" t="s">
        <v>345</v>
      </c>
      <c r="C162" s="168" t="s">
        <v>369</v>
      </c>
      <c r="D162" s="247" t="s">
        <v>370</v>
      </c>
      <c r="E162" s="239"/>
      <c r="F162" s="168" t="s">
        <v>116</v>
      </c>
      <c r="G162" s="181">
        <f>SUM(G164:G166)</f>
        <v>161</v>
      </c>
      <c r="H162" s="185"/>
      <c r="I162" s="181">
        <f>ROUND(G162*AO162,2)</f>
        <v>0</v>
      </c>
      <c r="J162" s="181">
        <f>ROUND(G162*AP162,2)</f>
        <v>0</v>
      </c>
      <c r="K162" s="181">
        <f>ROUND(G162*H162,2)</f>
        <v>0</v>
      </c>
      <c r="L162" s="181">
        <v>3.0000000000000001E-5</v>
      </c>
      <c r="M162" s="181">
        <f>G162*L162</f>
        <v>4.8300000000000001E-3</v>
      </c>
      <c r="N162" s="184" t="s">
        <v>812</v>
      </c>
      <c r="Z162" s="181">
        <f>ROUND(IF(AQ162="5",BJ162,0),2)</f>
        <v>0</v>
      </c>
      <c r="AB162" s="181">
        <f>ROUND(IF(AQ162="1",BH162,0),2)</f>
        <v>0</v>
      </c>
      <c r="AC162" s="181">
        <f>ROUND(IF(AQ162="1",BI162,0),2)</f>
        <v>0</v>
      </c>
      <c r="AD162" s="181">
        <f>ROUND(IF(AQ162="7",BH162,0),2)</f>
        <v>0</v>
      </c>
      <c r="AE162" s="181">
        <f>ROUND(IF(AQ162="7",BI162,0),2)</f>
        <v>0</v>
      </c>
      <c r="AF162" s="181">
        <f>ROUND(IF(AQ162="2",BH162,0),2)</f>
        <v>0</v>
      </c>
      <c r="AG162" s="181">
        <f>ROUND(IF(AQ162="2",BI162,0),2)</f>
        <v>0</v>
      </c>
      <c r="AH162" s="181">
        <f>ROUND(IF(AQ162="0",BJ162,0),2)</f>
        <v>0</v>
      </c>
      <c r="AI162" s="183" t="s">
        <v>345</v>
      </c>
      <c r="AJ162" s="181">
        <f>IF(AN162=0,K162,0)</f>
        <v>0</v>
      </c>
      <c r="AK162" s="181">
        <f>IF(AN162=12,K162,0)</f>
        <v>0</v>
      </c>
      <c r="AL162" s="181">
        <f>IF(AN162=21,K162,0)</f>
        <v>0</v>
      </c>
      <c r="AN162" s="181">
        <v>21</v>
      </c>
      <c r="AO162" s="181">
        <f>H162*0.204035874</f>
        <v>0</v>
      </c>
      <c r="AP162" s="181">
        <f>H162*(1-0.204035874)</f>
        <v>0</v>
      </c>
      <c r="AQ162" s="182" t="s">
        <v>220</v>
      </c>
      <c r="AV162" s="181">
        <f>ROUND(AW162+AX162,2)</f>
        <v>0</v>
      </c>
      <c r="AW162" s="181">
        <f>ROUND(G162*AO162,2)</f>
        <v>0</v>
      </c>
      <c r="AX162" s="181">
        <f>ROUND(G162*AP162,2)</f>
        <v>0</v>
      </c>
      <c r="AY162" s="182" t="s">
        <v>767</v>
      </c>
      <c r="AZ162" s="182" t="s">
        <v>785</v>
      </c>
      <c r="BA162" s="183" t="s">
        <v>780</v>
      </c>
      <c r="BC162" s="181">
        <f>AW162+AX162</f>
        <v>0</v>
      </c>
      <c r="BD162" s="181">
        <f>H162/(100-BE162)*100</f>
        <v>0</v>
      </c>
      <c r="BE162" s="181">
        <v>0</v>
      </c>
      <c r="BF162" s="181">
        <f>M162</f>
        <v>4.8300000000000001E-3</v>
      </c>
      <c r="BH162" s="181">
        <f>G162*AO162</f>
        <v>0</v>
      </c>
      <c r="BI162" s="181">
        <f>G162*AP162</f>
        <v>0</v>
      </c>
      <c r="BJ162" s="181">
        <f>G162*H162</f>
        <v>0</v>
      </c>
      <c r="BK162" s="182" t="s">
        <v>747</v>
      </c>
      <c r="BL162" s="181">
        <v>722</v>
      </c>
      <c r="BW162" s="181">
        <v>21</v>
      </c>
      <c r="BX162" s="169" t="s">
        <v>370</v>
      </c>
    </row>
    <row r="163" spans="1:76" ht="27" customHeight="1" x14ac:dyDescent="0.25">
      <c r="A163" s="180"/>
      <c r="C163" s="192" t="s">
        <v>234</v>
      </c>
      <c r="D163" s="260" t="s">
        <v>271</v>
      </c>
      <c r="E163" s="261"/>
      <c r="F163" s="261"/>
      <c r="G163" s="261"/>
      <c r="H163" s="261"/>
      <c r="I163" s="261"/>
      <c r="J163" s="261"/>
      <c r="K163" s="261"/>
      <c r="L163" s="261"/>
      <c r="M163" s="261"/>
      <c r="N163" s="262"/>
    </row>
    <row r="164" spans="1:76" x14ac:dyDescent="0.25">
      <c r="A164" s="180"/>
      <c r="D164" s="179">
        <v>88</v>
      </c>
      <c r="E164" s="179" t="s">
        <v>737</v>
      </c>
      <c r="G164" s="178">
        <f t="shared" ref="G164:G165" si="2">D164</f>
        <v>88</v>
      </c>
      <c r="N164" s="177"/>
    </row>
    <row r="165" spans="1:76" x14ac:dyDescent="0.25">
      <c r="A165" s="180"/>
      <c r="D165" s="179">
        <v>52</v>
      </c>
      <c r="E165" s="179" t="s">
        <v>738</v>
      </c>
      <c r="G165" s="178">
        <f t="shared" si="2"/>
        <v>52</v>
      </c>
      <c r="N165" s="177"/>
    </row>
    <row r="166" spans="1:76" x14ac:dyDescent="0.25">
      <c r="A166" s="180"/>
      <c r="D166" s="179">
        <v>21</v>
      </c>
      <c r="E166" s="179" t="s">
        <v>733</v>
      </c>
      <c r="G166" s="178">
        <f>D166</f>
        <v>21</v>
      </c>
      <c r="N166" s="177"/>
    </row>
    <row r="167" spans="1:76" x14ac:dyDescent="0.25">
      <c r="A167" s="180"/>
      <c r="C167" s="192" t="s">
        <v>243</v>
      </c>
      <c r="D167" s="260" t="s">
        <v>371</v>
      </c>
      <c r="E167" s="261"/>
      <c r="F167" s="261"/>
      <c r="G167" s="261"/>
      <c r="H167" s="261"/>
      <c r="I167" s="261"/>
      <c r="J167" s="261"/>
      <c r="K167" s="261"/>
      <c r="L167" s="261"/>
      <c r="M167" s="261"/>
      <c r="N167" s="262"/>
      <c r="BX167" s="193" t="s">
        <v>371</v>
      </c>
    </row>
    <row r="168" spans="1:76" ht="25.5" x14ac:dyDescent="0.25">
      <c r="A168" s="186" t="s">
        <v>368</v>
      </c>
      <c r="B168" s="168" t="s">
        <v>345</v>
      </c>
      <c r="C168" s="168" t="s">
        <v>373</v>
      </c>
      <c r="D168" s="247" t="s">
        <v>374</v>
      </c>
      <c r="E168" s="239"/>
      <c r="F168" s="168" t="s">
        <v>116</v>
      </c>
      <c r="G168" s="181">
        <f>SUM(G169:G171)</f>
        <v>114</v>
      </c>
      <c r="H168" s="185"/>
      <c r="I168" s="181">
        <f>ROUND(G168*AO168,2)</f>
        <v>0</v>
      </c>
      <c r="J168" s="181">
        <f>ROUND(G168*AP168,2)</f>
        <v>0</v>
      </c>
      <c r="K168" s="181">
        <f>ROUND(G168*H168,2)</f>
        <v>0</v>
      </c>
      <c r="L168" s="181">
        <v>3.0000000000000001E-5</v>
      </c>
      <c r="M168" s="181">
        <f>G168*L168</f>
        <v>3.4200000000000003E-3</v>
      </c>
      <c r="N168" s="184" t="s">
        <v>812</v>
      </c>
      <c r="Z168" s="181">
        <f>ROUND(IF(AQ168="5",BJ168,0),2)</f>
        <v>0</v>
      </c>
      <c r="AB168" s="181">
        <f>ROUND(IF(AQ168="1",BH168,0),2)</f>
        <v>0</v>
      </c>
      <c r="AC168" s="181">
        <f>ROUND(IF(AQ168="1",BI168,0),2)</f>
        <v>0</v>
      </c>
      <c r="AD168" s="181">
        <f>ROUND(IF(AQ168="7",BH168,0),2)</f>
        <v>0</v>
      </c>
      <c r="AE168" s="181">
        <f>ROUND(IF(AQ168="7",BI168,0),2)</f>
        <v>0</v>
      </c>
      <c r="AF168" s="181">
        <f>ROUND(IF(AQ168="2",BH168,0),2)</f>
        <v>0</v>
      </c>
      <c r="AG168" s="181">
        <f>ROUND(IF(AQ168="2",BI168,0),2)</f>
        <v>0</v>
      </c>
      <c r="AH168" s="181">
        <f>ROUND(IF(AQ168="0",BJ168,0),2)</f>
        <v>0</v>
      </c>
      <c r="AI168" s="183" t="s">
        <v>345</v>
      </c>
      <c r="AJ168" s="181">
        <f>IF(AN168=0,K168,0)</f>
        <v>0</v>
      </c>
      <c r="AK168" s="181">
        <f>IF(AN168=12,K168,0)</f>
        <v>0</v>
      </c>
      <c r="AL168" s="181">
        <f>IF(AN168=21,K168,0)</f>
        <v>0</v>
      </c>
      <c r="AN168" s="181">
        <v>21</v>
      </c>
      <c r="AO168" s="181">
        <f>H168*1</f>
        <v>0</v>
      </c>
      <c r="AP168" s="181">
        <f>H168*(1-1)</f>
        <v>0</v>
      </c>
      <c r="AQ168" s="182" t="s">
        <v>220</v>
      </c>
      <c r="AV168" s="181">
        <f>ROUND(AW168+AX168,2)</f>
        <v>0</v>
      </c>
      <c r="AW168" s="181">
        <f>ROUND(G168*AO168,2)</f>
        <v>0</v>
      </c>
      <c r="AX168" s="181">
        <f>ROUND(G168*AP168,2)</f>
        <v>0</v>
      </c>
      <c r="AY168" s="182" t="s">
        <v>767</v>
      </c>
      <c r="AZ168" s="182" t="s">
        <v>785</v>
      </c>
      <c r="BA168" s="183" t="s">
        <v>780</v>
      </c>
      <c r="BC168" s="181">
        <f>AW168+AX168</f>
        <v>0</v>
      </c>
      <c r="BD168" s="181">
        <f>H168/(100-BE168)*100</f>
        <v>0</v>
      </c>
      <c r="BE168" s="181">
        <v>0</v>
      </c>
      <c r="BF168" s="181">
        <f>M168</f>
        <v>3.4200000000000003E-3</v>
      </c>
      <c r="BH168" s="181">
        <f>G168*AO168</f>
        <v>0</v>
      </c>
      <c r="BI168" s="181">
        <f>G168*AP168</f>
        <v>0</v>
      </c>
      <c r="BJ168" s="181">
        <f>G168*H168</f>
        <v>0</v>
      </c>
      <c r="BK168" s="182" t="s">
        <v>242</v>
      </c>
      <c r="BL168" s="181">
        <v>722</v>
      </c>
      <c r="BW168" s="181">
        <v>21</v>
      </c>
      <c r="BX168" s="169" t="s">
        <v>374</v>
      </c>
    </row>
    <row r="169" spans="1:76" x14ac:dyDescent="0.25">
      <c r="A169" s="180"/>
      <c r="D169" s="179">
        <v>44</v>
      </c>
      <c r="E169" s="179" t="s">
        <v>737</v>
      </c>
      <c r="G169" s="178">
        <f t="shared" ref="G169:G170" si="3">D169</f>
        <v>44</v>
      </c>
      <c r="N169" s="177"/>
    </row>
    <row r="170" spans="1:76" x14ac:dyDescent="0.25">
      <c r="A170" s="180"/>
      <c r="D170" s="179">
        <v>36</v>
      </c>
      <c r="E170" s="179" t="s">
        <v>738</v>
      </c>
      <c r="G170" s="178">
        <f t="shared" si="3"/>
        <v>36</v>
      </c>
      <c r="N170" s="177"/>
    </row>
    <row r="171" spans="1:76" x14ac:dyDescent="0.25">
      <c r="A171" s="180"/>
      <c r="D171" s="179">
        <v>34</v>
      </c>
      <c r="E171" s="179" t="s">
        <v>733</v>
      </c>
      <c r="G171" s="178">
        <f>D171</f>
        <v>34</v>
      </c>
      <c r="N171" s="177"/>
    </row>
    <row r="172" spans="1:76" ht="38.25" x14ac:dyDescent="0.25">
      <c r="A172" s="180"/>
      <c r="C172" s="192" t="s">
        <v>243</v>
      </c>
      <c r="D172" s="260" t="s">
        <v>244</v>
      </c>
      <c r="E172" s="261"/>
      <c r="F172" s="261"/>
      <c r="G172" s="261"/>
      <c r="H172" s="261"/>
      <c r="I172" s="261"/>
      <c r="J172" s="261"/>
      <c r="K172" s="261"/>
      <c r="L172" s="261"/>
      <c r="M172" s="261"/>
      <c r="N172" s="262"/>
      <c r="BX172" s="193" t="s">
        <v>244</v>
      </c>
    </row>
    <row r="173" spans="1:76" x14ac:dyDescent="0.25">
      <c r="A173" s="186" t="s">
        <v>372</v>
      </c>
      <c r="B173" s="168" t="s">
        <v>345</v>
      </c>
      <c r="C173" s="168" t="s">
        <v>232</v>
      </c>
      <c r="D173" s="247" t="s">
        <v>376</v>
      </c>
      <c r="E173" s="239"/>
      <c r="F173" s="168" t="s">
        <v>116</v>
      </c>
      <c r="G173" s="181">
        <f>SUM(G175:G177)</f>
        <v>23.5</v>
      </c>
      <c r="H173" s="185"/>
      <c r="I173" s="181">
        <f>ROUND(G173*AO173,2)</f>
        <v>0</v>
      </c>
      <c r="J173" s="181">
        <f>ROUND(G173*AP173,2)</f>
        <v>0</v>
      </c>
      <c r="K173" s="181">
        <f>ROUND(G173*H173,2)</f>
        <v>0</v>
      </c>
      <c r="L173" s="181">
        <v>2.9E-4</v>
      </c>
      <c r="M173" s="181">
        <f>G173*L173</f>
        <v>6.8149999999999999E-3</v>
      </c>
      <c r="N173" s="184" t="s">
        <v>812</v>
      </c>
      <c r="Z173" s="181">
        <f>ROUND(IF(AQ173="5",BJ173,0),2)</f>
        <v>0</v>
      </c>
      <c r="AB173" s="181">
        <f>ROUND(IF(AQ173="1",BH173,0),2)</f>
        <v>0</v>
      </c>
      <c r="AC173" s="181">
        <f>ROUND(IF(AQ173="1",BI173,0),2)</f>
        <v>0</v>
      </c>
      <c r="AD173" s="181">
        <f>ROUND(IF(AQ173="7",BH173,0),2)</f>
        <v>0</v>
      </c>
      <c r="AE173" s="181">
        <f>ROUND(IF(AQ173="7",BI173,0),2)</f>
        <v>0</v>
      </c>
      <c r="AF173" s="181">
        <f>ROUND(IF(AQ173="2",BH173,0),2)</f>
        <v>0</v>
      </c>
      <c r="AG173" s="181">
        <f>ROUND(IF(AQ173="2",BI173,0),2)</f>
        <v>0</v>
      </c>
      <c r="AH173" s="181">
        <f>ROUND(IF(AQ173="0",BJ173,0),2)</f>
        <v>0</v>
      </c>
      <c r="AI173" s="183" t="s">
        <v>345</v>
      </c>
      <c r="AJ173" s="181">
        <f>IF(AN173=0,K173,0)</f>
        <v>0</v>
      </c>
      <c r="AK173" s="181">
        <f>IF(AN173=12,K173,0)</f>
        <v>0</v>
      </c>
      <c r="AL173" s="181">
        <f>IF(AN173=21,K173,0)</f>
        <v>0</v>
      </c>
      <c r="AN173" s="181">
        <v>21</v>
      </c>
      <c r="AO173" s="181">
        <f>H173*0.262198242</f>
        <v>0</v>
      </c>
      <c r="AP173" s="181">
        <f>H173*(1-0.262198242)</f>
        <v>0</v>
      </c>
      <c r="AQ173" s="182" t="s">
        <v>221</v>
      </c>
      <c r="AV173" s="181">
        <f>ROUND(AW173+AX173,2)</f>
        <v>0</v>
      </c>
      <c r="AW173" s="181">
        <f>ROUND(G173*AO173,2)</f>
        <v>0</v>
      </c>
      <c r="AX173" s="181">
        <f>ROUND(G173*AP173,2)</f>
        <v>0</v>
      </c>
      <c r="AY173" s="182" t="s">
        <v>767</v>
      </c>
      <c r="AZ173" s="182" t="s">
        <v>785</v>
      </c>
      <c r="BA173" s="183" t="s">
        <v>780</v>
      </c>
      <c r="BC173" s="181">
        <f>AW173+AX173</f>
        <v>0</v>
      </c>
      <c r="BD173" s="181">
        <f>H173/(100-BE173)*100</f>
        <v>0</v>
      </c>
      <c r="BE173" s="181">
        <v>0</v>
      </c>
      <c r="BF173" s="181">
        <f>M173</f>
        <v>6.8149999999999999E-3</v>
      </c>
      <c r="BH173" s="181">
        <f>G173*AO173</f>
        <v>0</v>
      </c>
      <c r="BI173" s="181">
        <f>G173*AP173</f>
        <v>0</v>
      </c>
      <c r="BJ173" s="181">
        <f>G173*H173</f>
        <v>0</v>
      </c>
      <c r="BK173" s="182" t="s">
        <v>747</v>
      </c>
      <c r="BL173" s="181">
        <v>722</v>
      </c>
      <c r="BW173" s="181">
        <v>21</v>
      </c>
      <c r="BX173" s="169" t="s">
        <v>376</v>
      </c>
    </row>
    <row r="174" spans="1:76" ht="40.5" customHeight="1" x14ac:dyDescent="0.25">
      <c r="A174" s="180"/>
      <c r="C174" s="192" t="s">
        <v>234</v>
      </c>
      <c r="D174" s="260" t="s">
        <v>530</v>
      </c>
      <c r="E174" s="261"/>
      <c r="F174" s="261"/>
      <c r="G174" s="261"/>
      <c r="H174" s="261"/>
      <c r="I174" s="261"/>
      <c r="J174" s="261"/>
      <c r="K174" s="261"/>
      <c r="L174" s="261"/>
      <c r="M174" s="261"/>
      <c r="N174" s="262"/>
    </row>
    <row r="175" spans="1:76" x14ac:dyDescent="0.25">
      <c r="A175" s="180"/>
      <c r="D175" s="179">
        <v>0</v>
      </c>
      <c r="E175" s="179" t="s">
        <v>737</v>
      </c>
      <c r="G175" s="178">
        <f t="shared" ref="G175:G176" si="4">D175</f>
        <v>0</v>
      </c>
      <c r="N175" s="177"/>
    </row>
    <row r="176" spans="1:76" x14ac:dyDescent="0.25">
      <c r="A176" s="180"/>
      <c r="D176" s="179">
        <v>4.5</v>
      </c>
      <c r="E176" s="179" t="s">
        <v>738</v>
      </c>
      <c r="G176" s="178">
        <f t="shared" si="4"/>
        <v>4.5</v>
      </c>
      <c r="N176" s="177"/>
    </row>
    <row r="177" spans="1:76" x14ac:dyDescent="0.25">
      <c r="A177" s="180"/>
      <c r="D177" s="179">
        <v>19</v>
      </c>
      <c r="E177" s="179" t="s">
        <v>733</v>
      </c>
      <c r="G177" s="178">
        <f>D177</f>
        <v>19</v>
      </c>
      <c r="N177" s="177"/>
    </row>
    <row r="178" spans="1:76" x14ac:dyDescent="0.25">
      <c r="A178" s="186" t="s">
        <v>375</v>
      </c>
      <c r="B178" s="168" t="s">
        <v>345</v>
      </c>
      <c r="C178" s="168" t="s">
        <v>378</v>
      </c>
      <c r="D178" s="247" t="s">
        <v>379</v>
      </c>
      <c r="E178" s="239"/>
      <c r="F178" s="168" t="s">
        <v>116</v>
      </c>
      <c r="G178" s="181">
        <f>SUM(G180:G182)</f>
        <v>23.5</v>
      </c>
      <c r="H178" s="185"/>
      <c r="I178" s="181">
        <f>ROUND(G178*AO178,2)</f>
        <v>0</v>
      </c>
      <c r="J178" s="181">
        <f>ROUND(G178*AP178,2)</f>
        <v>0</v>
      </c>
      <c r="K178" s="181">
        <f>ROUND(G178*H178,2)</f>
        <v>0</v>
      </c>
      <c r="L178" s="181">
        <v>6.9999999999999999E-4</v>
      </c>
      <c r="M178" s="181">
        <f>G178*L178</f>
        <v>1.6449999999999999E-2</v>
      </c>
      <c r="N178" s="184" t="s">
        <v>812</v>
      </c>
      <c r="Z178" s="181">
        <f>ROUND(IF(AQ178="5",BJ178,0),2)</f>
        <v>0</v>
      </c>
      <c r="AB178" s="181">
        <f>ROUND(IF(AQ178="1",BH178,0),2)</f>
        <v>0</v>
      </c>
      <c r="AC178" s="181">
        <f>ROUND(IF(AQ178="1",BI178,0),2)</f>
        <v>0</v>
      </c>
      <c r="AD178" s="181">
        <f>ROUND(IF(AQ178="7",BH178,0),2)</f>
        <v>0</v>
      </c>
      <c r="AE178" s="181">
        <f>ROUND(IF(AQ178="7",BI178,0),2)</f>
        <v>0</v>
      </c>
      <c r="AF178" s="181">
        <f>ROUND(IF(AQ178="2",BH178,0),2)</f>
        <v>0</v>
      </c>
      <c r="AG178" s="181">
        <f>ROUND(IF(AQ178="2",BI178,0),2)</f>
        <v>0</v>
      </c>
      <c r="AH178" s="181">
        <f>ROUND(IF(AQ178="0",BJ178,0),2)</f>
        <v>0</v>
      </c>
      <c r="AI178" s="183" t="s">
        <v>345</v>
      </c>
      <c r="AJ178" s="181">
        <f>IF(AN178=0,K178,0)</f>
        <v>0</v>
      </c>
      <c r="AK178" s="181">
        <f>IF(AN178=12,K178,0)</f>
        <v>0</v>
      </c>
      <c r="AL178" s="181">
        <f>IF(AN178=21,K178,0)</f>
        <v>0</v>
      </c>
      <c r="AN178" s="181">
        <v>21</v>
      </c>
      <c r="AO178" s="181">
        <f>H178*0.749628634</f>
        <v>0</v>
      </c>
      <c r="AP178" s="181">
        <f>H178*(1-0.749628634)</f>
        <v>0</v>
      </c>
      <c r="AQ178" s="182" t="s">
        <v>220</v>
      </c>
      <c r="AV178" s="181">
        <f>ROUND(AW178+AX178,2)</f>
        <v>0</v>
      </c>
      <c r="AW178" s="181">
        <f>ROUND(G178*AO178,2)</f>
        <v>0</v>
      </c>
      <c r="AX178" s="181">
        <f>ROUND(G178*AP178,2)</f>
        <v>0</v>
      </c>
      <c r="AY178" s="182" t="s">
        <v>767</v>
      </c>
      <c r="AZ178" s="182" t="s">
        <v>785</v>
      </c>
      <c r="BA178" s="183" t="s">
        <v>780</v>
      </c>
      <c r="BC178" s="181">
        <f>AW178+AX178</f>
        <v>0</v>
      </c>
      <c r="BD178" s="181">
        <f>H178/(100-BE178)*100</f>
        <v>0</v>
      </c>
      <c r="BE178" s="181">
        <v>0</v>
      </c>
      <c r="BF178" s="181">
        <f>M178</f>
        <v>1.6449999999999999E-2</v>
      </c>
      <c r="BH178" s="181">
        <f>G178*AO178</f>
        <v>0</v>
      </c>
      <c r="BI178" s="181">
        <f>G178*AP178</f>
        <v>0</v>
      </c>
      <c r="BJ178" s="181">
        <f>G178*H178</f>
        <v>0</v>
      </c>
      <c r="BK178" s="182" t="s">
        <v>747</v>
      </c>
      <c r="BL178" s="181">
        <v>722</v>
      </c>
      <c r="BW178" s="181">
        <v>21</v>
      </c>
      <c r="BX178" s="169" t="s">
        <v>379</v>
      </c>
    </row>
    <row r="179" spans="1:76" ht="13.5" customHeight="1" x14ac:dyDescent="0.25">
      <c r="A179" s="180"/>
      <c r="C179" s="192" t="s">
        <v>234</v>
      </c>
      <c r="D179" s="260" t="s">
        <v>238</v>
      </c>
      <c r="E179" s="261"/>
      <c r="F179" s="261"/>
      <c r="G179" s="261"/>
      <c r="H179" s="261"/>
      <c r="I179" s="261"/>
      <c r="J179" s="261"/>
      <c r="K179" s="261"/>
      <c r="L179" s="261"/>
      <c r="M179" s="261"/>
      <c r="N179" s="262"/>
    </row>
    <row r="180" spans="1:76" x14ac:dyDescent="0.25">
      <c r="A180" s="180"/>
      <c r="D180" s="179">
        <v>0</v>
      </c>
      <c r="E180" s="179" t="s">
        <v>737</v>
      </c>
      <c r="G180" s="178">
        <f t="shared" ref="G180:G181" si="5">D180</f>
        <v>0</v>
      </c>
      <c r="N180" s="177"/>
    </row>
    <row r="181" spans="1:76" x14ac:dyDescent="0.25">
      <c r="A181" s="180"/>
      <c r="D181" s="179">
        <v>4.5</v>
      </c>
      <c r="E181" s="179" t="s">
        <v>738</v>
      </c>
      <c r="G181" s="178">
        <f t="shared" si="5"/>
        <v>4.5</v>
      </c>
      <c r="N181" s="177"/>
    </row>
    <row r="182" spans="1:76" x14ac:dyDescent="0.25">
      <c r="A182" s="180"/>
      <c r="D182" s="179">
        <v>19</v>
      </c>
      <c r="E182" s="179" t="s">
        <v>733</v>
      </c>
      <c r="G182" s="178">
        <f>D182</f>
        <v>19</v>
      </c>
      <c r="N182" s="177"/>
    </row>
    <row r="183" spans="1:76" x14ac:dyDescent="0.25">
      <c r="A183" s="186" t="s">
        <v>377</v>
      </c>
      <c r="B183" s="168" t="s">
        <v>345</v>
      </c>
      <c r="C183" s="168" t="s">
        <v>381</v>
      </c>
      <c r="D183" s="247" t="s">
        <v>382</v>
      </c>
      <c r="E183" s="239"/>
      <c r="F183" s="168" t="s">
        <v>116</v>
      </c>
      <c r="G183" s="181">
        <f>SUM(G185:G187)</f>
        <v>40</v>
      </c>
      <c r="H183" s="185"/>
      <c r="I183" s="181">
        <f>ROUND(G183*AO183,2)</f>
        <v>0</v>
      </c>
      <c r="J183" s="181">
        <f>ROUND(G183*AP183,2)</f>
        <v>0</v>
      </c>
      <c r="K183" s="181">
        <f>ROUND(G183*H183,2)</f>
        <v>0</v>
      </c>
      <c r="L183" s="181">
        <v>4.0000000000000003E-5</v>
      </c>
      <c r="M183" s="181">
        <f>G183*L183</f>
        <v>1.6000000000000001E-3</v>
      </c>
      <c r="N183" s="184" t="s">
        <v>812</v>
      </c>
      <c r="Z183" s="181">
        <f>ROUND(IF(AQ183="5",BJ183,0),2)</f>
        <v>0</v>
      </c>
      <c r="AB183" s="181">
        <f>ROUND(IF(AQ183="1",BH183,0),2)</f>
        <v>0</v>
      </c>
      <c r="AC183" s="181">
        <f>ROUND(IF(AQ183="1",BI183,0),2)</f>
        <v>0</v>
      </c>
      <c r="AD183" s="181">
        <f>ROUND(IF(AQ183="7",BH183,0),2)</f>
        <v>0</v>
      </c>
      <c r="AE183" s="181">
        <f>ROUND(IF(AQ183="7",BI183,0),2)</f>
        <v>0</v>
      </c>
      <c r="AF183" s="181">
        <f>ROUND(IF(AQ183="2",BH183,0),2)</f>
        <v>0</v>
      </c>
      <c r="AG183" s="181">
        <f>ROUND(IF(AQ183="2",BI183,0),2)</f>
        <v>0</v>
      </c>
      <c r="AH183" s="181">
        <f>ROUND(IF(AQ183="0",BJ183,0),2)</f>
        <v>0</v>
      </c>
      <c r="AI183" s="183" t="s">
        <v>345</v>
      </c>
      <c r="AJ183" s="181">
        <f>IF(AN183=0,K183,0)</f>
        <v>0</v>
      </c>
      <c r="AK183" s="181">
        <f>IF(AN183=12,K183,0)</f>
        <v>0</v>
      </c>
      <c r="AL183" s="181">
        <f>IF(AN183=21,K183,0)</f>
        <v>0</v>
      </c>
      <c r="AN183" s="181">
        <v>21</v>
      </c>
      <c r="AO183" s="181">
        <f>H183*0.228869565</f>
        <v>0</v>
      </c>
      <c r="AP183" s="181">
        <f>H183*(1-0.228869565)</f>
        <v>0</v>
      </c>
      <c r="AQ183" s="182" t="s">
        <v>220</v>
      </c>
      <c r="AV183" s="181">
        <f>ROUND(AW183+AX183,2)</f>
        <v>0</v>
      </c>
      <c r="AW183" s="181">
        <f>ROUND(G183*AO183,2)</f>
        <v>0</v>
      </c>
      <c r="AX183" s="181">
        <f>ROUND(G183*AP183,2)</f>
        <v>0</v>
      </c>
      <c r="AY183" s="182" t="s">
        <v>767</v>
      </c>
      <c r="AZ183" s="182" t="s">
        <v>785</v>
      </c>
      <c r="BA183" s="183" t="s">
        <v>780</v>
      </c>
      <c r="BC183" s="181">
        <f>AW183+AX183</f>
        <v>0</v>
      </c>
      <c r="BD183" s="181">
        <f>H183/(100-BE183)*100</f>
        <v>0</v>
      </c>
      <c r="BE183" s="181">
        <v>0</v>
      </c>
      <c r="BF183" s="181">
        <f>M183</f>
        <v>1.6000000000000001E-3</v>
      </c>
      <c r="BH183" s="181">
        <f>G183*AO183</f>
        <v>0</v>
      </c>
      <c r="BI183" s="181">
        <f>G183*AP183</f>
        <v>0</v>
      </c>
      <c r="BJ183" s="181">
        <f>G183*H183</f>
        <v>0</v>
      </c>
      <c r="BK183" s="182" t="s">
        <v>747</v>
      </c>
      <c r="BL183" s="181">
        <v>722</v>
      </c>
      <c r="BW183" s="181">
        <v>21</v>
      </c>
      <c r="BX183" s="169" t="s">
        <v>382</v>
      </c>
    </row>
    <row r="184" spans="1:76" ht="27" customHeight="1" x14ac:dyDescent="0.25">
      <c r="A184" s="180"/>
      <c r="C184" s="192" t="s">
        <v>234</v>
      </c>
      <c r="D184" s="260" t="s">
        <v>271</v>
      </c>
      <c r="E184" s="261"/>
      <c r="F184" s="261"/>
      <c r="G184" s="261"/>
      <c r="H184" s="261"/>
      <c r="I184" s="261"/>
      <c r="J184" s="261"/>
      <c r="K184" s="261"/>
      <c r="L184" s="261"/>
      <c r="M184" s="261"/>
      <c r="N184" s="262"/>
    </row>
    <row r="185" spans="1:76" x14ac:dyDescent="0.25">
      <c r="A185" s="180"/>
      <c r="D185" s="179">
        <v>0</v>
      </c>
      <c r="E185" s="179" t="s">
        <v>737</v>
      </c>
      <c r="G185" s="178">
        <f t="shared" ref="G185:G186" si="6">D185</f>
        <v>0</v>
      </c>
      <c r="N185" s="177"/>
    </row>
    <row r="186" spans="1:76" x14ac:dyDescent="0.25">
      <c r="A186" s="180"/>
      <c r="D186" s="179">
        <v>32</v>
      </c>
      <c r="E186" s="179" t="s">
        <v>738</v>
      </c>
      <c r="G186" s="178">
        <f t="shared" si="6"/>
        <v>32</v>
      </c>
      <c r="N186" s="177"/>
    </row>
    <row r="187" spans="1:76" x14ac:dyDescent="0.25">
      <c r="A187" s="180"/>
      <c r="D187" s="179">
        <v>8</v>
      </c>
      <c r="E187" s="179" t="s">
        <v>733</v>
      </c>
      <c r="G187" s="178">
        <f>D187</f>
        <v>8</v>
      </c>
      <c r="N187" s="177"/>
    </row>
    <row r="188" spans="1:76" x14ac:dyDescent="0.25">
      <c r="A188" s="180"/>
      <c r="C188" s="192" t="s">
        <v>243</v>
      </c>
      <c r="D188" s="260" t="s">
        <v>371</v>
      </c>
      <c r="E188" s="261"/>
      <c r="F188" s="261"/>
      <c r="G188" s="261"/>
      <c r="H188" s="261"/>
      <c r="I188" s="261"/>
      <c r="J188" s="261"/>
      <c r="K188" s="261"/>
      <c r="L188" s="261"/>
      <c r="M188" s="261"/>
      <c r="N188" s="262"/>
      <c r="BX188" s="193" t="s">
        <v>371</v>
      </c>
    </row>
    <row r="189" spans="1:76" ht="25.5" x14ac:dyDescent="0.25">
      <c r="A189" s="186" t="s">
        <v>380</v>
      </c>
      <c r="B189" s="168" t="s">
        <v>345</v>
      </c>
      <c r="C189" s="168" t="s">
        <v>384</v>
      </c>
      <c r="D189" s="247" t="s">
        <v>385</v>
      </c>
      <c r="E189" s="239"/>
      <c r="F189" s="168" t="s">
        <v>116</v>
      </c>
      <c r="G189" s="181">
        <f>SUM(G190:G192)</f>
        <v>18</v>
      </c>
      <c r="H189" s="185"/>
      <c r="I189" s="181">
        <f>ROUND(G189*AO189,2)</f>
        <v>0</v>
      </c>
      <c r="J189" s="181">
        <f>ROUND(G189*AP189,2)</f>
        <v>0</v>
      </c>
      <c r="K189" s="181">
        <f>ROUND(G189*H189,2)</f>
        <v>0</v>
      </c>
      <c r="L189" s="181">
        <v>5.0000000000000002E-5</v>
      </c>
      <c r="M189" s="181">
        <f>G189*L189</f>
        <v>9.0000000000000008E-4</v>
      </c>
      <c r="N189" s="184" t="s">
        <v>812</v>
      </c>
      <c r="Z189" s="181">
        <f>ROUND(IF(AQ189="5",BJ189,0),2)</f>
        <v>0</v>
      </c>
      <c r="AB189" s="181">
        <f>ROUND(IF(AQ189="1",BH189,0),2)</f>
        <v>0</v>
      </c>
      <c r="AC189" s="181">
        <f>ROUND(IF(AQ189="1",BI189,0),2)</f>
        <v>0</v>
      </c>
      <c r="AD189" s="181">
        <f>ROUND(IF(AQ189="7",BH189,0),2)</f>
        <v>0</v>
      </c>
      <c r="AE189" s="181">
        <f>ROUND(IF(AQ189="7",BI189,0),2)</f>
        <v>0</v>
      </c>
      <c r="AF189" s="181">
        <f>ROUND(IF(AQ189="2",BH189,0),2)</f>
        <v>0</v>
      </c>
      <c r="AG189" s="181">
        <f>ROUND(IF(AQ189="2",BI189,0),2)</f>
        <v>0</v>
      </c>
      <c r="AH189" s="181">
        <f>ROUND(IF(AQ189="0",BJ189,0),2)</f>
        <v>0</v>
      </c>
      <c r="AI189" s="183" t="s">
        <v>345</v>
      </c>
      <c r="AJ189" s="181">
        <f>IF(AN189=0,K189,0)</f>
        <v>0</v>
      </c>
      <c r="AK189" s="181">
        <f>IF(AN189=12,K189,0)</f>
        <v>0</v>
      </c>
      <c r="AL189" s="181">
        <f>IF(AN189=21,K189,0)</f>
        <v>0</v>
      </c>
      <c r="AN189" s="181">
        <v>21</v>
      </c>
      <c r="AO189" s="181">
        <f>H189*1</f>
        <v>0</v>
      </c>
      <c r="AP189" s="181">
        <f>H189*(1-1)</f>
        <v>0</v>
      </c>
      <c r="AQ189" s="182" t="s">
        <v>220</v>
      </c>
      <c r="AV189" s="181">
        <f>ROUND(AW189+AX189,2)</f>
        <v>0</v>
      </c>
      <c r="AW189" s="181">
        <f>ROUND(G189*AO189,2)</f>
        <v>0</v>
      </c>
      <c r="AX189" s="181">
        <f>ROUND(G189*AP189,2)</f>
        <v>0</v>
      </c>
      <c r="AY189" s="182" t="s">
        <v>767</v>
      </c>
      <c r="AZ189" s="182" t="s">
        <v>785</v>
      </c>
      <c r="BA189" s="183" t="s">
        <v>780</v>
      </c>
      <c r="BC189" s="181">
        <f>AW189+AX189</f>
        <v>0</v>
      </c>
      <c r="BD189" s="181">
        <f>H189/(100-BE189)*100</f>
        <v>0</v>
      </c>
      <c r="BE189" s="181">
        <v>0</v>
      </c>
      <c r="BF189" s="181">
        <f>M189</f>
        <v>9.0000000000000008E-4</v>
      </c>
      <c r="BH189" s="181">
        <f>G189*AO189</f>
        <v>0</v>
      </c>
      <c r="BI189" s="181">
        <f>G189*AP189</f>
        <v>0</v>
      </c>
      <c r="BJ189" s="181">
        <f>G189*H189</f>
        <v>0</v>
      </c>
      <c r="BK189" s="182" t="s">
        <v>242</v>
      </c>
      <c r="BL189" s="181">
        <v>722</v>
      </c>
      <c r="BW189" s="181">
        <v>21</v>
      </c>
      <c r="BX189" s="169" t="s">
        <v>385</v>
      </c>
    </row>
    <row r="190" spans="1:76" x14ac:dyDescent="0.25">
      <c r="A190" s="180"/>
      <c r="D190" s="179">
        <v>0</v>
      </c>
      <c r="E190" s="179" t="s">
        <v>737</v>
      </c>
      <c r="G190" s="178">
        <f t="shared" ref="G190:G191" si="7">D190</f>
        <v>0</v>
      </c>
      <c r="N190" s="177"/>
    </row>
    <row r="191" spans="1:76" x14ac:dyDescent="0.25">
      <c r="A191" s="180"/>
      <c r="D191" s="179">
        <v>7</v>
      </c>
      <c r="E191" s="179" t="s">
        <v>738</v>
      </c>
      <c r="G191" s="178">
        <f t="shared" si="7"/>
        <v>7</v>
      </c>
      <c r="N191" s="177"/>
    </row>
    <row r="192" spans="1:76" x14ac:dyDescent="0.25">
      <c r="A192" s="180"/>
      <c r="D192" s="179">
        <v>11</v>
      </c>
      <c r="E192" s="179" t="s">
        <v>733</v>
      </c>
      <c r="G192" s="178">
        <f>D192</f>
        <v>11</v>
      </c>
      <c r="N192" s="177"/>
    </row>
    <row r="193" spans="1:76" ht="38.25" x14ac:dyDescent="0.25">
      <c r="A193" s="180"/>
      <c r="C193" s="192" t="s">
        <v>243</v>
      </c>
      <c r="D193" s="260" t="s">
        <v>244</v>
      </c>
      <c r="E193" s="261"/>
      <c r="F193" s="261"/>
      <c r="G193" s="261"/>
      <c r="H193" s="261"/>
      <c r="I193" s="261"/>
      <c r="J193" s="261"/>
      <c r="K193" s="261"/>
      <c r="L193" s="261"/>
      <c r="M193" s="261"/>
      <c r="N193" s="262"/>
      <c r="BX193" s="193" t="s">
        <v>244</v>
      </c>
    </row>
    <row r="194" spans="1:76" x14ac:dyDescent="0.25">
      <c r="A194" s="186" t="s">
        <v>383</v>
      </c>
      <c r="B194" s="168" t="s">
        <v>345</v>
      </c>
      <c r="C194" s="168" t="s">
        <v>232</v>
      </c>
      <c r="D194" s="247" t="s">
        <v>233</v>
      </c>
      <c r="E194" s="239"/>
      <c r="F194" s="168" t="s">
        <v>116</v>
      </c>
      <c r="G194" s="181">
        <f>SUM(G196:G198)</f>
        <v>59</v>
      </c>
      <c r="H194" s="185"/>
      <c r="I194" s="181">
        <f>ROUND(G194*AO194,2)</f>
        <v>0</v>
      </c>
      <c r="J194" s="181">
        <f>ROUND(G194*AP194,2)</f>
        <v>0</v>
      </c>
      <c r="K194" s="181">
        <f>ROUND(G194*H194,2)</f>
        <v>0</v>
      </c>
      <c r="L194" s="181">
        <v>2.9E-4</v>
      </c>
      <c r="M194" s="181">
        <f>G194*L194</f>
        <v>1.711E-2</v>
      </c>
      <c r="N194" s="184" t="s">
        <v>812</v>
      </c>
      <c r="Z194" s="181">
        <f>ROUND(IF(AQ194="5",BJ194,0),2)</f>
        <v>0</v>
      </c>
      <c r="AB194" s="181">
        <f>ROUND(IF(AQ194="1",BH194,0),2)</f>
        <v>0</v>
      </c>
      <c r="AC194" s="181">
        <f>ROUND(IF(AQ194="1",BI194,0),2)</f>
        <v>0</v>
      </c>
      <c r="AD194" s="181">
        <f>ROUND(IF(AQ194="7",BH194,0),2)</f>
        <v>0</v>
      </c>
      <c r="AE194" s="181">
        <f>ROUND(IF(AQ194="7",BI194,0),2)</f>
        <v>0</v>
      </c>
      <c r="AF194" s="181">
        <f>ROUND(IF(AQ194="2",BH194,0),2)</f>
        <v>0</v>
      </c>
      <c r="AG194" s="181">
        <f>ROUND(IF(AQ194="2",BI194,0),2)</f>
        <v>0</v>
      </c>
      <c r="AH194" s="181">
        <f>ROUND(IF(AQ194="0",BJ194,0),2)</f>
        <v>0</v>
      </c>
      <c r="AI194" s="183" t="s">
        <v>345</v>
      </c>
      <c r="AJ194" s="181">
        <f>IF(AN194=0,K194,0)</f>
        <v>0</v>
      </c>
      <c r="AK194" s="181">
        <f>IF(AN194=12,K194,0)</f>
        <v>0</v>
      </c>
      <c r="AL194" s="181">
        <f>IF(AN194=21,K194,0)</f>
        <v>0</v>
      </c>
      <c r="AN194" s="181">
        <v>21</v>
      </c>
      <c r="AO194" s="181">
        <f>H194*0.262198242</f>
        <v>0</v>
      </c>
      <c r="AP194" s="181">
        <f>H194*(1-0.262198242)</f>
        <v>0</v>
      </c>
      <c r="AQ194" s="182" t="s">
        <v>221</v>
      </c>
      <c r="AV194" s="181">
        <f>ROUND(AW194+AX194,2)</f>
        <v>0</v>
      </c>
      <c r="AW194" s="181">
        <f>ROUND(G194*AO194,2)</f>
        <v>0</v>
      </c>
      <c r="AX194" s="181">
        <f>ROUND(G194*AP194,2)</f>
        <v>0</v>
      </c>
      <c r="AY194" s="182" t="s">
        <v>767</v>
      </c>
      <c r="AZ194" s="182" t="s">
        <v>785</v>
      </c>
      <c r="BA194" s="183" t="s">
        <v>780</v>
      </c>
      <c r="BC194" s="181">
        <f>AW194+AX194</f>
        <v>0</v>
      </c>
      <c r="BD194" s="181">
        <f>H194/(100-BE194)*100</f>
        <v>0</v>
      </c>
      <c r="BE194" s="181">
        <v>0</v>
      </c>
      <c r="BF194" s="181">
        <f>M194</f>
        <v>1.711E-2</v>
      </c>
      <c r="BH194" s="181">
        <f>G194*AO194</f>
        <v>0</v>
      </c>
      <c r="BI194" s="181">
        <f>G194*AP194</f>
        <v>0</v>
      </c>
      <c r="BJ194" s="181">
        <f>G194*H194</f>
        <v>0</v>
      </c>
      <c r="BK194" s="182" t="s">
        <v>747</v>
      </c>
      <c r="BL194" s="181">
        <v>722</v>
      </c>
      <c r="BW194" s="181">
        <v>21</v>
      </c>
      <c r="BX194" s="169" t="s">
        <v>233</v>
      </c>
    </row>
    <row r="195" spans="1:76" ht="40.5" customHeight="1" x14ac:dyDescent="0.25">
      <c r="A195" s="180"/>
      <c r="C195" s="192" t="s">
        <v>234</v>
      </c>
      <c r="D195" s="260" t="s">
        <v>530</v>
      </c>
      <c r="E195" s="261"/>
      <c r="F195" s="261"/>
      <c r="G195" s="261"/>
      <c r="H195" s="261"/>
      <c r="I195" s="261"/>
      <c r="J195" s="261"/>
      <c r="K195" s="261"/>
      <c r="L195" s="261"/>
      <c r="M195" s="261"/>
      <c r="N195" s="262"/>
    </row>
    <row r="196" spans="1:76" x14ac:dyDescent="0.25">
      <c r="A196" s="180"/>
      <c r="D196" s="179">
        <v>33.5</v>
      </c>
      <c r="E196" s="179" t="s">
        <v>737</v>
      </c>
      <c r="G196" s="178">
        <f t="shared" ref="G196:G197" si="8">D196</f>
        <v>33.5</v>
      </c>
      <c r="N196" s="177"/>
    </row>
    <row r="197" spans="1:76" x14ac:dyDescent="0.25">
      <c r="A197" s="180"/>
      <c r="D197" s="179">
        <v>21.5</v>
      </c>
      <c r="E197" s="179" t="s">
        <v>738</v>
      </c>
      <c r="G197" s="178">
        <f t="shared" si="8"/>
        <v>21.5</v>
      </c>
      <c r="N197" s="177"/>
    </row>
    <row r="198" spans="1:76" x14ac:dyDescent="0.25">
      <c r="A198" s="180"/>
      <c r="D198" s="179">
        <v>4</v>
      </c>
      <c r="E198" s="179" t="s">
        <v>733</v>
      </c>
      <c r="G198" s="178">
        <f>D198</f>
        <v>4</v>
      </c>
      <c r="N198" s="177"/>
    </row>
    <row r="199" spans="1:76" x14ac:dyDescent="0.25">
      <c r="A199" s="186" t="s">
        <v>386</v>
      </c>
      <c r="B199" s="168" t="s">
        <v>345</v>
      </c>
      <c r="C199" s="168" t="s">
        <v>236</v>
      </c>
      <c r="D199" s="247" t="s">
        <v>237</v>
      </c>
      <c r="E199" s="239"/>
      <c r="F199" s="168" t="s">
        <v>116</v>
      </c>
      <c r="G199" s="181">
        <f>SUM(G201:G203)</f>
        <v>59</v>
      </c>
      <c r="H199" s="185"/>
      <c r="I199" s="181">
        <f>ROUND(G199*AO199,2)</f>
        <v>0</v>
      </c>
      <c r="J199" s="181">
        <f>ROUND(G199*AP199,2)</f>
        <v>0</v>
      </c>
      <c r="K199" s="181">
        <f>ROUND(G199*H199,2)</f>
        <v>0</v>
      </c>
      <c r="L199" s="181">
        <v>9.3999999999999997E-4</v>
      </c>
      <c r="M199" s="181">
        <f>G199*L199</f>
        <v>5.5459999999999995E-2</v>
      </c>
      <c r="N199" s="184" t="s">
        <v>812</v>
      </c>
      <c r="Z199" s="181">
        <f>ROUND(IF(AQ199="5",BJ199,0),2)</f>
        <v>0</v>
      </c>
      <c r="AB199" s="181">
        <f>ROUND(IF(AQ199="1",BH199,0),2)</f>
        <v>0</v>
      </c>
      <c r="AC199" s="181">
        <f>ROUND(IF(AQ199="1",BI199,0),2)</f>
        <v>0</v>
      </c>
      <c r="AD199" s="181">
        <f>ROUND(IF(AQ199="7",BH199,0),2)</f>
        <v>0</v>
      </c>
      <c r="AE199" s="181">
        <f>ROUND(IF(AQ199="7",BI199,0),2)</f>
        <v>0</v>
      </c>
      <c r="AF199" s="181">
        <f>ROUND(IF(AQ199="2",BH199,0),2)</f>
        <v>0</v>
      </c>
      <c r="AG199" s="181">
        <f>ROUND(IF(AQ199="2",BI199,0),2)</f>
        <v>0</v>
      </c>
      <c r="AH199" s="181">
        <f>ROUND(IF(AQ199="0",BJ199,0),2)</f>
        <v>0</v>
      </c>
      <c r="AI199" s="183" t="s">
        <v>345</v>
      </c>
      <c r="AJ199" s="181">
        <f>IF(AN199=0,K199,0)</f>
        <v>0</v>
      </c>
      <c r="AK199" s="181">
        <f>IF(AN199=12,K199,0)</f>
        <v>0</v>
      </c>
      <c r="AL199" s="181">
        <f>IF(AN199=21,K199,0)</f>
        <v>0</v>
      </c>
      <c r="AN199" s="181">
        <v>21</v>
      </c>
      <c r="AO199" s="181">
        <f>H199*0.76016835</f>
        <v>0</v>
      </c>
      <c r="AP199" s="181">
        <f>H199*(1-0.76016835)</f>
        <v>0</v>
      </c>
      <c r="AQ199" s="182" t="s">
        <v>220</v>
      </c>
      <c r="AV199" s="181">
        <f>ROUND(AW199+AX199,2)</f>
        <v>0</v>
      </c>
      <c r="AW199" s="181">
        <f>ROUND(G199*AO199,2)</f>
        <v>0</v>
      </c>
      <c r="AX199" s="181">
        <f>ROUND(G199*AP199,2)</f>
        <v>0</v>
      </c>
      <c r="AY199" s="182" t="s">
        <v>767</v>
      </c>
      <c r="AZ199" s="182" t="s">
        <v>785</v>
      </c>
      <c r="BA199" s="183" t="s">
        <v>780</v>
      </c>
      <c r="BC199" s="181">
        <f>AW199+AX199</f>
        <v>0</v>
      </c>
      <c r="BD199" s="181">
        <f>H199/(100-BE199)*100</f>
        <v>0</v>
      </c>
      <c r="BE199" s="181">
        <v>0</v>
      </c>
      <c r="BF199" s="181">
        <f>M199</f>
        <v>5.5459999999999995E-2</v>
      </c>
      <c r="BH199" s="181">
        <f>G199*AO199</f>
        <v>0</v>
      </c>
      <c r="BI199" s="181">
        <f>G199*AP199</f>
        <v>0</v>
      </c>
      <c r="BJ199" s="181">
        <f>G199*H199</f>
        <v>0</v>
      </c>
      <c r="BK199" s="182" t="s">
        <v>747</v>
      </c>
      <c r="BL199" s="181">
        <v>722</v>
      </c>
      <c r="BW199" s="181">
        <v>21</v>
      </c>
      <c r="BX199" s="169" t="s">
        <v>237</v>
      </c>
    </row>
    <row r="200" spans="1:76" ht="13.5" customHeight="1" x14ac:dyDescent="0.25">
      <c r="A200" s="180"/>
      <c r="C200" s="192" t="s">
        <v>234</v>
      </c>
      <c r="D200" s="260" t="s">
        <v>238</v>
      </c>
      <c r="E200" s="261"/>
      <c r="F200" s="261"/>
      <c r="G200" s="261"/>
      <c r="H200" s="261"/>
      <c r="I200" s="261"/>
      <c r="J200" s="261"/>
      <c r="K200" s="261"/>
      <c r="L200" s="261"/>
      <c r="M200" s="261"/>
      <c r="N200" s="262"/>
    </row>
    <row r="201" spans="1:76" x14ac:dyDescent="0.25">
      <c r="A201" s="180"/>
      <c r="D201" s="179">
        <v>33.5</v>
      </c>
      <c r="E201" s="179" t="s">
        <v>737</v>
      </c>
      <c r="G201" s="178">
        <f t="shared" ref="G201:G202" si="9">D201</f>
        <v>33.5</v>
      </c>
      <c r="N201" s="177"/>
    </row>
    <row r="202" spans="1:76" x14ac:dyDescent="0.25">
      <c r="A202" s="180"/>
      <c r="D202" s="179">
        <v>21.5</v>
      </c>
      <c r="E202" s="179" t="s">
        <v>738</v>
      </c>
      <c r="G202" s="178">
        <f t="shared" si="9"/>
        <v>21.5</v>
      </c>
      <c r="N202" s="177"/>
    </row>
    <row r="203" spans="1:76" x14ac:dyDescent="0.25">
      <c r="A203" s="180"/>
      <c r="D203" s="179">
        <v>4</v>
      </c>
      <c r="E203" s="179" t="s">
        <v>733</v>
      </c>
      <c r="G203" s="178">
        <f>D203</f>
        <v>4</v>
      </c>
      <c r="N203" s="177"/>
    </row>
    <row r="204" spans="1:76" x14ac:dyDescent="0.25">
      <c r="A204" s="186" t="s">
        <v>387</v>
      </c>
      <c r="B204" s="168" t="s">
        <v>345</v>
      </c>
      <c r="C204" s="168" t="s">
        <v>389</v>
      </c>
      <c r="D204" s="247" t="s">
        <v>390</v>
      </c>
      <c r="E204" s="239"/>
      <c r="F204" s="168" t="s">
        <v>116</v>
      </c>
      <c r="G204" s="181">
        <f>SUM(G206:G208)</f>
        <v>10</v>
      </c>
      <c r="H204" s="185"/>
      <c r="I204" s="181">
        <f>ROUND(G204*AO204,2)</f>
        <v>0</v>
      </c>
      <c r="J204" s="181">
        <f>ROUND(G204*AP204,2)</f>
        <v>0</v>
      </c>
      <c r="K204" s="181">
        <f>ROUND(G204*H204,2)</f>
        <v>0</v>
      </c>
      <c r="L204" s="181">
        <v>5.0000000000000002E-5</v>
      </c>
      <c r="M204" s="181">
        <f>G204*L204</f>
        <v>5.0000000000000001E-4</v>
      </c>
      <c r="N204" s="184" t="s">
        <v>812</v>
      </c>
      <c r="Z204" s="181">
        <f>ROUND(IF(AQ204="5",BJ204,0),2)</f>
        <v>0</v>
      </c>
      <c r="AB204" s="181">
        <f>ROUND(IF(AQ204="1",BH204,0),2)</f>
        <v>0</v>
      </c>
      <c r="AC204" s="181">
        <f>ROUND(IF(AQ204="1",BI204,0),2)</f>
        <v>0</v>
      </c>
      <c r="AD204" s="181">
        <f>ROUND(IF(AQ204="7",BH204,0),2)</f>
        <v>0</v>
      </c>
      <c r="AE204" s="181">
        <f>ROUND(IF(AQ204="7",BI204,0),2)</f>
        <v>0</v>
      </c>
      <c r="AF204" s="181">
        <f>ROUND(IF(AQ204="2",BH204,0),2)</f>
        <v>0</v>
      </c>
      <c r="AG204" s="181">
        <f>ROUND(IF(AQ204="2",BI204,0),2)</f>
        <v>0</v>
      </c>
      <c r="AH204" s="181">
        <f>ROUND(IF(AQ204="0",BJ204,0),2)</f>
        <v>0</v>
      </c>
      <c r="AI204" s="183" t="s">
        <v>345</v>
      </c>
      <c r="AJ204" s="181">
        <f>IF(AN204=0,K204,0)</f>
        <v>0</v>
      </c>
      <c r="AK204" s="181">
        <f>IF(AN204=12,K204,0)</f>
        <v>0</v>
      </c>
      <c r="AL204" s="181">
        <f>IF(AN204=21,K204,0)</f>
        <v>0</v>
      </c>
      <c r="AN204" s="181">
        <v>21</v>
      </c>
      <c r="AO204" s="181">
        <f>H204*0.244444444</f>
        <v>0</v>
      </c>
      <c r="AP204" s="181">
        <f>H204*(1-0.244444444)</f>
        <v>0</v>
      </c>
      <c r="AQ204" s="182" t="s">
        <v>220</v>
      </c>
      <c r="AV204" s="181">
        <f>ROUND(AW204+AX204,2)</f>
        <v>0</v>
      </c>
      <c r="AW204" s="181">
        <f>ROUND(G204*AO204,2)</f>
        <v>0</v>
      </c>
      <c r="AX204" s="181">
        <f>ROUND(G204*AP204,2)</f>
        <v>0</v>
      </c>
      <c r="AY204" s="182" t="s">
        <v>767</v>
      </c>
      <c r="AZ204" s="182" t="s">
        <v>785</v>
      </c>
      <c r="BA204" s="183" t="s">
        <v>780</v>
      </c>
      <c r="BC204" s="181">
        <f>AW204+AX204</f>
        <v>0</v>
      </c>
      <c r="BD204" s="181">
        <f>H204/(100-BE204)*100</f>
        <v>0</v>
      </c>
      <c r="BE204" s="181">
        <v>0</v>
      </c>
      <c r="BF204" s="181">
        <f>M204</f>
        <v>5.0000000000000001E-4</v>
      </c>
      <c r="BH204" s="181">
        <f>G204*AO204</f>
        <v>0</v>
      </c>
      <c r="BI204" s="181">
        <f>G204*AP204</f>
        <v>0</v>
      </c>
      <c r="BJ204" s="181">
        <f>G204*H204</f>
        <v>0</v>
      </c>
      <c r="BK204" s="182" t="s">
        <v>747</v>
      </c>
      <c r="BL204" s="181">
        <v>722</v>
      </c>
      <c r="BW204" s="181">
        <v>21</v>
      </c>
      <c r="BX204" s="169" t="s">
        <v>390</v>
      </c>
    </row>
    <row r="205" spans="1:76" ht="27" customHeight="1" x14ac:dyDescent="0.25">
      <c r="A205" s="180"/>
      <c r="C205" s="192" t="s">
        <v>234</v>
      </c>
      <c r="D205" s="260" t="s">
        <v>271</v>
      </c>
      <c r="E205" s="261"/>
      <c r="F205" s="261"/>
      <c r="G205" s="261"/>
      <c r="H205" s="261"/>
      <c r="I205" s="261"/>
      <c r="J205" s="261"/>
      <c r="K205" s="261"/>
      <c r="L205" s="261"/>
      <c r="M205" s="261"/>
      <c r="N205" s="262"/>
    </row>
    <row r="206" spans="1:76" x14ac:dyDescent="0.25">
      <c r="A206" s="180"/>
      <c r="D206" s="179">
        <v>7</v>
      </c>
      <c r="E206" s="179" t="s">
        <v>737</v>
      </c>
      <c r="G206" s="178">
        <f t="shared" ref="G206:G207" si="10">D206</f>
        <v>7</v>
      </c>
      <c r="N206" s="177"/>
    </row>
    <row r="207" spans="1:76" x14ac:dyDescent="0.25">
      <c r="A207" s="180"/>
      <c r="D207" s="179">
        <v>2</v>
      </c>
      <c r="E207" s="179" t="s">
        <v>738</v>
      </c>
      <c r="G207" s="178">
        <f t="shared" si="10"/>
        <v>2</v>
      </c>
      <c r="N207" s="177"/>
    </row>
    <row r="208" spans="1:76" x14ac:dyDescent="0.25">
      <c r="A208" s="180"/>
      <c r="D208" s="179">
        <v>1</v>
      </c>
      <c r="E208" s="179" t="s">
        <v>733</v>
      </c>
      <c r="G208" s="178">
        <f>D208</f>
        <v>1</v>
      </c>
      <c r="N208" s="177"/>
    </row>
    <row r="209" spans="1:76" x14ac:dyDescent="0.25">
      <c r="A209" s="180"/>
      <c r="C209" s="192" t="s">
        <v>243</v>
      </c>
      <c r="D209" s="260" t="s">
        <v>371</v>
      </c>
      <c r="E209" s="261"/>
      <c r="F209" s="261"/>
      <c r="G209" s="261"/>
      <c r="H209" s="261"/>
      <c r="I209" s="261"/>
      <c r="J209" s="261"/>
      <c r="K209" s="261"/>
      <c r="L209" s="261"/>
      <c r="M209" s="261"/>
      <c r="N209" s="262"/>
      <c r="BX209" s="193" t="s">
        <v>371</v>
      </c>
    </row>
    <row r="210" spans="1:76" ht="25.5" x14ac:dyDescent="0.25">
      <c r="A210" s="186" t="s">
        <v>388</v>
      </c>
      <c r="B210" s="168" t="s">
        <v>345</v>
      </c>
      <c r="C210" s="168" t="s">
        <v>240</v>
      </c>
      <c r="D210" s="247" t="s">
        <v>241</v>
      </c>
      <c r="E210" s="239"/>
      <c r="F210" s="168" t="s">
        <v>116</v>
      </c>
      <c r="G210" s="181">
        <f>SUM(G211:G213)</f>
        <v>50</v>
      </c>
      <c r="H210" s="185"/>
      <c r="I210" s="181">
        <f>ROUND(G210*AO210,2)</f>
        <v>0</v>
      </c>
      <c r="J210" s="181">
        <f>ROUND(G210*AP210,2)</f>
        <v>0</v>
      </c>
      <c r="K210" s="181">
        <f>ROUND(G210*H210,2)</f>
        <v>0</v>
      </c>
      <c r="L210" s="181">
        <v>2.9E-4</v>
      </c>
      <c r="M210" s="181">
        <f>G210*L210</f>
        <v>1.4500000000000001E-2</v>
      </c>
      <c r="N210" s="184" t="s">
        <v>812</v>
      </c>
      <c r="Z210" s="181">
        <f>ROUND(IF(AQ210="5",BJ210,0),2)</f>
        <v>0</v>
      </c>
      <c r="AB210" s="181">
        <f>ROUND(IF(AQ210="1",BH210,0),2)</f>
        <v>0</v>
      </c>
      <c r="AC210" s="181">
        <f>ROUND(IF(AQ210="1",BI210,0),2)</f>
        <v>0</v>
      </c>
      <c r="AD210" s="181">
        <f>ROUND(IF(AQ210="7",BH210,0),2)</f>
        <v>0</v>
      </c>
      <c r="AE210" s="181">
        <f>ROUND(IF(AQ210="7",BI210,0),2)</f>
        <v>0</v>
      </c>
      <c r="AF210" s="181">
        <f>ROUND(IF(AQ210="2",BH210,0),2)</f>
        <v>0</v>
      </c>
      <c r="AG210" s="181">
        <f>ROUND(IF(AQ210="2",BI210,0),2)</f>
        <v>0</v>
      </c>
      <c r="AH210" s="181">
        <f>ROUND(IF(AQ210="0",BJ210,0),2)</f>
        <v>0</v>
      </c>
      <c r="AI210" s="183" t="s">
        <v>345</v>
      </c>
      <c r="AJ210" s="181">
        <f>IF(AN210=0,K210,0)</f>
        <v>0</v>
      </c>
      <c r="AK210" s="181">
        <f>IF(AN210=12,K210,0)</f>
        <v>0</v>
      </c>
      <c r="AL210" s="181">
        <f>IF(AN210=21,K210,0)</f>
        <v>0</v>
      </c>
      <c r="AN210" s="181">
        <v>21</v>
      </c>
      <c r="AO210" s="181">
        <f>H210*1</f>
        <v>0</v>
      </c>
      <c r="AP210" s="181">
        <f>H210*(1-1)</f>
        <v>0</v>
      </c>
      <c r="AQ210" s="182" t="s">
        <v>220</v>
      </c>
      <c r="AV210" s="181">
        <f>ROUND(AW210+AX210,2)</f>
        <v>0</v>
      </c>
      <c r="AW210" s="181">
        <f>ROUND(G210*AO210,2)</f>
        <v>0</v>
      </c>
      <c r="AX210" s="181">
        <f>ROUND(G210*AP210,2)</f>
        <v>0</v>
      </c>
      <c r="AY210" s="182" t="s">
        <v>767</v>
      </c>
      <c r="AZ210" s="182" t="s">
        <v>785</v>
      </c>
      <c r="BA210" s="183" t="s">
        <v>780</v>
      </c>
      <c r="BC210" s="181">
        <f>AW210+AX210</f>
        <v>0</v>
      </c>
      <c r="BD210" s="181">
        <f>H210/(100-BE210)*100</f>
        <v>0</v>
      </c>
      <c r="BE210" s="181">
        <v>0</v>
      </c>
      <c r="BF210" s="181">
        <f>M210</f>
        <v>1.4500000000000001E-2</v>
      </c>
      <c r="BH210" s="181">
        <f>G210*AO210</f>
        <v>0</v>
      </c>
      <c r="BI210" s="181">
        <f>G210*AP210</f>
        <v>0</v>
      </c>
      <c r="BJ210" s="181">
        <f>G210*H210</f>
        <v>0</v>
      </c>
      <c r="BK210" s="182" t="s">
        <v>242</v>
      </c>
      <c r="BL210" s="181">
        <v>722</v>
      </c>
      <c r="BW210" s="181">
        <v>21</v>
      </c>
      <c r="BX210" s="169" t="s">
        <v>241</v>
      </c>
    </row>
    <row r="211" spans="1:76" x14ac:dyDescent="0.25">
      <c r="A211" s="180"/>
      <c r="D211" s="179">
        <v>32</v>
      </c>
      <c r="E211" s="179" t="s">
        <v>737</v>
      </c>
      <c r="G211" s="178">
        <f t="shared" ref="G211:G212" si="11">D211</f>
        <v>32</v>
      </c>
      <c r="N211" s="177"/>
    </row>
    <row r="212" spans="1:76" x14ac:dyDescent="0.25">
      <c r="A212" s="180"/>
      <c r="D212" s="179">
        <v>15</v>
      </c>
      <c r="E212" s="179" t="s">
        <v>738</v>
      </c>
      <c r="G212" s="178">
        <f t="shared" si="11"/>
        <v>15</v>
      </c>
      <c r="N212" s="177"/>
    </row>
    <row r="213" spans="1:76" x14ac:dyDescent="0.25">
      <c r="A213" s="180"/>
      <c r="D213" s="179">
        <v>3</v>
      </c>
      <c r="E213" s="179" t="s">
        <v>733</v>
      </c>
      <c r="G213" s="178">
        <f>D213</f>
        <v>3</v>
      </c>
      <c r="N213" s="177"/>
    </row>
    <row r="214" spans="1:76" ht="38.25" x14ac:dyDescent="0.25">
      <c r="A214" s="180"/>
      <c r="C214" s="192" t="s">
        <v>243</v>
      </c>
      <c r="D214" s="260" t="s">
        <v>244</v>
      </c>
      <c r="E214" s="261"/>
      <c r="F214" s="261"/>
      <c r="G214" s="261"/>
      <c r="H214" s="261"/>
      <c r="I214" s="261"/>
      <c r="J214" s="261"/>
      <c r="K214" s="261"/>
      <c r="L214" s="261"/>
      <c r="M214" s="261"/>
      <c r="N214" s="262"/>
      <c r="BX214" s="193" t="s">
        <v>244</v>
      </c>
    </row>
    <row r="215" spans="1:76" x14ac:dyDescent="0.25">
      <c r="A215" s="186" t="s">
        <v>391</v>
      </c>
      <c r="B215" s="168" t="s">
        <v>345</v>
      </c>
      <c r="C215" s="168" t="s">
        <v>393</v>
      </c>
      <c r="D215" s="247" t="s">
        <v>394</v>
      </c>
      <c r="E215" s="239"/>
      <c r="F215" s="168" t="s">
        <v>116</v>
      </c>
      <c r="G215" s="181">
        <f>SUM(G217:G219)</f>
        <v>91.5</v>
      </c>
      <c r="H215" s="185"/>
      <c r="I215" s="181">
        <f>ROUND(G215*AO215,2)</f>
        <v>0</v>
      </c>
      <c r="J215" s="181">
        <f>ROUND(G215*AP215,2)</f>
        <v>0</v>
      </c>
      <c r="K215" s="181">
        <f>ROUND(G215*H215,2)</f>
        <v>0</v>
      </c>
      <c r="L215" s="181">
        <v>2.5999999999999998E-4</v>
      </c>
      <c r="M215" s="181">
        <f>G215*L215</f>
        <v>2.3789999999999999E-2</v>
      </c>
      <c r="N215" s="184" t="s">
        <v>812</v>
      </c>
      <c r="Z215" s="181">
        <f>ROUND(IF(AQ215="5",BJ215,0),2)</f>
        <v>0</v>
      </c>
      <c r="AB215" s="181">
        <f>ROUND(IF(AQ215="1",BH215,0),2)</f>
        <v>0</v>
      </c>
      <c r="AC215" s="181">
        <f>ROUND(IF(AQ215="1",BI215,0),2)</f>
        <v>0</v>
      </c>
      <c r="AD215" s="181">
        <f>ROUND(IF(AQ215="7",BH215,0),2)</f>
        <v>0</v>
      </c>
      <c r="AE215" s="181">
        <f>ROUND(IF(AQ215="7",BI215,0),2)</f>
        <v>0</v>
      </c>
      <c r="AF215" s="181">
        <f>ROUND(IF(AQ215="2",BH215,0),2)</f>
        <v>0</v>
      </c>
      <c r="AG215" s="181">
        <f>ROUND(IF(AQ215="2",BI215,0),2)</f>
        <v>0</v>
      </c>
      <c r="AH215" s="181">
        <f>ROUND(IF(AQ215="0",BJ215,0),2)</f>
        <v>0</v>
      </c>
      <c r="AI215" s="183" t="s">
        <v>345</v>
      </c>
      <c r="AJ215" s="181">
        <f>IF(AN215=0,K215,0)</f>
        <v>0</v>
      </c>
      <c r="AK215" s="181">
        <f>IF(AN215=12,K215,0)</f>
        <v>0</v>
      </c>
      <c r="AL215" s="181">
        <f>IF(AN215=21,K215,0)</f>
        <v>0</v>
      </c>
      <c r="AN215" s="181">
        <v>21</v>
      </c>
      <c r="AO215" s="181">
        <f>H215*0.29145304</f>
        <v>0</v>
      </c>
      <c r="AP215" s="181">
        <f>H215*(1-0.29145304)</f>
        <v>0</v>
      </c>
      <c r="AQ215" s="182" t="s">
        <v>221</v>
      </c>
      <c r="AV215" s="181">
        <f>ROUND(AW215+AX215,2)</f>
        <v>0</v>
      </c>
      <c r="AW215" s="181">
        <f>ROUND(G215*AO215,2)</f>
        <v>0</v>
      </c>
      <c r="AX215" s="181">
        <f>ROUND(G215*AP215,2)</f>
        <v>0</v>
      </c>
      <c r="AY215" s="182" t="s">
        <v>767</v>
      </c>
      <c r="AZ215" s="182" t="s">
        <v>785</v>
      </c>
      <c r="BA215" s="183" t="s">
        <v>780</v>
      </c>
      <c r="BC215" s="181">
        <f>AW215+AX215</f>
        <v>0</v>
      </c>
      <c r="BD215" s="181">
        <f>H215/(100-BE215)*100</f>
        <v>0</v>
      </c>
      <c r="BE215" s="181">
        <v>0</v>
      </c>
      <c r="BF215" s="181">
        <f>M215</f>
        <v>2.3789999999999999E-2</v>
      </c>
      <c r="BH215" s="181">
        <f>G215*AO215</f>
        <v>0</v>
      </c>
      <c r="BI215" s="181">
        <f>G215*AP215</f>
        <v>0</v>
      </c>
      <c r="BJ215" s="181">
        <f>G215*H215</f>
        <v>0</v>
      </c>
      <c r="BK215" s="182" t="s">
        <v>747</v>
      </c>
      <c r="BL215" s="181">
        <v>722</v>
      </c>
      <c r="BW215" s="181">
        <v>21</v>
      </c>
      <c r="BX215" s="169" t="s">
        <v>394</v>
      </c>
    </row>
    <row r="216" spans="1:76" ht="40.5" customHeight="1" x14ac:dyDescent="0.25">
      <c r="A216" s="180"/>
      <c r="C216" s="192" t="s">
        <v>234</v>
      </c>
      <c r="D216" s="260" t="s">
        <v>530</v>
      </c>
      <c r="E216" s="261"/>
      <c r="F216" s="261"/>
      <c r="G216" s="261"/>
      <c r="H216" s="261"/>
      <c r="I216" s="261"/>
      <c r="J216" s="261"/>
      <c r="K216" s="261"/>
      <c r="L216" s="261"/>
      <c r="M216" s="261"/>
      <c r="N216" s="262"/>
    </row>
    <row r="217" spans="1:76" x14ac:dyDescent="0.25">
      <c r="A217" s="180"/>
      <c r="D217" s="179">
        <v>33.5</v>
      </c>
      <c r="E217" s="179" t="s">
        <v>737</v>
      </c>
      <c r="G217" s="178">
        <f t="shared" ref="G217:G218" si="12">D217</f>
        <v>33.5</v>
      </c>
      <c r="N217" s="177"/>
    </row>
    <row r="218" spans="1:76" x14ac:dyDescent="0.25">
      <c r="A218" s="180"/>
      <c r="D218" s="179">
        <v>36</v>
      </c>
      <c r="E218" s="179" t="s">
        <v>738</v>
      </c>
      <c r="G218" s="178">
        <f t="shared" si="12"/>
        <v>36</v>
      </c>
      <c r="N218" s="177"/>
    </row>
    <row r="219" spans="1:76" x14ac:dyDescent="0.25">
      <c r="A219" s="180"/>
      <c r="D219" s="179">
        <v>22</v>
      </c>
      <c r="E219" s="179" t="s">
        <v>733</v>
      </c>
      <c r="G219" s="178">
        <f>D219</f>
        <v>22</v>
      </c>
      <c r="N219" s="177"/>
    </row>
    <row r="220" spans="1:76" x14ac:dyDescent="0.25">
      <c r="A220" s="186" t="s">
        <v>392</v>
      </c>
      <c r="B220" s="168" t="s">
        <v>345</v>
      </c>
      <c r="C220" s="168" t="s">
        <v>396</v>
      </c>
      <c r="D220" s="247" t="s">
        <v>397</v>
      </c>
      <c r="E220" s="239"/>
      <c r="F220" s="168" t="s">
        <v>116</v>
      </c>
      <c r="G220" s="181">
        <f>SUM(G222:G224)</f>
        <v>91.5</v>
      </c>
      <c r="H220" s="185"/>
      <c r="I220" s="181">
        <f>ROUND(G220*AO220,2)</f>
        <v>0</v>
      </c>
      <c r="J220" s="181">
        <f>ROUND(G220*AP220,2)</f>
        <v>0</v>
      </c>
      <c r="K220" s="181">
        <f>ROUND(G220*H220,2)</f>
        <v>0</v>
      </c>
      <c r="L220" s="181">
        <v>1.16E-3</v>
      </c>
      <c r="M220" s="181">
        <f>G220*L220</f>
        <v>0.10614</v>
      </c>
      <c r="N220" s="184" t="s">
        <v>812</v>
      </c>
      <c r="Z220" s="181">
        <f>ROUND(IF(AQ220="5",BJ220,0),2)</f>
        <v>0</v>
      </c>
      <c r="AB220" s="181">
        <f>ROUND(IF(AQ220="1",BH220,0),2)</f>
        <v>0</v>
      </c>
      <c r="AC220" s="181">
        <f>ROUND(IF(AQ220="1",BI220,0),2)</f>
        <v>0</v>
      </c>
      <c r="AD220" s="181">
        <f>ROUND(IF(AQ220="7",BH220,0),2)</f>
        <v>0</v>
      </c>
      <c r="AE220" s="181">
        <f>ROUND(IF(AQ220="7",BI220,0),2)</f>
        <v>0</v>
      </c>
      <c r="AF220" s="181">
        <f>ROUND(IF(AQ220="2",BH220,0),2)</f>
        <v>0</v>
      </c>
      <c r="AG220" s="181">
        <f>ROUND(IF(AQ220="2",BI220,0),2)</f>
        <v>0</v>
      </c>
      <c r="AH220" s="181">
        <f>ROUND(IF(AQ220="0",BJ220,0),2)</f>
        <v>0</v>
      </c>
      <c r="AI220" s="183" t="s">
        <v>345</v>
      </c>
      <c r="AJ220" s="181">
        <f>IF(AN220=0,K220,0)</f>
        <v>0</v>
      </c>
      <c r="AK220" s="181">
        <f>IF(AN220=12,K220,0)</f>
        <v>0</v>
      </c>
      <c r="AL220" s="181">
        <f>IF(AN220=21,K220,0)</f>
        <v>0</v>
      </c>
      <c r="AN220" s="181">
        <v>21</v>
      </c>
      <c r="AO220" s="181">
        <f>H220*0.787702627</f>
        <v>0</v>
      </c>
      <c r="AP220" s="181">
        <f>H220*(1-0.787702627)</f>
        <v>0</v>
      </c>
      <c r="AQ220" s="182" t="s">
        <v>220</v>
      </c>
      <c r="AV220" s="181">
        <f>ROUND(AW220+AX220,2)</f>
        <v>0</v>
      </c>
      <c r="AW220" s="181">
        <f>ROUND(G220*AO220,2)</f>
        <v>0</v>
      </c>
      <c r="AX220" s="181">
        <f>ROUND(G220*AP220,2)</f>
        <v>0</v>
      </c>
      <c r="AY220" s="182" t="s">
        <v>767</v>
      </c>
      <c r="AZ220" s="182" t="s">
        <v>785</v>
      </c>
      <c r="BA220" s="183" t="s">
        <v>780</v>
      </c>
      <c r="BC220" s="181">
        <f>AW220+AX220</f>
        <v>0</v>
      </c>
      <c r="BD220" s="181">
        <f>H220/(100-BE220)*100</f>
        <v>0</v>
      </c>
      <c r="BE220" s="181">
        <v>0</v>
      </c>
      <c r="BF220" s="181">
        <f>M220</f>
        <v>0.10614</v>
      </c>
      <c r="BH220" s="181">
        <f>G220*AO220</f>
        <v>0</v>
      </c>
      <c r="BI220" s="181">
        <f>G220*AP220</f>
        <v>0</v>
      </c>
      <c r="BJ220" s="181">
        <f>G220*H220</f>
        <v>0</v>
      </c>
      <c r="BK220" s="182" t="s">
        <v>747</v>
      </c>
      <c r="BL220" s="181">
        <v>722</v>
      </c>
      <c r="BW220" s="181">
        <v>21</v>
      </c>
      <c r="BX220" s="169" t="s">
        <v>397</v>
      </c>
    </row>
    <row r="221" spans="1:76" ht="13.5" customHeight="1" x14ac:dyDescent="0.25">
      <c r="A221" s="180"/>
      <c r="C221" s="192" t="s">
        <v>234</v>
      </c>
      <c r="D221" s="260" t="s">
        <v>238</v>
      </c>
      <c r="E221" s="261"/>
      <c r="F221" s="261"/>
      <c r="G221" s="261"/>
      <c r="H221" s="261"/>
      <c r="I221" s="261"/>
      <c r="J221" s="261"/>
      <c r="K221" s="261"/>
      <c r="L221" s="261"/>
      <c r="M221" s="261"/>
      <c r="N221" s="262"/>
    </row>
    <row r="222" spans="1:76" x14ac:dyDescent="0.25">
      <c r="A222" s="180"/>
      <c r="D222" s="179">
        <v>33.5</v>
      </c>
      <c r="E222" s="179" t="s">
        <v>737</v>
      </c>
      <c r="G222" s="178">
        <f t="shared" ref="G222:G223" si="13">D222</f>
        <v>33.5</v>
      </c>
      <c r="N222" s="177"/>
    </row>
    <row r="223" spans="1:76" x14ac:dyDescent="0.25">
      <c r="A223" s="180"/>
      <c r="D223" s="179">
        <v>36</v>
      </c>
      <c r="E223" s="179" t="s">
        <v>738</v>
      </c>
      <c r="G223" s="178">
        <f t="shared" si="13"/>
        <v>36</v>
      </c>
      <c r="N223" s="177"/>
    </row>
    <row r="224" spans="1:76" x14ac:dyDescent="0.25">
      <c r="A224" s="180"/>
      <c r="D224" s="179">
        <v>22</v>
      </c>
      <c r="E224" s="179" t="s">
        <v>733</v>
      </c>
      <c r="G224" s="178">
        <f>D224</f>
        <v>22</v>
      </c>
      <c r="N224" s="177"/>
    </row>
    <row r="225" spans="1:76" x14ac:dyDescent="0.25">
      <c r="A225" s="186" t="s">
        <v>395</v>
      </c>
      <c r="B225" s="168" t="s">
        <v>345</v>
      </c>
      <c r="C225" s="168" t="s">
        <v>398</v>
      </c>
      <c r="D225" s="247" t="s">
        <v>399</v>
      </c>
      <c r="E225" s="239"/>
      <c r="F225" s="168" t="s">
        <v>116</v>
      </c>
      <c r="G225" s="181">
        <f>SUM(G227:G229)</f>
        <v>55</v>
      </c>
      <c r="H225" s="185"/>
      <c r="I225" s="181">
        <f>ROUND(G225*AO225,2)</f>
        <v>0</v>
      </c>
      <c r="J225" s="181">
        <f>ROUND(G225*AP225,2)</f>
        <v>0</v>
      </c>
      <c r="K225" s="181">
        <f>ROUND(G225*H225,2)</f>
        <v>0</v>
      </c>
      <c r="L225" s="181">
        <v>9.0000000000000006E-5</v>
      </c>
      <c r="M225" s="181">
        <f>G225*L225</f>
        <v>4.9500000000000004E-3</v>
      </c>
      <c r="N225" s="184" t="s">
        <v>812</v>
      </c>
      <c r="Z225" s="181">
        <f>ROUND(IF(AQ225="5",BJ225,0),2)</f>
        <v>0</v>
      </c>
      <c r="AB225" s="181">
        <f>ROUND(IF(AQ225="1",BH225,0),2)</f>
        <v>0</v>
      </c>
      <c r="AC225" s="181">
        <f>ROUND(IF(AQ225="1",BI225,0),2)</f>
        <v>0</v>
      </c>
      <c r="AD225" s="181">
        <f>ROUND(IF(AQ225="7",BH225,0),2)</f>
        <v>0</v>
      </c>
      <c r="AE225" s="181">
        <f>ROUND(IF(AQ225="7",BI225,0),2)</f>
        <v>0</v>
      </c>
      <c r="AF225" s="181">
        <f>ROUND(IF(AQ225="2",BH225,0),2)</f>
        <v>0</v>
      </c>
      <c r="AG225" s="181">
        <f>ROUND(IF(AQ225="2",BI225,0),2)</f>
        <v>0</v>
      </c>
      <c r="AH225" s="181">
        <f>ROUND(IF(AQ225="0",BJ225,0),2)</f>
        <v>0</v>
      </c>
      <c r="AI225" s="183" t="s">
        <v>345</v>
      </c>
      <c r="AJ225" s="181">
        <f>IF(AN225=0,K225,0)</f>
        <v>0</v>
      </c>
      <c r="AK225" s="181">
        <f>IF(AN225=12,K225,0)</f>
        <v>0</v>
      </c>
      <c r="AL225" s="181">
        <f>IF(AN225=21,K225,0)</f>
        <v>0</v>
      </c>
      <c r="AN225" s="181">
        <v>21</v>
      </c>
      <c r="AO225" s="181">
        <f>H225*0.264415584</f>
        <v>0</v>
      </c>
      <c r="AP225" s="181">
        <f>H225*(1-0.264415584)</f>
        <v>0</v>
      </c>
      <c r="AQ225" s="182" t="s">
        <v>220</v>
      </c>
      <c r="AV225" s="181">
        <f>ROUND(AW225+AX225,2)</f>
        <v>0</v>
      </c>
      <c r="AW225" s="181">
        <f>ROUND(G225*AO225,2)</f>
        <v>0</v>
      </c>
      <c r="AX225" s="181">
        <f>ROUND(G225*AP225,2)</f>
        <v>0</v>
      </c>
      <c r="AY225" s="182" t="s">
        <v>767</v>
      </c>
      <c r="AZ225" s="182" t="s">
        <v>785</v>
      </c>
      <c r="BA225" s="183" t="s">
        <v>780</v>
      </c>
      <c r="BC225" s="181">
        <f>AW225+AX225</f>
        <v>0</v>
      </c>
      <c r="BD225" s="181">
        <f>H225/(100-BE225)*100</f>
        <v>0</v>
      </c>
      <c r="BE225" s="181">
        <v>0</v>
      </c>
      <c r="BF225" s="181">
        <f>M225</f>
        <v>4.9500000000000004E-3</v>
      </c>
      <c r="BH225" s="181">
        <f>G225*AO225</f>
        <v>0</v>
      </c>
      <c r="BI225" s="181">
        <f>G225*AP225</f>
        <v>0</v>
      </c>
      <c r="BJ225" s="181">
        <f>G225*H225</f>
        <v>0</v>
      </c>
      <c r="BK225" s="182" t="s">
        <v>747</v>
      </c>
      <c r="BL225" s="181">
        <v>722</v>
      </c>
      <c r="BW225" s="181">
        <v>21</v>
      </c>
      <c r="BX225" s="169" t="s">
        <v>399</v>
      </c>
    </row>
    <row r="226" spans="1:76" ht="27" customHeight="1" x14ac:dyDescent="0.25">
      <c r="A226" s="180"/>
      <c r="C226" s="192" t="s">
        <v>234</v>
      </c>
      <c r="D226" s="260" t="s">
        <v>271</v>
      </c>
      <c r="E226" s="261"/>
      <c r="F226" s="261"/>
      <c r="G226" s="261"/>
      <c r="H226" s="261"/>
      <c r="I226" s="261"/>
      <c r="J226" s="261"/>
      <c r="K226" s="261"/>
      <c r="L226" s="261"/>
      <c r="M226" s="261"/>
      <c r="N226" s="262"/>
    </row>
    <row r="227" spans="1:76" x14ac:dyDescent="0.25">
      <c r="A227" s="180"/>
      <c r="D227" s="179">
        <v>33</v>
      </c>
      <c r="E227" s="179" t="s">
        <v>737</v>
      </c>
      <c r="G227" s="178">
        <f t="shared" ref="G227:G228" si="14">D227</f>
        <v>33</v>
      </c>
      <c r="N227" s="177"/>
    </row>
    <row r="228" spans="1:76" x14ac:dyDescent="0.25">
      <c r="A228" s="180"/>
      <c r="D228" s="179">
        <v>11</v>
      </c>
      <c r="E228" s="179" t="s">
        <v>738</v>
      </c>
      <c r="G228" s="178">
        <f t="shared" si="14"/>
        <v>11</v>
      </c>
      <c r="N228" s="177"/>
    </row>
    <row r="229" spans="1:76" x14ac:dyDescent="0.25">
      <c r="A229" s="180"/>
      <c r="D229" s="179">
        <v>11</v>
      </c>
      <c r="E229" s="179" t="s">
        <v>733</v>
      </c>
      <c r="G229" s="178">
        <f>D229</f>
        <v>11</v>
      </c>
      <c r="N229" s="177"/>
    </row>
    <row r="230" spans="1:76" x14ac:dyDescent="0.25">
      <c r="A230" s="180"/>
      <c r="C230" s="192" t="s">
        <v>243</v>
      </c>
      <c r="D230" s="260" t="s">
        <v>371</v>
      </c>
      <c r="E230" s="261"/>
      <c r="F230" s="261"/>
      <c r="G230" s="261"/>
      <c r="H230" s="261"/>
      <c r="I230" s="261"/>
      <c r="J230" s="261"/>
      <c r="K230" s="261"/>
      <c r="L230" s="261"/>
      <c r="M230" s="261"/>
      <c r="N230" s="262"/>
      <c r="BX230" s="193" t="s">
        <v>371</v>
      </c>
    </row>
    <row r="231" spans="1:76" ht="25.5" x14ac:dyDescent="0.25">
      <c r="A231" s="186" t="s">
        <v>53</v>
      </c>
      <c r="B231" s="168" t="s">
        <v>345</v>
      </c>
      <c r="C231" s="168" t="s">
        <v>400</v>
      </c>
      <c r="D231" s="247" t="s">
        <v>401</v>
      </c>
      <c r="E231" s="239"/>
      <c r="F231" s="168" t="s">
        <v>116</v>
      </c>
      <c r="G231" s="181">
        <f>SUM(G232:G234)</f>
        <v>38</v>
      </c>
      <c r="H231" s="185"/>
      <c r="I231" s="181">
        <f>ROUND(G231*AO231,2)</f>
        <v>0</v>
      </c>
      <c r="J231" s="181">
        <f>ROUND(G231*AP231,2)</f>
        <v>0</v>
      </c>
      <c r="K231" s="181">
        <f>ROUND(G231*H231,2)</f>
        <v>0</v>
      </c>
      <c r="L231" s="181">
        <v>3.1E-4</v>
      </c>
      <c r="M231" s="181">
        <f>G231*L231</f>
        <v>1.1780000000000001E-2</v>
      </c>
      <c r="N231" s="184" t="s">
        <v>812</v>
      </c>
      <c r="Z231" s="181">
        <f>ROUND(IF(AQ231="5",BJ231,0),2)</f>
        <v>0</v>
      </c>
      <c r="AB231" s="181">
        <f>ROUND(IF(AQ231="1",BH231,0),2)</f>
        <v>0</v>
      </c>
      <c r="AC231" s="181">
        <f>ROUND(IF(AQ231="1",BI231,0),2)</f>
        <v>0</v>
      </c>
      <c r="AD231" s="181">
        <f>ROUND(IF(AQ231="7",BH231,0),2)</f>
        <v>0</v>
      </c>
      <c r="AE231" s="181">
        <f>ROUND(IF(AQ231="7",BI231,0),2)</f>
        <v>0</v>
      </c>
      <c r="AF231" s="181">
        <f>ROUND(IF(AQ231="2",BH231,0),2)</f>
        <v>0</v>
      </c>
      <c r="AG231" s="181">
        <f>ROUND(IF(AQ231="2",BI231,0),2)</f>
        <v>0</v>
      </c>
      <c r="AH231" s="181">
        <f>ROUND(IF(AQ231="0",BJ231,0),2)</f>
        <v>0</v>
      </c>
      <c r="AI231" s="183" t="s">
        <v>345</v>
      </c>
      <c r="AJ231" s="181">
        <f>IF(AN231=0,K231,0)</f>
        <v>0</v>
      </c>
      <c r="AK231" s="181">
        <f>IF(AN231=12,K231,0)</f>
        <v>0</v>
      </c>
      <c r="AL231" s="181">
        <f>IF(AN231=21,K231,0)</f>
        <v>0</v>
      </c>
      <c r="AN231" s="181">
        <v>21</v>
      </c>
      <c r="AO231" s="181">
        <f>H231*1</f>
        <v>0</v>
      </c>
      <c r="AP231" s="181">
        <f>H231*(1-1)</f>
        <v>0</v>
      </c>
      <c r="AQ231" s="182" t="s">
        <v>220</v>
      </c>
      <c r="AV231" s="181">
        <f>ROUND(AW231+AX231,2)</f>
        <v>0</v>
      </c>
      <c r="AW231" s="181">
        <f>ROUND(G231*AO231,2)</f>
        <v>0</v>
      </c>
      <c r="AX231" s="181">
        <f>ROUND(G231*AP231,2)</f>
        <v>0</v>
      </c>
      <c r="AY231" s="182" t="s">
        <v>767</v>
      </c>
      <c r="AZ231" s="182" t="s">
        <v>785</v>
      </c>
      <c r="BA231" s="183" t="s">
        <v>780</v>
      </c>
      <c r="BC231" s="181">
        <f>AW231+AX231</f>
        <v>0</v>
      </c>
      <c r="BD231" s="181">
        <f>H231/(100-BE231)*100</f>
        <v>0</v>
      </c>
      <c r="BE231" s="181">
        <v>0</v>
      </c>
      <c r="BF231" s="181">
        <f>M231</f>
        <v>1.1780000000000001E-2</v>
      </c>
      <c r="BH231" s="181">
        <f>G231*AO231</f>
        <v>0</v>
      </c>
      <c r="BI231" s="181">
        <f>G231*AP231</f>
        <v>0</v>
      </c>
      <c r="BJ231" s="181">
        <f>G231*H231</f>
        <v>0</v>
      </c>
      <c r="BK231" s="182" t="s">
        <v>242</v>
      </c>
      <c r="BL231" s="181">
        <v>722</v>
      </c>
      <c r="BW231" s="181">
        <v>21</v>
      </c>
      <c r="BX231" s="169" t="s">
        <v>401</v>
      </c>
    </row>
    <row r="232" spans="1:76" x14ac:dyDescent="0.25">
      <c r="A232" s="180"/>
      <c r="D232" s="179">
        <v>18</v>
      </c>
      <c r="E232" s="179" t="s">
        <v>737</v>
      </c>
      <c r="G232" s="178">
        <f t="shared" ref="G232:G233" si="15">D232</f>
        <v>18</v>
      </c>
      <c r="N232" s="177"/>
    </row>
    <row r="233" spans="1:76" x14ac:dyDescent="0.25">
      <c r="A233" s="180"/>
      <c r="D233" s="179">
        <v>9</v>
      </c>
      <c r="E233" s="179" t="s">
        <v>738</v>
      </c>
      <c r="G233" s="178">
        <f t="shared" si="15"/>
        <v>9</v>
      </c>
      <c r="N233" s="177"/>
    </row>
    <row r="234" spans="1:76" x14ac:dyDescent="0.25">
      <c r="A234" s="180"/>
      <c r="D234" s="179">
        <v>11</v>
      </c>
      <c r="E234" s="179" t="s">
        <v>733</v>
      </c>
      <c r="G234" s="178">
        <f>D234</f>
        <v>11</v>
      </c>
      <c r="N234" s="177"/>
    </row>
    <row r="235" spans="1:76" ht="38.25" x14ac:dyDescent="0.25">
      <c r="A235" s="180"/>
      <c r="C235" s="192" t="s">
        <v>243</v>
      </c>
      <c r="D235" s="260" t="s">
        <v>244</v>
      </c>
      <c r="E235" s="261"/>
      <c r="F235" s="261"/>
      <c r="G235" s="261"/>
      <c r="H235" s="261"/>
      <c r="I235" s="261"/>
      <c r="J235" s="261"/>
      <c r="K235" s="261"/>
      <c r="L235" s="261"/>
      <c r="M235" s="261"/>
      <c r="N235" s="262"/>
      <c r="BX235" s="193" t="s">
        <v>244</v>
      </c>
    </row>
    <row r="236" spans="1:76" x14ac:dyDescent="0.25">
      <c r="A236" s="186" t="s">
        <v>181</v>
      </c>
      <c r="B236" s="168" t="s">
        <v>345</v>
      </c>
      <c r="C236" s="168" t="s">
        <v>246</v>
      </c>
      <c r="D236" s="247" t="s">
        <v>247</v>
      </c>
      <c r="E236" s="239"/>
      <c r="F236" s="168" t="s">
        <v>116</v>
      </c>
      <c r="G236" s="181">
        <f>SUM(G238:G240)</f>
        <v>80</v>
      </c>
      <c r="H236" s="185"/>
      <c r="I236" s="181">
        <f>ROUND(G236*AO236,2)</f>
        <v>0</v>
      </c>
      <c r="J236" s="181">
        <f>ROUND(G236*AP236,2)</f>
        <v>0</v>
      </c>
      <c r="K236" s="181">
        <f>ROUND(G236*H236,2)</f>
        <v>0</v>
      </c>
      <c r="L236" s="181">
        <v>2.9999999999999997E-4</v>
      </c>
      <c r="M236" s="181">
        <f>G236*L236</f>
        <v>2.3999999999999997E-2</v>
      </c>
      <c r="N236" s="184" t="s">
        <v>812</v>
      </c>
      <c r="Z236" s="181">
        <f>ROUND(IF(AQ236="5",BJ236,0),2)</f>
        <v>0</v>
      </c>
      <c r="AB236" s="181">
        <f>ROUND(IF(AQ236="1",BH236,0),2)</f>
        <v>0</v>
      </c>
      <c r="AC236" s="181">
        <f>ROUND(IF(AQ236="1",BI236,0),2)</f>
        <v>0</v>
      </c>
      <c r="AD236" s="181">
        <f>ROUND(IF(AQ236="7",BH236,0),2)</f>
        <v>0</v>
      </c>
      <c r="AE236" s="181">
        <f>ROUND(IF(AQ236="7",BI236,0),2)</f>
        <v>0</v>
      </c>
      <c r="AF236" s="181">
        <f>ROUND(IF(AQ236="2",BH236,0),2)</f>
        <v>0</v>
      </c>
      <c r="AG236" s="181">
        <f>ROUND(IF(AQ236="2",BI236,0),2)</f>
        <v>0</v>
      </c>
      <c r="AH236" s="181">
        <f>ROUND(IF(AQ236="0",BJ236,0),2)</f>
        <v>0</v>
      </c>
      <c r="AI236" s="183" t="s">
        <v>345</v>
      </c>
      <c r="AJ236" s="181">
        <f>IF(AN236=0,K236,0)</f>
        <v>0</v>
      </c>
      <c r="AK236" s="181">
        <f>IF(AN236=12,K236,0)</f>
        <v>0</v>
      </c>
      <c r="AL236" s="181">
        <f>IF(AN236=21,K236,0)</f>
        <v>0</v>
      </c>
      <c r="AN236" s="181">
        <v>21</v>
      </c>
      <c r="AO236" s="181">
        <f>H236*0.30496124</f>
        <v>0</v>
      </c>
      <c r="AP236" s="181">
        <f>H236*(1-0.30496124)</f>
        <v>0</v>
      </c>
      <c r="AQ236" s="182" t="s">
        <v>221</v>
      </c>
      <c r="AV236" s="181">
        <f>ROUND(AW236+AX236,2)</f>
        <v>0</v>
      </c>
      <c r="AW236" s="181">
        <f>ROUND(G236*AO236,2)</f>
        <v>0</v>
      </c>
      <c r="AX236" s="181">
        <f>ROUND(G236*AP236,2)</f>
        <v>0</v>
      </c>
      <c r="AY236" s="182" t="s">
        <v>767</v>
      </c>
      <c r="AZ236" s="182" t="s">
        <v>785</v>
      </c>
      <c r="BA236" s="183" t="s">
        <v>780</v>
      </c>
      <c r="BC236" s="181">
        <f>AW236+AX236</f>
        <v>0</v>
      </c>
      <c r="BD236" s="181">
        <f>H236/(100-BE236)*100</f>
        <v>0</v>
      </c>
      <c r="BE236" s="181">
        <v>0</v>
      </c>
      <c r="BF236" s="181">
        <f>M236</f>
        <v>2.3999999999999997E-2</v>
      </c>
      <c r="BH236" s="181">
        <f>G236*AO236</f>
        <v>0</v>
      </c>
      <c r="BI236" s="181">
        <f>G236*AP236</f>
        <v>0</v>
      </c>
      <c r="BJ236" s="181">
        <f>G236*H236</f>
        <v>0</v>
      </c>
      <c r="BK236" s="182" t="s">
        <v>747</v>
      </c>
      <c r="BL236" s="181">
        <v>722</v>
      </c>
      <c r="BW236" s="181">
        <v>21</v>
      </c>
      <c r="BX236" s="169" t="s">
        <v>247</v>
      </c>
    </row>
    <row r="237" spans="1:76" ht="40.5" customHeight="1" x14ac:dyDescent="0.25">
      <c r="A237" s="180"/>
      <c r="C237" s="192" t="s">
        <v>234</v>
      </c>
      <c r="D237" s="260" t="s">
        <v>530</v>
      </c>
      <c r="E237" s="261"/>
      <c r="F237" s="261"/>
      <c r="G237" s="261"/>
      <c r="H237" s="261"/>
      <c r="I237" s="261"/>
      <c r="J237" s="261"/>
      <c r="K237" s="261"/>
      <c r="L237" s="261"/>
      <c r="M237" s="261"/>
      <c r="N237" s="262"/>
    </row>
    <row r="238" spans="1:76" x14ac:dyDescent="0.25">
      <c r="A238" s="180"/>
      <c r="D238" s="179">
        <v>36</v>
      </c>
      <c r="E238" s="179" t="s">
        <v>737</v>
      </c>
      <c r="G238" s="178">
        <f t="shared" ref="G238:G239" si="16">D238</f>
        <v>36</v>
      </c>
      <c r="N238" s="177"/>
    </row>
    <row r="239" spans="1:76" x14ac:dyDescent="0.25">
      <c r="A239" s="180"/>
      <c r="D239" s="179">
        <v>12</v>
      </c>
      <c r="E239" s="179" t="s">
        <v>738</v>
      </c>
      <c r="G239" s="178">
        <f t="shared" si="16"/>
        <v>12</v>
      </c>
      <c r="N239" s="177"/>
    </row>
    <row r="240" spans="1:76" x14ac:dyDescent="0.25">
      <c r="A240" s="180"/>
      <c r="D240" s="179">
        <v>32</v>
      </c>
      <c r="E240" s="179" t="s">
        <v>733</v>
      </c>
      <c r="G240" s="178">
        <f>D240</f>
        <v>32</v>
      </c>
      <c r="N240" s="177"/>
    </row>
    <row r="241" spans="1:76" x14ac:dyDescent="0.25">
      <c r="A241" s="186" t="s">
        <v>402</v>
      </c>
      <c r="B241" s="168" t="s">
        <v>345</v>
      </c>
      <c r="C241" s="168" t="s">
        <v>249</v>
      </c>
      <c r="D241" s="247" t="s">
        <v>250</v>
      </c>
      <c r="E241" s="239"/>
      <c r="F241" s="168" t="s">
        <v>116</v>
      </c>
      <c r="G241" s="181">
        <f>SUM(G243:G245)</f>
        <v>80</v>
      </c>
      <c r="H241" s="185"/>
      <c r="I241" s="181">
        <f>ROUND(G241*AO241,2)</f>
        <v>0</v>
      </c>
      <c r="J241" s="181">
        <f>ROUND(G241*AP241,2)</f>
        <v>0</v>
      </c>
      <c r="K241" s="181">
        <f>ROUND(G241*H241,2)</f>
        <v>0</v>
      </c>
      <c r="L241" s="181">
        <v>1.65E-3</v>
      </c>
      <c r="M241" s="181">
        <f>G241*L241</f>
        <v>0.13200000000000001</v>
      </c>
      <c r="N241" s="184" t="s">
        <v>812</v>
      </c>
      <c r="Z241" s="181">
        <f>ROUND(IF(AQ241="5",BJ241,0),2)</f>
        <v>0</v>
      </c>
      <c r="AB241" s="181">
        <f>ROUND(IF(AQ241="1",BH241,0),2)</f>
        <v>0</v>
      </c>
      <c r="AC241" s="181">
        <f>ROUND(IF(AQ241="1",BI241,0),2)</f>
        <v>0</v>
      </c>
      <c r="AD241" s="181">
        <f>ROUND(IF(AQ241="7",BH241,0),2)</f>
        <v>0</v>
      </c>
      <c r="AE241" s="181">
        <f>ROUND(IF(AQ241="7",BI241,0),2)</f>
        <v>0</v>
      </c>
      <c r="AF241" s="181">
        <f>ROUND(IF(AQ241="2",BH241,0),2)</f>
        <v>0</v>
      </c>
      <c r="AG241" s="181">
        <f>ROUND(IF(AQ241="2",BI241,0),2)</f>
        <v>0</v>
      </c>
      <c r="AH241" s="181">
        <f>ROUND(IF(AQ241="0",BJ241,0),2)</f>
        <v>0</v>
      </c>
      <c r="AI241" s="183" t="s">
        <v>345</v>
      </c>
      <c r="AJ241" s="181">
        <f>IF(AN241=0,K241,0)</f>
        <v>0</v>
      </c>
      <c r="AK241" s="181">
        <f>IF(AN241=12,K241,0)</f>
        <v>0</v>
      </c>
      <c r="AL241" s="181">
        <f>IF(AN241=21,K241,0)</f>
        <v>0</v>
      </c>
      <c r="AN241" s="181">
        <v>21</v>
      </c>
      <c r="AO241" s="181">
        <f>H241*0.822648465</f>
        <v>0</v>
      </c>
      <c r="AP241" s="181">
        <f>H241*(1-0.822648465)</f>
        <v>0</v>
      </c>
      <c r="AQ241" s="182" t="s">
        <v>220</v>
      </c>
      <c r="AV241" s="181">
        <f>ROUND(AW241+AX241,2)</f>
        <v>0</v>
      </c>
      <c r="AW241" s="181">
        <f>ROUND(G241*AO241,2)</f>
        <v>0</v>
      </c>
      <c r="AX241" s="181">
        <f>ROUND(G241*AP241,2)</f>
        <v>0</v>
      </c>
      <c r="AY241" s="182" t="s">
        <v>767</v>
      </c>
      <c r="AZ241" s="182" t="s">
        <v>785</v>
      </c>
      <c r="BA241" s="183" t="s">
        <v>780</v>
      </c>
      <c r="BC241" s="181">
        <f>AW241+AX241</f>
        <v>0</v>
      </c>
      <c r="BD241" s="181">
        <f>H241/(100-BE241)*100</f>
        <v>0</v>
      </c>
      <c r="BE241" s="181">
        <v>0</v>
      </c>
      <c r="BF241" s="181">
        <f>M241</f>
        <v>0.13200000000000001</v>
      </c>
      <c r="BH241" s="181">
        <f>G241*AO241</f>
        <v>0</v>
      </c>
      <c r="BI241" s="181">
        <f>G241*AP241</f>
        <v>0</v>
      </c>
      <c r="BJ241" s="181">
        <f>G241*H241</f>
        <v>0</v>
      </c>
      <c r="BK241" s="182" t="s">
        <v>747</v>
      </c>
      <c r="BL241" s="181">
        <v>722</v>
      </c>
      <c r="BW241" s="181">
        <v>21</v>
      </c>
      <c r="BX241" s="169" t="s">
        <v>250</v>
      </c>
    </row>
    <row r="242" spans="1:76" ht="13.5" customHeight="1" x14ac:dyDescent="0.25">
      <c r="A242" s="180"/>
      <c r="C242" s="192" t="s">
        <v>234</v>
      </c>
      <c r="D242" s="260" t="s">
        <v>238</v>
      </c>
      <c r="E242" s="261"/>
      <c r="F242" s="261"/>
      <c r="G242" s="261"/>
      <c r="H242" s="261"/>
      <c r="I242" s="261"/>
      <c r="J242" s="261"/>
      <c r="K242" s="261"/>
      <c r="L242" s="261"/>
      <c r="M242" s="261"/>
      <c r="N242" s="262"/>
    </row>
    <row r="243" spans="1:76" x14ac:dyDescent="0.25">
      <c r="A243" s="180"/>
      <c r="D243" s="179">
        <v>36</v>
      </c>
      <c r="E243" s="179" t="s">
        <v>737</v>
      </c>
      <c r="G243" s="178">
        <f t="shared" ref="G243:G244" si="17">D243</f>
        <v>36</v>
      </c>
      <c r="N243" s="177"/>
    </row>
    <row r="244" spans="1:76" x14ac:dyDescent="0.25">
      <c r="A244" s="180"/>
      <c r="D244" s="179">
        <v>12</v>
      </c>
      <c r="E244" s="179" t="s">
        <v>738</v>
      </c>
      <c r="G244" s="178">
        <f t="shared" si="17"/>
        <v>12</v>
      </c>
      <c r="N244" s="177"/>
    </row>
    <row r="245" spans="1:76" x14ac:dyDescent="0.25">
      <c r="A245" s="180"/>
      <c r="D245" s="179">
        <v>32</v>
      </c>
      <c r="E245" s="179" t="s">
        <v>733</v>
      </c>
      <c r="G245" s="178">
        <f>D245</f>
        <v>32</v>
      </c>
      <c r="N245" s="177"/>
    </row>
    <row r="246" spans="1:76" x14ac:dyDescent="0.25">
      <c r="A246" s="186" t="s">
        <v>182</v>
      </c>
      <c r="B246" s="168" t="s">
        <v>345</v>
      </c>
      <c r="C246" s="168" t="s">
        <v>404</v>
      </c>
      <c r="D246" s="247" t="s">
        <v>405</v>
      </c>
      <c r="E246" s="239"/>
      <c r="F246" s="168" t="s">
        <v>116</v>
      </c>
      <c r="G246" s="181">
        <f>SUM(G248:G250)</f>
        <v>39</v>
      </c>
      <c r="H246" s="185"/>
      <c r="I246" s="181">
        <f>ROUND(G246*AO246,2)</f>
        <v>0</v>
      </c>
      <c r="J246" s="181">
        <f>ROUND(G246*AP246,2)</f>
        <v>0</v>
      </c>
      <c r="K246" s="181">
        <f>ROUND(G246*H246,2)</f>
        <v>0</v>
      </c>
      <c r="L246" s="181">
        <v>6.9999999999999994E-5</v>
      </c>
      <c r="M246" s="181">
        <f>G246*L246</f>
        <v>2.7299999999999998E-3</v>
      </c>
      <c r="N246" s="184" t="s">
        <v>812</v>
      </c>
      <c r="Z246" s="181">
        <f>ROUND(IF(AQ246="5",BJ246,0),2)</f>
        <v>0</v>
      </c>
      <c r="AB246" s="181">
        <f>ROUND(IF(AQ246="1",BH246,0),2)</f>
        <v>0</v>
      </c>
      <c r="AC246" s="181">
        <f>ROUND(IF(AQ246="1",BI246,0),2)</f>
        <v>0</v>
      </c>
      <c r="AD246" s="181">
        <f>ROUND(IF(AQ246="7",BH246,0),2)</f>
        <v>0</v>
      </c>
      <c r="AE246" s="181">
        <f>ROUND(IF(AQ246="7",BI246,0),2)</f>
        <v>0</v>
      </c>
      <c r="AF246" s="181">
        <f>ROUND(IF(AQ246="2",BH246,0),2)</f>
        <v>0</v>
      </c>
      <c r="AG246" s="181">
        <f>ROUND(IF(AQ246="2",BI246,0),2)</f>
        <v>0</v>
      </c>
      <c r="AH246" s="181">
        <f>ROUND(IF(AQ246="0",BJ246,0),2)</f>
        <v>0</v>
      </c>
      <c r="AI246" s="183" t="s">
        <v>345</v>
      </c>
      <c r="AJ246" s="181">
        <f>IF(AN246=0,K246,0)</f>
        <v>0</v>
      </c>
      <c r="AK246" s="181">
        <f>IF(AN246=12,K246,0)</f>
        <v>0</v>
      </c>
      <c r="AL246" s="181">
        <f>IF(AN246=21,K246,0)</f>
        <v>0</v>
      </c>
      <c r="AN246" s="181">
        <v>21</v>
      </c>
      <c r="AO246" s="181">
        <f>H246*0.306668649</f>
        <v>0</v>
      </c>
      <c r="AP246" s="181">
        <f>H246*(1-0.306668649)</f>
        <v>0</v>
      </c>
      <c r="AQ246" s="182" t="s">
        <v>220</v>
      </c>
      <c r="AV246" s="181">
        <f>ROUND(AW246+AX246,2)</f>
        <v>0</v>
      </c>
      <c r="AW246" s="181">
        <f>ROUND(G246*AO246,2)</f>
        <v>0</v>
      </c>
      <c r="AX246" s="181">
        <f>ROUND(G246*AP246,2)</f>
        <v>0</v>
      </c>
      <c r="AY246" s="182" t="s">
        <v>767</v>
      </c>
      <c r="AZ246" s="182" t="s">
        <v>785</v>
      </c>
      <c r="BA246" s="183" t="s">
        <v>780</v>
      </c>
      <c r="BC246" s="181">
        <f>AW246+AX246</f>
        <v>0</v>
      </c>
      <c r="BD246" s="181">
        <f>H246/(100-BE246)*100</f>
        <v>0</v>
      </c>
      <c r="BE246" s="181">
        <v>0</v>
      </c>
      <c r="BF246" s="181">
        <f>M246</f>
        <v>2.7299999999999998E-3</v>
      </c>
      <c r="BH246" s="181">
        <f>G246*AO246</f>
        <v>0</v>
      </c>
      <c r="BI246" s="181">
        <f>G246*AP246</f>
        <v>0</v>
      </c>
      <c r="BJ246" s="181">
        <f>G246*H246</f>
        <v>0</v>
      </c>
      <c r="BK246" s="182" t="s">
        <v>747</v>
      </c>
      <c r="BL246" s="181">
        <v>722</v>
      </c>
      <c r="BW246" s="181">
        <v>21</v>
      </c>
      <c r="BX246" s="169" t="s">
        <v>405</v>
      </c>
    </row>
    <row r="247" spans="1:76" ht="27" customHeight="1" x14ac:dyDescent="0.25">
      <c r="A247" s="180"/>
      <c r="C247" s="192" t="s">
        <v>234</v>
      </c>
      <c r="D247" s="260" t="s">
        <v>271</v>
      </c>
      <c r="E247" s="261"/>
      <c r="F247" s="261"/>
      <c r="G247" s="261"/>
      <c r="H247" s="261"/>
      <c r="I247" s="261"/>
      <c r="J247" s="261"/>
      <c r="K247" s="261"/>
      <c r="L247" s="261"/>
      <c r="M247" s="261"/>
      <c r="N247" s="262"/>
    </row>
    <row r="248" spans="1:76" x14ac:dyDescent="0.25">
      <c r="A248" s="180"/>
      <c r="D248" s="179">
        <v>14</v>
      </c>
      <c r="E248" s="179" t="s">
        <v>737</v>
      </c>
      <c r="G248" s="178">
        <f t="shared" ref="G248:G249" si="18">D248</f>
        <v>14</v>
      </c>
      <c r="N248" s="177"/>
    </row>
    <row r="249" spans="1:76" x14ac:dyDescent="0.25">
      <c r="A249" s="180"/>
      <c r="D249" s="179">
        <v>8</v>
      </c>
      <c r="E249" s="179" t="s">
        <v>738</v>
      </c>
      <c r="G249" s="178">
        <f t="shared" si="18"/>
        <v>8</v>
      </c>
      <c r="N249" s="177"/>
    </row>
    <row r="250" spans="1:76" x14ac:dyDescent="0.25">
      <c r="A250" s="180"/>
      <c r="D250" s="179">
        <v>17</v>
      </c>
      <c r="E250" s="179" t="s">
        <v>733</v>
      </c>
      <c r="G250" s="178">
        <f>D250</f>
        <v>17</v>
      </c>
      <c r="N250" s="177"/>
    </row>
    <row r="251" spans="1:76" x14ac:dyDescent="0.25">
      <c r="A251" s="180"/>
      <c r="C251" s="192" t="s">
        <v>243</v>
      </c>
      <c r="D251" s="260" t="s">
        <v>371</v>
      </c>
      <c r="E251" s="261"/>
      <c r="F251" s="261"/>
      <c r="G251" s="261"/>
      <c r="H251" s="261"/>
      <c r="I251" s="261"/>
      <c r="J251" s="261"/>
      <c r="K251" s="261"/>
      <c r="L251" s="261"/>
      <c r="M251" s="261"/>
      <c r="N251" s="262"/>
      <c r="BX251" s="193" t="s">
        <v>371</v>
      </c>
    </row>
    <row r="252" spans="1:76" ht="25.5" x14ac:dyDescent="0.25">
      <c r="A252" s="186" t="s">
        <v>403</v>
      </c>
      <c r="B252" s="168" t="s">
        <v>345</v>
      </c>
      <c r="C252" s="168" t="s">
        <v>252</v>
      </c>
      <c r="D252" s="247" t="s">
        <v>253</v>
      </c>
      <c r="E252" s="239"/>
      <c r="F252" s="168" t="s">
        <v>116</v>
      </c>
      <c r="G252" s="181">
        <f>SUM(G253:G255)</f>
        <v>46</v>
      </c>
      <c r="H252" s="185"/>
      <c r="I252" s="181">
        <f>ROUND(G252*AO252,2)</f>
        <v>0</v>
      </c>
      <c r="J252" s="181">
        <f>ROUND(G252*AP252,2)</f>
        <v>0</v>
      </c>
      <c r="K252" s="181">
        <f>ROUND(G252*H252,2)</f>
        <v>0</v>
      </c>
      <c r="L252" s="181">
        <v>6.7000000000000002E-4</v>
      </c>
      <c r="M252" s="181">
        <f>G252*L252</f>
        <v>3.082E-2</v>
      </c>
      <c r="N252" s="184" t="s">
        <v>812</v>
      </c>
      <c r="Z252" s="181">
        <f>ROUND(IF(AQ252="5",BJ252,0),2)</f>
        <v>0</v>
      </c>
      <c r="AB252" s="181">
        <f>ROUND(IF(AQ252="1",BH252,0),2)</f>
        <v>0</v>
      </c>
      <c r="AC252" s="181">
        <f>ROUND(IF(AQ252="1",BI252,0),2)</f>
        <v>0</v>
      </c>
      <c r="AD252" s="181">
        <f>ROUND(IF(AQ252="7",BH252,0),2)</f>
        <v>0</v>
      </c>
      <c r="AE252" s="181">
        <f>ROUND(IF(AQ252="7",BI252,0),2)</f>
        <v>0</v>
      </c>
      <c r="AF252" s="181">
        <f>ROUND(IF(AQ252="2",BH252,0),2)</f>
        <v>0</v>
      </c>
      <c r="AG252" s="181">
        <f>ROUND(IF(AQ252="2",BI252,0),2)</f>
        <v>0</v>
      </c>
      <c r="AH252" s="181">
        <f>ROUND(IF(AQ252="0",BJ252,0),2)</f>
        <v>0</v>
      </c>
      <c r="AI252" s="183" t="s">
        <v>345</v>
      </c>
      <c r="AJ252" s="181">
        <f>IF(AN252=0,K252,0)</f>
        <v>0</v>
      </c>
      <c r="AK252" s="181">
        <f>IF(AN252=12,K252,0)</f>
        <v>0</v>
      </c>
      <c r="AL252" s="181">
        <f>IF(AN252=21,K252,0)</f>
        <v>0</v>
      </c>
      <c r="AN252" s="181">
        <v>21</v>
      </c>
      <c r="AO252" s="181">
        <f>H252*1</f>
        <v>0</v>
      </c>
      <c r="AP252" s="181">
        <f>H252*(1-1)</f>
        <v>0</v>
      </c>
      <c r="AQ252" s="182" t="s">
        <v>220</v>
      </c>
      <c r="AV252" s="181">
        <f>ROUND(AW252+AX252,2)</f>
        <v>0</v>
      </c>
      <c r="AW252" s="181">
        <f>ROUND(G252*AO252,2)</f>
        <v>0</v>
      </c>
      <c r="AX252" s="181">
        <f>ROUND(G252*AP252,2)</f>
        <v>0</v>
      </c>
      <c r="AY252" s="182" t="s">
        <v>767</v>
      </c>
      <c r="AZ252" s="182" t="s">
        <v>785</v>
      </c>
      <c r="BA252" s="183" t="s">
        <v>780</v>
      </c>
      <c r="BC252" s="181">
        <f>AW252+AX252</f>
        <v>0</v>
      </c>
      <c r="BD252" s="181">
        <f>H252/(100-BE252)*100</f>
        <v>0</v>
      </c>
      <c r="BE252" s="181">
        <v>0</v>
      </c>
      <c r="BF252" s="181">
        <f>M252</f>
        <v>3.082E-2</v>
      </c>
      <c r="BH252" s="181">
        <f>G252*AO252</f>
        <v>0</v>
      </c>
      <c r="BI252" s="181">
        <f>G252*AP252</f>
        <v>0</v>
      </c>
      <c r="BJ252" s="181">
        <f>G252*H252</f>
        <v>0</v>
      </c>
      <c r="BK252" s="182" t="s">
        <v>242</v>
      </c>
      <c r="BL252" s="181">
        <v>722</v>
      </c>
      <c r="BW252" s="181">
        <v>21</v>
      </c>
      <c r="BX252" s="169" t="s">
        <v>253</v>
      </c>
    </row>
    <row r="253" spans="1:76" x14ac:dyDescent="0.25">
      <c r="A253" s="180"/>
      <c r="D253" s="179">
        <v>14</v>
      </c>
      <c r="E253" s="179" t="s">
        <v>737</v>
      </c>
      <c r="G253" s="178">
        <f t="shared" ref="G253:G254" si="19">D253</f>
        <v>14</v>
      </c>
      <c r="N253" s="177"/>
    </row>
    <row r="254" spans="1:76" x14ac:dyDescent="0.25">
      <c r="A254" s="180"/>
      <c r="D254" s="179">
        <v>17</v>
      </c>
      <c r="E254" s="179" t="s">
        <v>738</v>
      </c>
      <c r="G254" s="178">
        <f t="shared" si="19"/>
        <v>17</v>
      </c>
      <c r="N254" s="177"/>
    </row>
    <row r="255" spans="1:76" x14ac:dyDescent="0.25">
      <c r="A255" s="180"/>
      <c r="D255" s="179">
        <v>15</v>
      </c>
      <c r="E255" s="179" t="s">
        <v>733</v>
      </c>
      <c r="G255" s="178">
        <f>D255</f>
        <v>15</v>
      </c>
      <c r="N255" s="177"/>
    </row>
    <row r="256" spans="1:76" ht="38.25" x14ac:dyDescent="0.25">
      <c r="A256" s="180"/>
      <c r="C256" s="192" t="s">
        <v>243</v>
      </c>
      <c r="D256" s="260" t="s">
        <v>244</v>
      </c>
      <c r="E256" s="261"/>
      <c r="F256" s="261"/>
      <c r="G256" s="261"/>
      <c r="H256" s="261"/>
      <c r="I256" s="261"/>
      <c r="J256" s="261"/>
      <c r="K256" s="261"/>
      <c r="L256" s="261"/>
      <c r="M256" s="261"/>
      <c r="N256" s="262"/>
      <c r="BX256" s="193" t="s">
        <v>244</v>
      </c>
    </row>
    <row r="257" spans="1:76" x14ac:dyDescent="0.25">
      <c r="A257" s="186" t="s">
        <v>406</v>
      </c>
      <c r="B257" s="168" t="s">
        <v>345</v>
      </c>
      <c r="C257" s="168" t="s">
        <v>408</v>
      </c>
      <c r="D257" s="247" t="s">
        <v>409</v>
      </c>
      <c r="E257" s="239"/>
      <c r="F257" s="168" t="s">
        <v>116</v>
      </c>
      <c r="G257" s="181">
        <f>SUM(G259:G261)</f>
        <v>34</v>
      </c>
      <c r="H257" s="185"/>
      <c r="I257" s="181">
        <f>ROUND(G257*AO257,2)</f>
        <v>0</v>
      </c>
      <c r="J257" s="181">
        <f>ROUND(G257*AP257,2)</f>
        <v>0</v>
      </c>
      <c r="K257" s="181">
        <f>ROUND(G257*H257,2)</f>
        <v>0</v>
      </c>
      <c r="L257" s="181">
        <v>5.1999999999999995E-4</v>
      </c>
      <c r="M257" s="181">
        <f>G257*L257</f>
        <v>1.7679999999999998E-2</v>
      </c>
      <c r="N257" s="184" t="s">
        <v>812</v>
      </c>
      <c r="Z257" s="181">
        <f>ROUND(IF(AQ257="5",BJ257,0),2)</f>
        <v>0</v>
      </c>
      <c r="AB257" s="181">
        <f>ROUND(IF(AQ257="1",BH257,0),2)</f>
        <v>0</v>
      </c>
      <c r="AC257" s="181">
        <f>ROUND(IF(AQ257="1",BI257,0),2)</f>
        <v>0</v>
      </c>
      <c r="AD257" s="181">
        <f>ROUND(IF(AQ257="7",BH257,0),2)</f>
        <v>0</v>
      </c>
      <c r="AE257" s="181">
        <f>ROUND(IF(AQ257="7",BI257,0),2)</f>
        <v>0</v>
      </c>
      <c r="AF257" s="181">
        <f>ROUND(IF(AQ257="2",BH257,0),2)</f>
        <v>0</v>
      </c>
      <c r="AG257" s="181">
        <f>ROUND(IF(AQ257="2",BI257,0),2)</f>
        <v>0</v>
      </c>
      <c r="AH257" s="181">
        <f>ROUND(IF(AQ257="0",BJ257,0),2)</f>
        <v>0</v>
      </c>
      <c r="AI257" s="183" t="s">
        <v>345</v>
      </c>
      <c r="AJ257" s="181">
        <f>IF(AN257=0,K257,0)</f>
        <v>0</v>
      </c>
      <c r="AK257" s="181">
        <f>IF(AN257=12,K257,0)</f>
        <v>0</v>
      </c>
      <c r="AL257" s="181">
        <f>IF(AN257=21,K257,0)</f>
        <v>0</v>
      </c>
      <c r="AN257" s="181">
        <v>21</v>
      </c>
      <c r="AO257" s="181">
        <f>H257*0.289033121</f>
        <v>0</v>
      </c>
      <c r="AP257" s="181">
        <f>H257*(1-0.289033121)</f>
        <v>0</v>
      </c>
      <c r="AQ257" s="182" t="s">
        <v>221</v>
      </c>
      <c r="AV257" s="181">
        <f>ROUND(AW257+AX257,2)</f>
        <v>0</v>
      </c>
      <c r="AW257" s="181">
        <f>ROUND(G257*AO257,2)</f>
        <v>0</v>
      </c>
      <c r="AX257" s="181">
        <f>ROUND(G257*AP257,2)</f>
        <v>0</v>
      </c>
      <c r="AY257" s="182" t="s">
        <v>767</v>
      </c>
      <c r="AZ257" s="182" t="s">
        <v>785</v>
      </c>
      <c r="BA257" s="183" t="s">
        <v>780</v>
      </c>
      <c r="BC257" s="181">
        <f>AW257+AX257</f>
        <v>0</v>
      </c>
      <c r="BD257" s="181">
        <f>H257/(100-BE257)*100</f>
        <v>0</v>
      </c>
      <c r="BE257" s="181">
        <v>0</v>
      </c>
      <c r="BF257" s="181">
        <f>M257</f>
        <v>1.7679999999999998E-2</v>
      </c>
      <c r="BH257" s="181">
        <f>G257*AO257</f>
        <v>0</v>
      </c>
      <c r="BI257" s="181">
        <f>G257*AP257</f>
        <v>0</v>
      </c>
      <c r="BJ257" s="181">
        <f>G257*H257</f>
        <v>0</v>
      </c>
      <c r="BK257" s="182" t="s">
        <v>747</v>
      </c>
      <c r="BL257" s="181">
        <v>722</v>
      </c>
      <c r="BW257" s="181">
        <v>21</v>
      </c>
      <c r="BX257" s="169" t="s">
        <v>409</v>
      </c>
    </row>
    <row r="258" spans="1:76" ht="40.5" customHeight="1" x14ac:dyDescent="0.25">
      <c r="A258" s="180"/>
      <c r="C258" s="192" t="s">
        <v>234</v>
      </c>
      <c r="D258" s="260" t="s">
        <v>530</v>
      </c>
      <c r="E258" s="261"/>
      <c r="F258" s="261"/>
      <c r="G258" s="261"/>
      <c r="H258" s="261"/>
      <c r="I258" s="261"/>
      <c r="J258" s="261"/>
      <c r="K258" s="261"/>
      <c r="L258" s="261"/>
      <c r="M258" s="261"/>
      <c r="N258" s="262"/>
    </row>
    <row r="259" spans="1:76" x14ac:dyDescent="0.25">
      <c r="A259" s="180"/>
      <c r="D259" s="179">
        <v>18</v>
      </c>
      <c r="E259" s="179" t="s">
        <v>737</v>
      </c>
      <c r="G259" s="178">
        <f t="shared" ref="G259:G260" si="20">D259</f>
        <v>18</v>
      </c>
      <c r="N259" s="177"/>
    </row>
    <row r="260" spans="1:76" x14ac:dyDescent="0.25">
      <c r="A260" s="180"/>
      <c r="D260" s="179">
        <v>0</v>
      </c>
      <c r="E260" s="179" t="s">
        <v>738</v>
      </c>
      <c r="G260" s="178">
        <f t="shared" si="20"/>
        <v>0</v>
      </c>
      <c r="N260" s="177"/>
    </row>
    <row r="261" spans="1:76" x14ac:dyDescent="0.25">
      <c r="A261" s="180"/>
      <c r="D261" s="179">
        <v>16</v>
      </c>
      <c r="E261" s="179" t="s">
        <v>733</v>
      </c>
      <c r="G261" s="178">
        <f>D261</f>
        <v>16</v>
      </c>
      <c r="N261" s="177"/>
    </row>
    <row r="262" spans="1:76" x14ac:dyDescent="0.25">
      <c r="A262" s="186" t="s">
        <v>407</v>
      </c>
      <c r="B262" s="168" t="s">
        <v>345</v>
      </c>
      <c r="C262" s="168" t="s">
        <v>411</v>
      </c>
      <c r="D262" s="247" t="s">
        <v>412</v>
      </c>
      <c r="E262" s="239"/>
      <c r="F262" s="168" t="s">
        <v>116</v>
      </c>
      <c r="G262" s="181">
        <f>SUM(G264:G266)</f>
        <v>34</v>
      </c>
      <c r="H262" s="185"/>
      <c r="I262" s="181">
        <f>ROUND(G262*AO262,2)</f>
        <v>0</v>
      </c>
      <c r="J262" s="181">
        <f>ROUND(G262*AP262,2)</f>
        <v>0</v>
      </c>
      <c r="K262" s="181">
        <f>ROUND(G262*H262,2)</f>
        <v>0</v>
      </c>
      <c r="L262" s="181">
        <v>2.2799999999999999E-3</v>
      </c>
      <c r="M262" s="181">
        <f>G262*L262</f>
        <v>7.7519999999999992E-2</v>
      </c>
      <c r="N262" s="184" t="s">
        <v>812</v>
      </c>
      <c r="Z262" s="181">
        <f>ROUND(IF(AQ262="5",BJ262,0),2)</f>
        <v>0</v>
      </c>
      <c r="AB262" s="181">
        <f>ROUND(IF(AQ262="1",BH262,0),2)</f>
        <v>0</v>
      </c>
      <c r="AC262" s="181">
        <f>ROUND(IF(AQ262="1",BI262,0),2)</f>
        <v>0</v>
      </c>
      <c r="AD262" s="181">
        <f>ROUND(IF(AQ262="7",BH262,0),2)</f>
        <v>0</v>
      </c>
      <c r="AE262" s="181">
        <f>ROUND(IF(AQ262="7",BI262,0),2)</f>
        <v>0</v>
      </c>
      <c r="AF262" s="181">
        <f>ROUND(IF(AQ262="2",BH262,0),2)</f>
        <v>0</v>
      </c>
      <c r="AG262" s="181">
        <f>ROUND(IF(AQ262="2",BI262,0),2)</f>
        <v>0</v>
      </c>
      <c r="AH262" s="181">
        <f>ROUND(IF(AQ262="0",BJ262,0),2)</f>
        <v>0</v>
      </c>
      <c r="AI262" s="183" t="s">
        <v>345</v>
      </c>
      <c r="AJ262" s="181">
        <f>IF(AN262=0,K262,0)</f>
        <v>0</v>
      </c>
      <c r="AK262" s="181">
        <f>IF(AN262=12,K262,0)</f>
        <v>0</v>
      </c>
      <c r="AL262" s="181">
        <f>IF(AN262=21,K262,0)</f>
        <v>0</v>
      </c>
      <c r="AN262" s="181">
        <v>21</v>
      </c>
      <c r="AO262" s="181">
        <f>H262*0.839127418</f>
        <v>0</v>
      </c>
      <c r="AP262" s="181">
        <f>H262*(1-0.839127418)</f>
        <v>0</v>
      </c>
      <c r="AQ262" s="182" t="s">
        <v>220</v>
      </c>
      <c r="AV262" s="181">
        <f>ROUND(AW262+AX262,2)</f>
        <v>0</v>
      </c>
      <c r="AW262" s="181">
        <f>ROUND(G262*AO262,2)</f>
        <v>0</v>
      </c>
      <c r="AX262" s="181">
        <f>ROUND(G262*AP262,2)</f>
        <v>0</v>
      </c>
      <c r="AY262" s="182" t="s">
        <v>767</v>
      </c>
      <c r="AZ262" s="182" t="s">
        <v>785</v>
      </c>
      <c r="BA262" s="183" t="s">
        <v>780</v>
      </c>
      <c r="BC262" s="181">
        <f>AW262+AX262</f>
        <v>0</v>
      </c>
      <c r="BD262" s="181">
        <f>H262/(100-BE262)*100</f>
        <v>0</v>
      </c>
      <c r="BE262" s="181">
        <v>0</v>
      </c>
      <c r="BF262" s="181">
        <f>M262</f>
        <v>7.7519999999999992E-2</v>
      </c>
      <c r="BH262" s="181">
        <f>G262*AO262</f>
        <v>0</v>
      </c>
      <c r="BI262" s="181">
        <f>G262*AP262</f>
        <v>0</v>
      </c>
      <c r="BJ262" s="181">
        <f>G262*H262</f>
        <v>0</v>
      </c>
      <c r="BK262" s="182" t="s">
        <v>747</v>
      </c>
      <c r="BL262" s="181">
        <v>722</v>
      </c>
      <c r="BW262" s="181">
        <v>21</v>
      </c>
      <c r="BX262" s="169" t="s">
        <v>412</v>
      </c>
    </row>
    <row r="263" spans="1:76" ht="13.5" customHeight="1" x14ac:dyDescent="0.25">
      <c r="A263" s="180"/>
      <c r="C263" s="192" t="s">
        <v>234</v>
      </c>
      <c r="D263" s="260" t="s">
        <v>238</v>
      </c>
      <c r="E263" s="261"/>
      <c r="F263" s="261"/>
      <c r="G263" s="261"/>
      <c r="H263" s="261"/>
      <c r="I263" s="261"/>
      <c r="J263" s="261"/>
      <c r="K263" s="261"/>
      <c r="L263" s="261"/>
      <c r="M263" s="261"/>
      <c r="N263" s="262"/>
    </row>
    <row r="264" spans="1:76" x14ac:dyDescent="0.25">
      <c r="A264" s="180"/>
      <c r="D264" s="179">
        <v>18</v>
      </c>
      <c r="E264" s="179" t="s">
        <v>737</v>
      </c>
      <c r="G264" s="178">
        <f t="shared" ref="G264:G265" si="21">D264</f>
        <v>18</v>
      </c>
      <c r="N264" s="177"/>
    </row>
    <row r="265" spans="1:76" x14ac:dyDescent="0.25">
      <c r="A265" s="180"/>
      <c r="D265" s="179">
        <v>0</v>
      </c>
      <c r="E265" s="179" t="s">
        <v>738</v>
      </c>
      <c r="G265" s="178">
        <f t="shared" si="21"/>
        <v>0</v>
      </c>
      <c r="N265" s="177"/>
    </row>
    <row r="266" spans="1:76" x14ac:dyDescent="0.25">
      <c r="A266" s="180"/>
      <c r="D266" s="179">
        <v>16</v>
      </c>
      <c r="E266" s="179" t="s">
        <v>733</v>
      </c>
      <c r="G266" s="178">
        <f>D266</f>
        <v>16</v>
      </c>
      <c r="N266" s="177"/>
    </row>
    <row r="267" spans="1:76" x14ac:dyDescent="0.25">
      <c r="A267" s="186" t="s">
        <v>410</v>
      </c>
      <c r="B267" s="168" t="s">
        <v>345</v>
      </c>
      <c r="C267" s="168" t="s">
        <v>414</v>
      </c>
      <c r="D267" s="247" t="s">
        <v>415</v>
      </c>
      <c r="E267" s="239"/>
      <c r="F267" s="168" t="s">
        <v>116</v>
      </c>
      <c r="G267" s="181">
        <f>SUM(G269:G271)</f>
        <v>14</v>
      </c>
      <c r="H267" s="185"/>
      <c r="I267" s="181">
        <f>ROUND(G267*AO267,2)</f>
        <v>0</v>
      </c>
      <c r="J267" s="181">
        <f>ROUND(G267*AP267,2)</f>
        <v>0</v>
      </c>
      <c r="K267" s="181">
        <f>ROUND(G267*H267,2)</f>
        <v>0</v>
      </c>
      <c r="L267" s="181">
        <v>1.3999999999999999E-4</v>
      </c>
      <c r="M267" s="181">
        <f>G267*L267</f>
        <v>1.9599999999999999E-3</v>
      </c>
      <c r="N267" s="184" t="s">
        <v>812</v>
      </c>
      <c r="Z267" s="181">
        <f>ROUND(IF(AQ267="5",BJ267,0),2)</f>
        <v>0</v>
      </c>
      <c r="AB267" s="181">
        <f>ROUND(IF(AQ267="1",BH267,0),2)</f>
        <v>0</v>
      </c>
      <c r="AC267" s="181">
        <f>ROUND(IF(AQ267="1",BI267,0),2)</f>
        <v>0</v>
      </c>
      <c r="AD267" s="181">
        <f>ROUND(IF(AQ267="7",BH267,0),2)</f>
        <v>0</v>
      </c>
      <c r="AE267" s="181">
        <f>ROUND(IF(AQ267="7",BI267,0),2)</f>
        <v>0</v>
      </c>
      <c r="AF267" s="181">
        <f>ROUND(IF(AQ267="2",BH267,0),2)</f>
        <v>0</v>
      </c>
      <c r="AG267" s="181">
        <f>ROUND(IF(AQ267="2",BI267,0),2)</f>
        <v>0</v>
      </c>
      <c r="AH267" s="181">
        <f>ROUND(IF(AQ267="0",BJ267,0),2)</f>
        <v>0</v>
      </c>
      <c r="AI267" s="183" t="s">
        <v>345</v>
      </c>
      <c r="AJ267" s="181">
        <f>IF(AN267=0,K267,0)</f>
        <v>0</v>
      </c>
      <c r="AK267" s="181">
        <f>IF(AN267=12,K267,0)</f>
        <v>0</v>
      </c>
      <c r="AL267" s="181">
        <f>IF(AN267=21,K267,0)</f>
        <v>0</v>
      </c>
      <c r="AN267" s="181">
        <v>21</v>
      </c>
      <c r="AO267" s="181">
        <f>H267*0.290685123</f>
        <v>0</v>
      </c>
      <c r="AP267" s="181">
        <f>H267*(1-0.290685123)</f>
        <v>0</v>
      </c>
      <c r="AQ267" s="182" t="s">
        <v>220</v>
      </c>
      <c r="AV267" s="181">
        <f>ROUND(AW267+AX267,2)</f>
        <v>0</v>
      </c>
      <c r="AW267" s="181">
        <f>ROUND(G267*AO267,2)</f>
        <v>0</v>
      </c>
      <c r="AX267" s="181">
        <f>ROUND(G267*AP267,2)</f>
        <v>0</v>
      </c>
      <c r="AY267" s="182" t="s">
        <v>767</v>
      </c>
      <c r="AZ267" s="182" t="s">
        <v>785</v>
      </c>
      <c r="BA267" s="183" t="s">
        <v>780</v>
      </c>
      <c r="BC267" s="181">
        <f>AW267+AX267</f>
        <v>0</v>
      </c>
      <c r="BD267" s="181">
        <f>H267/(100-BE267)*100</f>
        <v>0</v>
      </c>
      <c r="BE267" s="181">
        <v>0</v>
      </c>
      <c r="BF267" s="181">
        <f>M267</f>
        <v>1.9599999999999999E-3</v>
      </c>
      <c r="BH267" s="181">
        <f>G267*AO267</f>
        <v>0</v>
      </c>
      <c r="BI267" s="181">
        <f>G267*AP267</f>
        <v>0</v>
      </c>
      <c r="BJ267" s="181">
        <f>G267*H267</f>
        <v>0</v>
      </c>
      <c r="BK267" s="182" t="s">
        <v>747</v>
      </c>
      <c r="BL267" s="181">
        <v>722</v>
      </c>
      <c r="BW267" s="181">
        <v>21</v>
      </c>
      <c r="BX267" s="169" t="s">
        <v>415</v>
      </c>
    </row>
    <row r="268" spans="1:76" ht="27" customHeight="1" x14ac:dyDescent="0.25">
      <c r="A268" s="180"/>
      <c r="C268" s="192" t="s">
        <v>234</v>
      </c>
      <c r="D268" s="260" t="s">
        <v>271</v>
      </c>
      <c r="E268" s="261"/>
      <c r="F268" s="261"/>
      <c r="G268" s="261"/>
      <c r="H268" s="261"/>
      <c r="I268" s="261"/>
      <c r="J268" s="261"/>
      <c r="K268" s="261"/>
      <c r="L268" s="261"/>
      <c r="M268" s="261"/>
      <c r="N268" s="262"/>
    </row>
    <row r="269" spans="1:76" x14ac:dyDescent="0.25">
      <c r="A269" s="180"/>
      <c r="D269" s="179">
        <v>7</v>
      </c>
      <c r="E269" s="179" t="s">
        <v>737</v>
      </c>
      <c r="G269" s="178">
        <f t="shared" ref="G269:G270" si="22">D269</f>
        <v>7</v>
      </c>
      <c r="N269" s="177"/>
    </row>
    <row r="270" spans="1:76" x14ac:dyDescent="0.25">
      <c r="A270" s="180"/>
      <c r="D270" s="179">
        <v>0</v>
      </c>
      <c r="E270" s="179" t="s">
        <v>738</v>
      </c>
      <c r="G270" s="178">
        <f t="shared" si="22"/>
        <v>0</v>
      </c>
      <c r="N270" s="177"/>
    </row>
    <row r="271" spans="1:76" x14ac:dyDescent="0.25">
      <c r="A271" s="180"/>
      <c r="D271" s="179">
        <v>7</v>
      </c>
      <c r="E271" s="179" t="s">
        <v>733</v>
      </c>
      <c r="G271" s="178">
        <f>D271</f>
        <v>7</v>
      </c>
      <c r="N271" s="177"/>
    </row>
    <row r="272" spans="1:76" x14ac:dyDescent="0.25">
      <c r="A272" s="180"/>
      <c r="C272" s="192" t="s">
        <v>243</v>
      </c>
      <c r="D272" s="260" t="s">
        <v>371</v>
      </c>
      <c r="E272" s="261"/>
      <c r="F272" s="261"/>
      <c r="G272" s="261"/>
      <c r="H272" s="261"/>
      <c r="I272" s="261"/>
      <c r="J272" s="261"/>
      <c r="K272" s="261"/>
      <c r="L272" s="261"/>
      <c r="M272" s="261"/>
      <c r="N272" s="262"/>
      <c r="BX272" s="193" t="s">
        <v>371</v>
      </c>
    </row>
    <row r="273" spans="1:76" ht="25.5" x14ac:dyDescent="0.25">
      <c r="A273" s="186" t="s">
        <v>413</v>
      </c>
      <c r="B273" s="168" t="s">
        <v>345</v>
      </c>
      <c r="C273" s="168" t="s">
        <v>417</v>
      </c>
      <c r="D273" s="247" t="s">
        <v>418</v>
      </c>
      <c r="E273" s="239"/>
      <c r="F273" s="168" t="s">
        <v>116</v>
      </c>
      <c r="G273" s="181">
        <f>SUM(G274:G276)</f>
        <v>17</v>
      </c>
      <c r="H273" s="185"/>
      <c r="I273" s="181">
        <f>ROUND(G273*AO273,2)</f>
        <v>0</v>
      </c>
      <c r="J273" s="181">
        <f>ROUND(G273*AP273,2)</f>
        <v>0</v>
      </c>
      <c r="K273" s="181">
        <f>ROUND(G273*H273,2)</f>
        <v>0</v>
      </c>
      <c r="L273" s="181">
        <v>7.3999999999999999E-4</v>
      </c>
      <c r="M273" s="181">
        <f>G273*L273</f>
        <v>1.2579999999999999E-2</v>
      </c>
      <c r="N273" s="184" t="s">
        <v>812</v>
      </c>
      <c r="Z273" s="181">
        <f>ROUND(IF(AQ273="5",BJ273,0),2)</f>
        <v>0</v>
      </c>
      <c r="AB273" s="181">
        <f>ROUND(IF(AQ273="1",BH273,0),2)</f>
        <v>0</v>
      </c>
      <c r="AC273" s="181">
        <f>ROUND(IF(AQ273="1",BI273,0),2)</f>
        <v>0</v>
      </c>
      <c r="AD273" s="181">
        <f>ROUND(IF(AQ273="7",BH273,0),2)</f>
        <v>0</v>
      </c>
      <c r="AE273" s="181">
        <f>ROUND(IF(AQ273="7",BI273,0),2)</f>
        <v>0</v>
      </c>
      <c r="AF273" s="181">
        <f>ROUND(IF(AQ273="2",BH273,0),2)</f>
        <v>0</v>
      </c>
      <c r="AG273" s="181">
        <f>ROUND(IF(AQ273="2",BI273,0),2)</f>
        <v>0</v>
      </c>
      <c r="AH273" s="181">
        <f>ROUND(IF(AQ273="0",BJ273,0),2)</f>
        <v>0</v>
      </c>
      <c r="AI273" s="183" t="s">
        <v>345</v>
      </c>
      <c r="AJ273" s="181">
        <f>IF(AN273=0,K273,0)</f>
        <v>0</v>
      </c>
      <c r="AK273" s="181">
        <f>IF(AN273=12,K273,0)</f>
        <v>0</v>
      </c>
      <c r="AL273" s="181">
        <f>IF(AN273=21,K273,0)</f>
        <v>0</v>
      </c>
      <c r="AN273" s="181">
        <v>21</v>
      </c>
      <c r="AO273" s="181">
        <f>H273*1</f>
        <v>0</v>
      </c>
      <c r="AP273" s="181">
        <f>H273*(1-1)</f>
        <v>0</v>
      </c>
      <c r="AQ273" s="182" t="s">
        <v>220</v>
      </c>
      <c r="AV273" s="181">
        <f>ROUND(AW273+AX273,2)</f>
        <v>0</v>
      </c>
      <c r="AW273" s="181">
        <f>ROUND(G273*AO273,2)</f>
        <v>0</v>
      </c>
      <c r="AX273" s="181">
        <f>ROUND(G273*AP273,2)</f>
        <v>0</v>
      </c>
      <c r="AY273" s="182" t="s">
        <v>767</v>
      </c>
      <c r="AZ273" s="182" t="s">
        <v>785</v>
      </c>
      <c r="BA273" s="183" t="s">
        <v>780</v>
      </c>
      <c r="BC273" s="181">
        <f>AW273+AX273</f>
        <v>0</v>
      </c>
      <c r="BD273" s="181">
        <f>H273/(100-BE273)*100</f>
        <v>0</v>
      </c>
      <c r="BE273" s="181">
        <v>0</v>
      </c>
      <c r="BF273" s="181">
        <f>M273</f>
        <v>1.2579999999999999E-2</v>
      </c>
      <c r="BH273" s="181">
        <f>G273*AO273</f>
        <v>0</v>
      </c>
      <c r="BI273" s="181">
        <f>G273*AP273</f>
        <v>0</v>
      </c>
      <c r="BJ273" s="181">
        <f>G273*H273</f>
        <v>0</v>
      </c>
      <c r="BK273" s="182" t="s">
        <v>242</v>
      </c>
      <c r="BL273" s="181">
        <v>722</v>
      </c>
      <c r="BW273" s="181">
        <v>21</v>
      </c>
      <c r="BX273" s="169" t="s">
        <v>418</v>
      </c>
    </row>
    <row r="274" spans="1:76" x14ac:dyDescent="0.25">
      <c r="A274" s="180"/>
      <c r="D274" s="179">
        <v>8</v>
      </c>
      <c r="E274" s="179" t="s">
        <v>737</v>
      </c>
      <c r="G274" s="178">
        <f t="shared" ref="G274:G275" si="23">D274</f>
        <v>8</v>
      </c>
      <c r="N274" s="177"/>
    </row>
    <row r="275" spans="1:76" x14ac:dyDescent="0.25">
      <c r="A275" s="180"/>
      <c r="D275" s="179">
        <v>0</v>
      </c>
      <c r="E275" s="179" t="s">
        <v>738</v>
      </c>
      <c r="G275" s="178">
        <f t="shared" si="23"/>
        <v>0</v>
      </c>
      <c r="N275" s="177"/>
    </row>
    <row r="276" spans="1:76" x14ac:dyDescent="0.25">
      <c r="A276" s="180"/>
      <c r="D276" s="179">
        <v>9</v>
      </c>
      <c r="E276" s="179" t="s">
        <v>733</v>
      </c>
      <c r="G276" s="178">
        <f>D276</f>
        <v>9</v>
      </c>
      <c r="N276" s="177"/>
    </row>
    <row r="277" spans="1:76" ht="38.25" x14ac:dyDescent="0.25">
      <c r="A277" s="180"/>
      <c r="C277" s="192" t="s">
        <v>243</v>
      </c>
      <c r="D277" s="260" t="s">
        <v>244</v>
      </c>
      <c r="E277" s="261"/>
      <c r="F277" s="261"/>
      <c r="G277" s="261"/>
      <c r="H277" s="261"/>
      <c r="I277" s="261"/>
      <c r="J277" s="261"/>
      <c r="K277" s="261"/>
      <c r="L277" s="261"/>
      <c r="M277" s="261"/>
      <c r="N277" s="262"/>
      <c r="BX277" s="193" t="s">
        <v>244</v>
      </c>
    </row>
    <row r="278" spans="1:76" x14ac:dyDescent="0.25">
      <c r="A278" s="186" t="s">
        <v>416</v>
      </c>
      <c r="B278" s="168" t="s">
        <v>345</v>
      </c>
      <c r="C278" s="168" t="s">
        <v>255</v>
      </c>
      <c r="D278" s="247" t="s">
        <v>256</v>
      </c>
      <c r="E278" s="239"/>
      <c r="F278" s="168" t="s">
        <v>116</v>
      </c>
      <c r="G278" s="181">
        <f>SUM(G280:G282)</f>
        <v>155.5</v>
      </c>
      <c r="H278" s="185"/>
      <c r="I278" s="181">
        <f>ROUND(G278*AO278,2)</f>
        <v>0</v>
      </c>
      <c r="J278" s="181">
        <f>ROUND(G278*AP278,2)</f>
        <v>0</v>
      </c>
      <c r="K278" s="181">
        <f>ROUND(G278*H278,2)</f>
        <v>0</v>
      </c>
      <c r="L278" s="181">
        <v>6.8999999999999997E-4</v>
      </c>
      <c r="M278" s="181">
        <f>G278*L278</f>
        <v>0.107295</v>
      </c>
      <c r="N278" s="184" t="s">
        <v>812</v>
      </c>
      <c r="Z278" s="181">
        <f>ROUND(IF(AQ278="5",BJ278,0),2)</f>
        <v>0</v>
      </c>
      <c r="AB278" s="181">
        <f>ROUND(IF(AQ278="1",BH278,0),2)</f>
        <v>0</v>
      </c>
      <c r="AC278" s="181">
        <f>ROUND(IF(AQ278="1",BI278,0),2)</f>
        <v>0</v>
      </c>
      <c r="AD278" s="181">
        <f>ROUND(IF(AQ278="7",BH278,0),2)</f>
        <v>0</v>
      </c>
      <c r="AE278" s="181">
        <f>ROUND(IF(AQ278="7",BI278,0),2)</f>
        <v>0</v>
      </c>
      <c r="AF278" s="181">
        <f>ROUND(IF(AQ278="2",BH278,0),2)</f>
        <v>0</v>
      </c>
      <c r="AG278" s="181">
        <f>ROUND(IF(AQ278="2",BI278,0),2)</f>
        <v>0</v>
      </c>
      <c r="AH278" s="181">
        <f>ROUND(IF(AQ278="0",BJ278,0),2)</f>
        <v>0</v>
      </c>
      <c r="AI278" s="183" t="s">
        <v>345</v>
      </c>
      <c r="AJ278" s="181">
        <f>IF(AN278=0,K278,0)</f>
        <v>0</v>
      </c>
      <c r="AK278" s="181">
        <f>IF(AN278=12,K278,0)</f>
        <v>0</v>
      </c>
      <c r="AL278" s="181">
        <f>IF(AN278=21,K278,0)</f>
        <v>0</v>
      </c>
      <c r="AN278" s="181">
        <v>21</v>
      </c>
      <c r="AO278" s="181">
        <f>H278*0.306697159</f>
        <v>0</v>
      </c>
      <c r="AP278" s="181">
        <f>H278*(1-0.306697159)</f>
        <v>0</v>
      </c>
      <c r="AQ278" s="182" t="s">
        <v>221</v>
      </c>
      <c r="AV278" s="181">
        <f>ROUND(AW278+AX278,2)</f>
        <v>0</v>
      </c>
      <c r="AW278" s="181">
        <f>ROUND(G278*AO278,2)</f>
        <v>0</v>
      </c>
      <c r="AX278" s="181">
        <f>ROUND(G278*AP278,2)</f>
        <v>0</v>
      </c>
      <c r="AY278" s="182" t="s">
        <v>767</v>
      </c>
      <c r="AZ278" s="182" t="s">
        <v>785</v>
      </c>
      <c r="BA278" s="183" t="s">
        <v>780</v>
      </c>
      <c r="BC278" s="181">
        <f>AW278+AX278</f>
        <v>0</v>
      </c>
      <c r="BD278" s="181">
        <f>H278/(100-BE278)*100</f>
        <v>0</v>
      </c>
      <c r="BE278" s="181">
        <v>0</v>
      </c>
      <c r="BF278" s="181">
        <f>M278</f>
        <v>0.107295</v>
      </c>
      <c r="BH278" s="181">
        <f>G278*AO278</f>
        <v>0</v>
      </c>
      <c r="BI278" s="181">
        <f>G278*AP278</f>
        <v>0</v>
      </c>
      <c r="BJ278" s="181">
        <f>G278*H278</f>
        <v>0</v>
      </c>
      <c r="BK278" s="182" t="s">
        <v>747</v>
      </c>
      <c r="BL278" s="181">
        <v>722</v>
      </c>
      <c r="BW278" s="181">
        <v>21</v>
      </c>
      <c r="BX278" s="169" t="s">
        <v>256</v>
      </c>
    </row>
    <row r="279" spans="1:76" ht="40.5" customHeight="1" x14ac:dyDescent="0.25">
      <c r="A279" s="180"/>
      <c r="C279" s="192" t="s">
        <v>234</v>
      </c>
      <c r="D279" s="260" t="s">
        <v>530</v>
      </c>
      <c r="E279" s="261"/>
      <c r="F279" s="261"/>
      <c r="G279" s="261"/>
      <c r="H279" s="261"/>
      <c r="I279" s="261"/>
      <c r="J279" s="261"/>
      <c r="K279" s="261"/>
      <c r="L279" s="261"/>
      <c r="M279" s="261"/>
      <c r="N279" s="262"/>
    </row>
    <row r="280" spans="1:76" x14ac:dyDescent="0.25">
      <c r="A280" s="180"/>
      <c r="D280" s="179">
        <v>47.5</v>
      </c>
      <c r="E280" s="179" t="s">
        <v>737</v>
      </c>
      <c r="G280" s="178">
        <f t="shared" ref="G280:G281" si="24">D280</f>
        <v>47.5</v>
      </c>
      <c r="N280" s="177"/>
    </row>
    <row r="281" spans="1:76" x14ac:dyDescent="0.25">
      <c r="A281" s="180"/>
      <c r="D281" s="179">
        <v>67</v>
      </c>
      <c r="E281" s="179" t="s">
        <v>738</v>
      </c>
      <c r="G281" s="178">
        <f t="shared" si="24"/>
        <v>67</v>
      </c>
      <c r="N281" s="177"/>
    </row>
    <row r="282" spans="1:76" x14ac:dyDescent="0.25">
      <c r="A282" s="180"/>
      <c r="D282" s="179">
        <v>41</v>
      </c>
      <c r="E282" s="179" t="s">
        <v>733</v>
      </c>
      <c r="G282" s="178">
        <f>D282</f>
        <v>41</v>
      </c>
      <c r="N282" s="177"/>
    </row>
    <row r="283" spans="1:76" x14ac:dyDescent="0.25">
      <c r="A283" s="186" t="s">
        <v>419</v>
      </c>
      <c r="B283" s="168" t="s">
        <v>345</v>
      </c>
      <c r="C283" s="168" t="s">
        <v>257</v>
      </c>
      <c r="D283" s="247" t="s">
        <v>258</v>
      </c>
      <c r="E283" s="239"/>
      <c r="F283" s="168" t="s">
        <v>116</v>
      </c>
      <c r="G283" s="181">
        <f>SUM(G285:G287)</f>
        <v>155.5</v>
      </c>
      <c r="H283" s="185"/>
      <c r="I283" s="181">
        <f>ROUND(G283*AO283,2)</f>
        <v>0</v>
      </c>
      <c r="J283" s="181">
        <f>ROUND(G283*AP283,2)</f>
        <v>0</v>
      </c>
      <c r="K283" s="181">
        <f>ROUND(G283*H283,2)</f>
        <v>0</v>
      </c>
      <c r="L283" s="181">
        <v>2.5799999999999998E-3</v>
      </c>
      <c r="M283" s="181">
        <f>G283*L283</f>
        <v>0.40118999999999999</v>
      </c>
      <c r="N283" s="184" t="s">
        <v>812</v>
      </c>
      <c r="Z283" s="181">
        <f>ROUND(IF(AQ283="5",BJ283,0),2)</f>
        <v>0</v>
      </c>
      <c r="AB283" s="181">
        <f>ROUND(IF(AQ283="1",BH283,0),2)</f>
        <v>0</v>
      </c>
      <c r="AC283" s="181">
        <f>ROUND(IF(AQ283="1",BI283,0),2)</f>
        <v>0</v>
      </c>
      <c r="AD283" s="181">
        <f>ROUND(IF(AQ283="7",BH283,0),2)</f>
        <v>0</v>
      </c>
      <c r="AE283" s="181">
        <f>ROUND(IF(AQ283="7",BI283,0),2)</f>
        <v>0</v>
      </c>
      <c r="AF283" s="181">
        <f>ROUND(IF(AQ283="2",BH283,0),2)</f>
        <v>0</v>
      </c>
      <c r="AG283" s="181">
        <f>ROUND(IF(AQ283="2",BI283,0),2)</f>
        <v>0</v>
      </c>
      <c r="AH283" s="181">
        <f>ROUND(IF(AQ283="0",BJ283,0),2)</f>
        <v>0</v>
      </c>
      <c r="AI283" s="183" t="s">
        <v>345</v>
      </c>
      <c r="AJ283" s="181">
        <f>IF(AN283=0,K283,0)</f>
        <v>0</v>
      </c>
      <c r="AK283" s="181">
        <f>IF(AN283=12,K283,0)</f>
        <v>0</v>
      </c>
      <c r="AL283" s="181">
        <f>IF(AN283=21,K283,0)</f>
        <v>0</v>
      </c>
      <c r="AN283" s="181">
        <v>21</v>
      </c>
      <c r="AO283" s="181">
        <f>H283*0.8492875</f>
        <v>0</v>
      </c>
      <c r="AP283" s="181">
        <f>H283*(1-0.8492875)</f>
        <v>0</v>
      </c>
      <c r="AQ283" s="182" t="s">
        <v>220</v>
      </c>
      <c r="AV283" s="181">
        <f>ROUND(AW283+AX283,2)</f>
        <v>0</v>
      </c>
      <c r="AW283" s="181">
        <f>ROUND(G283*AO283,2)</f>
        <v>0</v>
      </c>
      <c r="AX283" s="181">
        <f>ROUND(G283*AP283,2)</f>
        <v>0</v>
      </c>
      <c r="AY283" s="182" t="s">
        <v>767</v>
      </c>
      <c r="AZ283" s="182" t="s">
        <v>785</v>
      </c>
      <c r="BA283" s="183" t="s">
        <v>780</v>
      </c>
      <c r="BC283" s="181">
        <f>AW283+AX283</f>
        <v>0</v>
      </c>
      <c r="BD283" s="181">
        <f>H283/(100-BE283)*100</f>
        <v>0</v>
      </c>
      <c r="BE283" s="181">
        <v>0</v>
      </c>
      <c r="BF283" s="181">
        <f>M283</f>
        <v>0.40118999999999999</v>
      </c>
      <c r="BH283" s="181">
        <f>G283*AO283</f>
        <v>0</v>
      </c>
      <c r="BI283" s="181">
        <f>G283*AP283</f>
        <v>0</v>
      </c>
      <c r="BJ283" s="181">
        <f>G283*H283</f>
        <v>0</v>
      </c>
      <c r="BK283" s="182" t="s">
        <v>747</v>
      </c>
      <c r="BL283" s="181">
        <v>722</v>
      </c>
      <c r="BW283" s="181">
        <v>21</v>
      </c>
      <c r="BX283" s="169" t="s">
        <v>258</v>
      </c>
    </row>
    <row r="284" spans="1:76" ht="13.5" customHeight="1" x14ac:dyDescent="0.25">
      <c r="A284" s="180"/>
      <c r="C284" s="192" t="s">
        <v>234</v>
      </c>
      <c r="D284" s="260" t="s">
        <v>238</v>
      </c>
      <c r="E284" s="261"/>
      <c r="F284" s="261"/>
      <c r="G284" s="261"/>
      <c r="H284" s="261"/>
      <c r="I284" s="261"/>
      <c r="J284" s="261"/>
      <c r="K284" s="261"/>
      <c r="L284" s="261"/>
      <c r="M284" s="261"/>
      <c r="N284" s="262"/>
    </row>
    <row r="285" spans="1:76" x14ac:dyDescent="0.25">
      <c r="A285" s="180"/>
      <c r="D285" s="179">
        <v>47.5</v>
      </c>
      <c r="E285" s="179" t="s">
        <v>737</v>
      </c>
      <c r="G285" s="178">
        <f t="shared" ref="G285:G286" si="25">D285</f>
        <v>47.5</v>
      </c>
      <c r="N285" s="177"/>
    </row>
    <row r="286" spans="1:76" x14ac:dyDescent="0.25">
      <c r="A286" s="180"/>
      <c r="D286" s="179">
        <v>67</v>
      </c>
      <c r="E286" s="179" t="s">
        <v>738</v>
      </c>
      <c r="G286" s="178">
        <f t="shared" si="25"/>
        <v>67</v>
      </c>
      <c r="N286" s="177"/>
    </row>
    <row r="287" spans="1:76" x14ac:dyDescent="0.25">
      <c r="A287" s="180"/>
      <c r="D287" s="179">
        <v>41</v>
      </c>
      <c r="E287" s="179" t="s">
        <v>733</v>
      </c>
      <c r="G287" s="178">
        <f>D287</f>
        <v>41</v>
      </c>
      <c r="N287" s="177"/>
    </row>
    <row r="288" spans="1:76" x14ac:dyDescent="0.25">
      <c r="A288" s="186" t="s">
        <v>420</v>
      </c>
      <c r="B288" s="168" t="s">
        <v>345</v>
      </c>
      <c r="C288" s="168" t="s">
        <v>422</v>
      </c>
      <c r="D288" s="247" t="s">
        <v>423</v>
      </c>
      <c r="E288" s="239"/>
      <c r="F288" s="168" t="s">
        <v>116</v>
      </c>
      <c r="G288" s="181">
        <f>SUM(G290:G292)</f>
        <v>18</v>
      </c>
      <c r="H288" s="185"/>
      <c r="I288" s="181">
        <f>ROUND(G288*AO288,2)</f>
        <v>0</v>
      </c>
      <c r="J288" s="181">
        <f>ROUND(G288*AP288,2)</f>
        <v>0</v>
      </c>
      <c r="K288" s="181">
        <f>ROUND(G288*H288,2)</f>
        <v>0</v>
      </c>
      <c r="L288" s="181">
        <v>1.6000000000000001E-4</v>
      </c>
      <c r="M288" s="181">
        <f>G288*L288</f>
        <v>2.8800000000000002E-3</v>
      </c>
      <c r="N288" s="184" t="s">
        <v>812</v>
      </c>
      <c r="Z288" s="181">
        <f>ROUND(IF(AQ288="5",BJ288,0),2)</f>
        <v>0</v>
      </c>
      <c r="AB288" s="181">
        <f>ROUND(IF(AQ288="1",BH288,0),2)</f>
        <v>0</v>
      </c>
      <c r="AC288" s="181">
        <f>ROUND(IF(AQ288="1",BI288,0),2)</f>
        <v>0</v>
      </c>
      <c r="AD288" s="181">
        <f>ROUND(IF(AQ288="7",BH288,0),2)</f>
        <v>0</v>
      </c>
      <c r="AE288" s="181">
        <f>ROUND(IF(AQ288="7",BI288,0),2)</f>
        <v>0</v>
      </c>
      <c r="AF288" s="181">
        <f>ROUND(IF(AQ288="2",BH288,0),2)</f>
        <v>0</v>
      </c>
      <c r="AG288" s="181">
        <f>ROUND(IF(AQ288="2",BI288,0),2)</f>
        <v>0</v>
      </c>
      <c r="AH288" s="181">
        <f>ROUND(IF(AQ288="0",BJ288,0),2)</f>
        <v>0</v>
      </c>
      <c r="AI288" s="183" t="s">
        <v>345</v>
      </c>
      <c r="AJ288" s="181">
        <f>IF(AN288=0,K288,0)</f>
        <v>0</v>
      </c>
      <c r="AK288" s="181">
        <f>IF(AN288=12,K288,0)</f>
        <v>0</v>
      </c>
      <c r="AL288" s="181">
        <f>IF(AN288=21,K288,0)</f>
        <v>0</v>
      </c>
      <c r="AN288" s="181">
        <v>21</v>
      </c>
      <c r="AO288" s="181">
        <f>H288*0.315567074</f>
        <v>0</v>
      </c>
      <c r="AP288" s="181">
        <f>H288*(1-0.315567074)</f>
        <v>0</v>
      </c>
      <c r="AQ288" s="182" t="s">
        <v>220</v>
      </c>
      <c r="AV288" s="181">
        <f>ROUND(AW288+AX288,2)</f>
        <v>0</v>
      </c>
      <c r="AW288" s="181">
        <f>ROUND(G288*AO288,2)</f>
        <v>0</v>
      </c>
      <c r="AX288" s="181">
        <f>ROUND(G288*AP288,2)</f>
        <v>0</v>
      </c>
      <c r="AY288" s="182" t="s">
        <v>767</v>
      </c>
      <c r="AZ288" s="182" t="s">
        <v>785</v>
      </c>
      <c r="BA288" s="183" t="s">
        <v>780</v>
      </c>
      <c r="BC288" s="181">
        <f>AW288+AX288</f>
        <v>0</v>
      </c>
      <c r="BD288" s="181">
        <f>H288/(100-BE288)*100</f>
        <v>0</v>
      </c>
      <c r="BE288" s="181">
        <v>0</v>
      </c>
      <c r="BF288" s="181">
        <f>M288</f>
        <v>2.8800000000000002E-3</v>
      </c>
      <c r="BH288" s="181">
        <f>G288*AO288</f>
        <v>0</v>
      </c>
      <c r="BI288" s="181">
        <f>G288*AP288</f>
        <v>0</v>
      </c>
      <c r="BJ288" s="181">
        <f>G288*H288</f>
        <v>0</v>
      </c>
      <c r="BK288" s="182" t="s">
        <v>747</v>
      </c>
      <c r="BL288" s="181">
        <v>722</v>
      </c>
      <c r="BW288" s="181">
        <v>21</v>
      </c>
      <c r="BX288" s="169" t="s">
        <v>423</v>
      </c>
    </row>
    <row r="289" spans="1:76" ht="27" customHeight="1" x14ac:dyDescent="0.25">
      <c r="A289" s="180"/>
      <c r="C289" s="192" t="s">
        <v>234</v>
      </c>
      <c r="D289" s="260" t="s">
        <v>271</v>
      </c>
      <c r="E289" s="261"/>
      <c r="F289" s="261"/>
      <c r="G289" s="261"/>
      <c r="H289" s="261"/>
      <c r="I289" s="261"/>
      <c r="J289" s="261"/>
      <c r="K289" s="261"/>
      <c r="L289" s="261"/>
      <c r="M289" s="261"/>
      <c r="N289" s="262"/>
    </row>
    <row r="290" spans="1:76" x14ac:dyDescent="0.25">
      <c r="A290" s="180"/>
      <c r="D290" s="179">
        <v>6</v>
      </c>
      <c r="E290" s="179" t="s">
        <v>737</v>
      </c>
      <c r="G290" s="178">
        <f t="shared" ref="G290:G291" si="26">D290</f>
        <v>6</v>
      </c>
      <c r="N290" s="177"/>
    </row>
    <row r="291" spans="1:76" x14ac:dyDescent="0.25">
      <c r="A291" s="180"/>
      <c r="D291" s="179">
        <v>0</v>
      </c>
      <c r="E291" s="179" t="s">
        <v>738</v>
      </c>
      <c r="G291" s="178">
        <f t="shared" si="26"/>
        <v>0</v>
      </c>
      <c r="N291" s="177"/>
    </row>
    <row r="292" spans="1:76" x14ac:dyDescent="0.25">
      <c r="A292" s="180"/>
      <c r="D292" s="179">
        <v>12</v>
      </c>
      <c r="E292" s="179" t="s">
        <v>733</v>
      </c>
      <c r="G292" s="178">
        <f>D292</f>
        <v>12</v>
      </c>
      <c r="N292" s="177"/>
    </row>
    <row r="293" spans="1:76" x14ac:dyDescent="0.25">
      <c r="A293" s="180"/>
      <c r="C293" s="192" t="s">
        <v>243</v>
      </c>
      <c r="D293" s="260" t="s">
        <v>371</v>
      </c>
      <c r="E293" s="261"/>
      <c r="F293" s="261"/>
      <c r="G293" s="261"/>
      <c r="H293" s="261"/>
      <c r="I293" s="261"/>
      <c r="J293" s="261"/>
      <c r="K293" s="261"/>
      <c r="L293" s="261"/>
      <c r="M293" s="261"/>
      <c r="N293" s="262"/>
      <c r="BX293" s="193" t="s">
        <v>371</v>
      </c>
    </row>
    <row r="294" spans="1:76" ht="25.5" x14ac:dyDescent="0.25">
      <c r="A294" s="186" t="s">
        <v>421</v>
      </c>
      <c r="B294" s="168" t="s">
        <v>345</v>
      </c>
      <c r="C294" s="168" t="s">
        <v>260</v>
      </c>
      <c r="D294" s="247" t="s">
        <v>261</v>
      </c>
      <c r="E294" s="239"/>
      <c r="F294" s="168" t="s">
        <v>116</v>
      </c>
      <c r="G294" s="181">
        <f>SUM(G295:G297)</f>
        <v>84</v>
      </c>
      <c r="H294" s="185"/>
      <c r="I294" s="181">
        <f>ROUND(G294*AO294,2)</f>
        <v>0</v>
      </c>
      <c r="J294" s="181">
        <f>ROUND(G294*AP294,2)</f>
        <v>0</v>
      </c>
      <c r="K294" s="181">
        <f>ROUND(G294*H294,2)</f>
        <v>0</v>
      </c>
      <c r="L294" s="181">
        <v>8.4999999999999995E-4</v>
      </c>
      <c r="M294" s="181">
        <f>G294*L294</f>
        <v>7.1399999999999991E-2</v>
      </c>
      <c r="N294" s="184" t="s">
        <v>812</v>
      </c>
      <c r="Z294" s="181">
        <f>ROUND(IF(AQ294="5",BJ294,0),2)</f>
        <v>0</v>
      </c>
      <c r="AB294" s="181">
        <f>ROUND(IF(AQ294="1",BH294,0),2)</f>
        <v>0</v>
      </c>
      <c r="AC294" s="181">
        <f>ROUND(IF(AQ294="1",BI294,0),2)</f>
        <v>0</v>
      </c>
      <c r="AD294" s="181">
        <f>ROUND(IF(AQ294="7",BH294,0),2)</f>
        <v>0</v>
      </c>
      <c r="AE294" s="181">
        <f>ROUND(IF(AQ294="7",BI294,0),2)</f>
        <v>0</v>
      </c>
      <c r="AF294" s="181">
        <f>ROUND(IF(AQ294="2",BH294,0),2)</f>
        <v>0</v>
      </c>
      <c r="AG294" s="181">
        <f>ROUND(IF(AQ294="2",BI294,0),2)</f>
        <v>0</v>
      </c>
      <c r="AH294" s="181">
        <f>ROUND(IF(AQ294="0",BJ294,0),2)</f>
        <v>0</v>
      </c>
      <c r="AI294" s="183" t="s">
        <v>345</v>
      </c>
      <c r="AJ294" s="181">
        <f>IF(AN294=0,K294,0)</f>
        <v>0</v>
      </c>
      <c r="AK294" s="181">
        <f>IF(AN294=12,K294,0)</f>
        <v>0</v>
      </c>
      <c r="AL294" s="181">
        <f>IF(AN294=21,K294,0)</f>
        <v>0</v>
      </c>
      <c r="AN294" s="181">
        <v>21</v>
      </c>
      <c r="AO294" s="181">
        <f>H294*1</f>
        <v>0</v>
      </c>
      <c r="AP294" s="181">
        <f>H294*(1-1)</f>
        <v>0</v>
      </c>
      <c r="AQ294" s="182" t="s">
        <v>220</v>
      </c>
      <c r="AV294" s="181">
        <f>ROUND(AW294+AX294,2)</f>
        <v>0</v>
      </c>
      <c r="AW294" s="181">
        <f>ROUND(G294*AO294,2)</f>
        <v>0</v>
      </c>
      <c r="AX294" s="181">
        <f>ROUND(G294*AP294,2)</f>
        <v>0</v>
      </c>
      <c r="AY294" s="182" t="s">
        <v>767</v>
      </c>
      <c r="AZ294" s="182" t="s">
        <v>785</v>
      </c>
      <c r="BA294" s="183" t="s">
        <v>780</v>
      </c>
      <c r="BC294" s="181">
        <f>AW294+AX294</f>
        <v>0</v>
      </c>
      <c r="BD294" s="181">
        <f>H294/(100-BE294)*100</f>
        <v>0</v>
      </c>
      <c r="BE294" s="181">
        <v>0</v>
      </c>
      <c r="BF294" s="181">
        <f>M294</f>
        <v>7.1399999999999991E-2</v>
      </c>
      <c r="BH294" s="181">
        <f>G294*AO294</f>
        <v>0</v>
      </c>
      <c r="BI294" s="181">
        <f>G294*AP294</f>
        <v>0</v>
      </c>
      <c r="BJ294" s="181">
        <f>G294*H294</f>
        <v>0</v>
      </c>
      <c r="BK294" s="182" t="s">
        <v>242</v>
      </c>
      <c r="BL294" s="181">
        <v>722</v>
      </c>
      <c r="BW294" s="181">
        <v>21</v>
      </c>
      <c r="BX294" s="169" t="s">
        <v>261</v>
      </c>
    </row>
    <row r="295" spans="1:76" x14ac:dyDescent="0.25">
      <c r="A295" s="180"/>
      <c r="D295" s="179">
        <v>34</v>
      </c>
      <c r="E295" s="179" t="s">
        <v>737</v>
      </c>
      <c r="G295" s="178">
        <f t="shared" ref="G295:G296" si="27">D295</f>
        <v>34</v>
      </c>
      <c r="N295" s="177"/>
    </row>
    <row r="296" spans="1:76" x14ac:dyDescent="0.25">
      <c r="A296" s="180"/>
      <c r="D296" s="179">
        <v>21</v>
      </c>
      <c r="E296" s="179" t="s">
        <v>738</v>
      </c>
      <c r="G296" s="178">
        <f t="shared" si="27"/>
        <v>21</v>
      </c>
      <c r="N296" s="177"/>
    </row>
    <row r="297" spans="1:76" x14ac:dyDescent="0.25">
      <c r="A297" s="180"/>
      <c r="D297" s="179">
        <v>29</v>
      </c>
      <c r="E297" s="179" t="s">
        <v>733</v>
      </c>
      <c r="G297" s="178">
        <f>D297</f>
        <v>29</v>
      </c>
      <c r="N297" s="177"/>
    </row>
    <row r="298" spans="1:76" ht="38.25" x14ac:dyDescent="0.25">
      <c r="A298" s="180"/>
      <c r="C298" s="192" t="s">
        <v>243</v>
      </c>
      <c r="D298" s="260" t="s">
        <v>244</v>
      </c>
      <c r="E298" s="261"/>
      <c r="F298" s="261"/>
      <c r="G298" s="261"/>
      <c r="H298" s="261"/>
      <c r="I298" s="261"/>
      <c r="J298" s="261"/>
      <c r="K298" s="261"/>
      <c r="L298" s="261"/>
      <c r="M298" s="261"/>
      <c r="N298" s="262"/>
      <c r="BX298" s="193" t="s">
        <v>244</v>
      </c>
    </row>
    <row r="299" spans="1:76" x14ac:dyDescent="0.25">
      <c r="A299" s="186" t="s">
        <v>424</v>
      </c>
      <c r="B299" s="168" t="s">
        <v>345</v>
      </c>
      <c r="C299" s="168" t="s">
        <v>263</v>
      </c>
      <c r="D299" s="247" t="s">
        <v>264</v>
      </c>
      <c r="E299" s="239"/>
      <c r="F299" s="168" t="s">
        <v>116</v>
      </c>
      <c r="G299" s="181">
        <f>SUM(G301:G303)</f>
        <v>122</v>
      </c>
      <c r="H299" s="185"/>
      <c r="I299" s="181">
        <f>ROUND(G299*AO299,2)</f>
        <v>0</v>
      </c>
      <c r="J299" s="181">
        <f>ROUND(G299*AP299,2)</f>
        <v>0</v>
      </c>
      <c r="K299" s="181">
        <f>ROUND(G299*H299,2)</f>
        <v>0</v>
      </c>
      <c r="L299" s="181">
        <v>9.2000000000000003E-4</v>
      </c>
      <c r="M299" s="181">
        <f>G299*L299</f>
        <v>0.11224000000000001</v>
      </c>
      <c r="N299" s="184" t="s">
        <v>812</v>
      </c>
      <c r="Z299" s="181">
        <f>ROUND(IF(AQ299="5",BJ299,0),2)</f>
        <v>0</v>
      </c>
      <c r="AB299" s="181">
        <f>ROUND(IF(AQ299="1",BH299,0),2)</f>
        <v>0</v>
      </c>
      <c r="AC299" s="181">
        <f>ROUND(IF(AQ299="1",BI299,0),2)</f>
        <v>0</v>
      </c>
      <c r="AD299" s="181">
        <f>ROUND(IF(AQ299="7",BH299,0),2)</f>
        <v>0</v>
      </c>
      <c r="AE299" s="181">
        <f>ROUND(IF(AQ299="7",BI299,0),2)</f>
        <v>0</v>
      </c>
      <c r="AF299" s="181">
        <f>ROUND(IF(AQ299="2",BH299,0),2)</f>
        <v>0</v>
      </c>
      <c r="AG299" s="181">
        <f>ROUND(IF(AQ299="2",BI299,0),2)</f>
        <v>0</v>
      </c>
      <c r="AH299" s="181">
        <f>ROUND(IF(AQ299="0",BJ299,0),2)</f>
        <v>0</v>
      </c>
      <c r="AI299" s="183" t="s">
        <v>345</v>
      </c>
      <c r="AJ299" s="181">
        <f>IF(AN299=0,K299,0)</f>
        <v>0</v>
      </c>
      <c r="AK299" s="181">
        <f>IF(AN299=12,K299,0)</f>
        <v>0</v>
      </c>
      <c r="AL299" s="181">
        <f>IF(AN299=21,K299,0)</f>
        <v>0</v>
      </c>
      <c r="AN299" s="181">
        <v>21</v>
      </c>
      <c r="AO299" s="181">
        <f>H299*0.323711085</f>
        <v>0</v>
      </c>
      <c r="AP299" s="181">
        <f>H299*(1-0.323711085)</f>
        <v>0</v>
      </c>
      <c r="AQ299" s="182" t="s">
        <v>221</v>
      </c>
      <c r="AV299" s="181">
        <f>ROUND(AW299+AX299,2)</f>
        <v>0</v>
      </c>
      <c r="AW299" s="181">
        <f>ROUND(G299*AO299,2)</f>
        <v>0</v>
      </c>
      <c r="AX299" s="181">
        <f>ROUND(G299*AP299,2)</f>
        <v>0</v>
      </c>
      <c r="AY299" s="182" t="s">
        <v>767</v>
      </c>
      <c r="AZ299" s="182" t="s">
        <v>785</v>
      </c>
      <c r="BA299" s="183" t="s">
        <v>780</v>
      </c>
      <c r="BC299" s="181">
        <f>AW299+AX299</f>
        <v>0</v>
      </c>
      <c r="BD299" s="181">
        <f>H299/(100-BE299)*100</f>
        <v>0</v>
      </c>
      <c r="BE299" s="181">
        <v>0</v>
      </c>
      <c r="BF299" s="181">
        <f>M299</f>
        <v>0.11224000000000001</v>
      </c>
      <c r="BH299" s="181">
        <f>G299*AO299</f>
        <v>0</v>
      </c>
      <c r="BI299" s="181">
        <f>G299*AP299</f>
        <v>0</v>
      </c>
      <c r="BJ299" s="181">
        <f>G299*H299</f>
        <v>0</v>
      </c>
      <c r="BK299" s="182" t="s">
        <v>747</v>
      </c>
      <c r="BL299" s="181">
        <v>722</v>
      </c>
      <c r="BW299" s="181">
        <v>21</v>
      </c>
      <c r="BX299" s="169" t="s">
        <v>264</v>
      </c>
    </row>
    <row r="300" spans="1:76" ht="40.5" customHeight="1" x14ac:dyDescent="0.25">
      <c r="A300" s="180"/>
      <c r="C300" s="192" t="s">
        <v>234</v>
      </c>
      <c r="D300" s="260" t="s">
        <v>530</v>
      </c>
      <c r="E300" s="261"/>
      <c r="F300" s="261"/>
      <c r="G300" s="261"/>
      <c r="H300" s="261"/>
      <c r="I300" s="261"/>
      <c r="J300" s="261"/>
      <c r="K300" s="261"/>
      <c r="L300" s="261"/>
      <c r="M300" s="261"/>
      <c r="N300" s="262"/>
    </row>
    <row r="301" spans="1:76" x14ac:dyDescent="0.25">
      <c r="A301" s="180"/>
      <c r="D301" s="179">
        <v>29.5</v>
      </c>
      <c r="E301" s="179" t="s">
        <v>737</v>
      </c>
      <c r="G301" s="178">
        <f t="shared" ref="G301:G302" si="28">D301</f>
        <v>29.5</v>
      </c>
      <c r="N301" s="177"/>
    </row>
    <row r="302" spans="1:76" x14ac:dyDescent="0.25">
      <c r="A302" s="180"/>
      <c r="D302" s="179">
        <v>67.5</v>
      </c>
      <c r="E302" s="179" t="s">
        <v>738</v>
      </c>
      <c r="G302" s="178">
        <f t="shared" si="28"/>
        <v>67.5</v>
      </c>
      <c r="N302" s="177"/>
    </row>
    <row r="303" spans="1:76" x14ac:dyDescent="0.25">
      <c r="A303" s="180"/>
      <c r="D303" s="179">
        <v>25</v>
      </c>
      <c r="E303" s="179" t="s">
        <v>733</v>
      </c>
      <c r="G303" s="178">
        <f>D303</f>
        <v>25</v>
      </c>
      <c r="N303" s="177"/>
    </row>
    <row r="304" spans="1:76" x14ac:dyDescent="0.25">
      <c r="A304" s="186" t="s">
        <v>425</v>
      </c>
      <c r="B304" s="168" t="s">
        <v>345</v>
      </c>
      <c r="C304" s="168" t="s">
        <v>266</v>
      </c>
      <c r="D304" s="247" t="s">
        <v>267</v>
      </c>
      <c r="E304" s="239"/>
      <c r="F304" s="168" t="s">
        <v>116</v>
      </c>
      <c r="G304" s="181">
        <f>SUM(G306:G308)</f>
        <v>122</v>
      </c>
      <c r="H304" s="185"/>
      <c r="I304" s="181">
        <f>ROUND(G304*AO304,2)</f>
        <v>0</v>
      </c>
      <c r="J304" s="181">
        <f>ROUND(G304*AP304,2)</f>
        <v>0</v>
      </c>
      <c r="K304" s="181">
        <f>ROUND(G304*H304,2)</f>
        <v>0</v>
      </c>
      <c r="L304" s="181">
        <v>3.9100000000000003E-3</v>
      </c>
      <c r="M304" s="181">
        <f>G304*L304</f>
        <v>0.47702000000000006</v>
      </c>
      <c r="N304" s="184" t="s">
        <v>812</v>
      </c>
      <c r="Z304" s="181">
        <f>ROUND(IF(AQ304="5",BJ304,0),2)</f>
        <v>0</v>
      </c>
      <c r="AB304" s="181">
        <f>ROUND(IF(AQ304="1",BH304,0),2)</f>
        <v>0</v>
      </c>
      <c r="AC304" s="181">
        <f>ROUND(IF(AQ304="1",BI304,0),2)</f>
        <v>0</v>
      </c>
      <c r="AD304" s="181">
        <f>ROUND(IF(AQ304="7",BH304,0),2)</f>
        <v>0</v>
      </c>
      <c r="AE304" s="181">
        <f>ROUND(IF(AQ304="7",BI304,0),2)</f>
        <v>0</v>
      </c>
      <c r="AF304" s="181">
        <f>ROUND(IF(AQ304="2",BH304,0),2)</f>
        <v>0</v>
      </c>
      <c r="AG304" s="181">
        <f>ROUND(IF(AQ304="2",BI304,0),2)</f>
        <v>0</v>
      </c>
      <c r="AH304" s="181">
        <f>ROUND(IF(AQ304="0",BJ304,0),2)</f>
        <v>0</v>
      </c>
      <c r="AI304" s="183" t="s">
        <v>345</v>
      </c>
      <c r="AJ304" s="181">
        <f>IF(AN304=0,K304,0)</f>
        <v>0</v>
      </c>
      <c r="AK304" s="181">
        <f>IF(AN304=12,K304,0)</f>
        <v>0</v>
      </c>
      <c r="AL304" s="181">
        <f>IF(AN304=21,K304,0)</f>
        <v>0</v>
      </c>
      <c r="AN304" s="181">
        <v>21</v>
      </c>
      <c r="AO304" s="181">
        <f>H304*0.917194591</f>
        <v>0</v>
      </c>
      <c r="AP304" s="181">
        <f>H304*(1-0.917194591)</f>
        <v>0</v>
      </c>
      <c r="AQ304" s="182" t="s">
        <v>220</v>
      </c>
      <c r="AV304" s="181">
        <f>ROUND(AW304+AX304,2)</f>
        <v>0</v>
      </c>
      <c r="AW304" s="181">
        <f>ROUND(G304*AO304,2)</f>
        <v>0</v>
      </c>
      <c r="AX304" s="181">
        <f>ROUND(G304*AP304,2)</f>
        <v>0</v>
      </c>
      <c r="AY304" s="182" t="s">
        <v>767</v>
      </c>
      <c r="AZ304" s="182" t="s">
        <v>785</v>
      </c>
      <c r="BA304" s="183" t="s">
        <v>780</v>
      </c>
      <c r="BC304" s="181">
        <f>AW304+AX304</f>
        <v>0</v>
      </c>
      <c r="BD304" s="181">
        <f>H304/(100-BE304)*100</f>
        <v>0</v>
      </c>
      <c r="BE304" s="181">
        <v>0</v>
      </c>
      <c r="BF304" s="181">
        <f>M304</f>
        <v>0.47702000000000006</v>
      </c>
      <c r="BH304" s="181">
        <f>G304*AO304</f>
        <v>0</v>
      </c>
      <c r="BI304" s="181">
        <f>G304*AP304</f>
        <v>0</v>
      </c>
      <c r="BJ304" s="181">
        <f>G304*H304</f>
        <v>0</v>
      </c>
      <c r="BK304" s="182" t="s">
        <v>747</v>
      </c>
      <c r="BL304" s="181">
        <v>722</v>
      </c>
      <c r="BW304" s="181">
        <v>21</v>
      </c>
      <c r="BX304" s="169" t="s">
        <v>267</v>
      </c>
    </row>
    <row r="305" spans="1:76" ht="13.5" customHeight="1" x14ac:dyDescent="0.25">
      <c r="A305" s="180"/>
      <c r="C305" s="192" t="s">
        <v>234</v>
      </c>
      <c r="D305" s="260" t="s">
        <v>238</v>
      </c>
      <c r="E305" s="261"/>
      <c r="F305" s="261"/>
      <c r="G305" s="261"/>
      <c r="H305" s="261"/>
      <c r="I305" s="261"/>
      <c r="J305" s="261"/>
      <c r="K305" s="261"/>
      <c r="L305" s="261"/>
      <c r="M305" s="261"/>
      <c r="N305" s="262"/>
    </row>
    <row r="306" spans="1:76" x14ac:dyDescent="0.25">
      <c r="A306" s="180"/>
      <c r="D306" s="179">
        <v>29.5</v>
      </c>
      <c r="E306" s="179" t="s">
        <v>737</v>
      </c>
      <c r="G306" s="178">
        <f t="shared" ref="G306:G307" si="29">D306</f>
        <v>29.5</v>
      </c>
      <c r="N306" s="177"/>
    </row>
    <row r="307" spans="1:76" x14ac:dyDescent="0.25">
      <c r="A307" s="180"/>
      <c r="D307" s="179">
        <v>67.5</v>
      </c>
      <c r="E307" s="179" t="s">
        <v>738</v>
      </c>
      <c r="G307" s="178">
        <f t="shared" si="29"/>
        <v>67.5</v>
      </c>
      <c r="N307" s="177"/>
    </row>
    <row r="308" spans="1:76" x14ac:dyDescent="0.25">
      <c r="A308" s="180"/>
      <c r="D308" s="179">
        <v>25</v>
      </c>
      <c r="E308" s="179" t="s">
        <v>733</v>
      </c>
      <c r="G308" s="178">
        <f>D308</f>
        <v>25</v>
      </c>
      <c r="N308" s="177"/>
    </row>
    <row r="309" spans="1:76" x14ac:dyDescent="0.25">
      <c r="A309" s="186" t="s">
        <v>426</v>
      </c>
      <c r="B309" s="168" t="s">
        <v>345</v>
      </c>
      <c r="C309" s="168" t="s">
        <v>269</v>
      </c>
      <c r="D309" s="247" t="s">
        <v>270</v>
      </c>
      <c r="E309" s="239"/>
      <c r="F309" s="168" t="s">
        <v>116</v>
      </c>
      <c r="G309" s="181">
        <f>SUM(G311:G313)</f>
        <v>92</v>
      </c>
      <c r="H309" s="185"/>
      <c r="I309" s="181">
        <f>ROUND(G309*AO309,2)</f>
        <v>0</v>
      </c>
      <c r="J309" s="181">
        <f>ROUND(G309*AP309,2)</f>
        <v>0</v>
      </c>
      <c r="K309" s="181">
        <f>ROUND(G309*H309,2)</f>
        <v>0</v>
      </c>
      <c r="L309" s="181">
        <v>2.0000000000000001E-4</v>
      </c>
      <c r="M309" s="181">
        <f>G309*L309</f>
        <v>1.84E-2</v>
      </c>
      <c r="N309" s="184" t="s">
        <v>812</v>
      </c>
      <c r="Z309" s="181">
        <f>ROUND(IF(AQ309="5",BJ309,0),2)</f>
        <v>0</v>
      </c>
      <c r="AB309" s="181">
        <f>ROUND(IF(AQ309="1",BH309,0),2)</f>
        <v>0</v>
      </c>
      <c r="AC309" s="181">
        <f>ROUND(IF(AQ309="1",BI309,0),2)</f>
        <v>0</v>
      </c>
      <c r="AD309" s="181">
        <f>ROUND(IF(AQ309="7",BH309,0),2)</f>
        <v>0</v>
      </c>
      <c r="AE309" s="181">
        <f>ROUND(IF(AQ309="7",BI309,0),2)</f>
        <v>0</v>
      </c>
      <c r="AF309" s="181">
        <f>ROUND(IF(AQ309="2",BH309,0),2)</f>
        <v>0</v>
      </c>
      <c r="AG309" s="181">
        <f>ROUND(IF(AQ309="2",BI309,0),2)</f>
        <v>0</v>
      </c>
      <c r="AH309" s="181">
        <f>ROUND(IF(AQ309="0",BJ309,0),2)</f>
        <v>0</v>
      </c>
      <c r="AI309" s="183" t="s">
        <v>345</v>
      </c>
      <c r="AJ309" s="181">
        <f>IF(AN309=0,K309,0)</f>
        <v>0</v>
      </c>
      <c r="AK309" s="181">
        <f>IF(AN309=12,K309,0)</f>
        <v>0</v>
      </c>
      <c r="AL309" s="181">
        <f>IF(AN309=21,K309,0)</f>
        <v>0</v>
      </c>
      <c r="AN309" s="181">
        <v>21</v>
      </c>
      <c r="AO309" s="181">
        <f>H309*0.317714286</f>
        <v>0</v>
      </c>
      <c r="AP309" s="181">
        <f>H309*(1-0.317714286)</f>
        <v>0</v>
      </c>
      <c r="AQ309" s="182" t="s">
        <v>220</v>
      </c>
      <c r="AV309" s="181">
        <f>ROUND(AW309+AX309,2)</f>
        <v>0</v>
      </c>
      <c r="AW309" s="181">
        <f>ROUND(G309*AO309,2)</f>
        <v>0</v>
      </c>
      <c r="AX309" s="181">
        <f>ROUND(G309*AP309,2)</f>
        <v>0</v>
      </c>
      <c r="AY309" s="182" t="s">
        <v>767</v>
      </c>
      <c r="AZ309" s="182" t="s">
        <v>785</v>
      </c>
      <c r="BA309" s="183" t="s">
        <v>780</v>
      </c>
      <c r="BC309" s="181">
        <f>AW309+AX309</f>
        <v>0</v>
      </c>
      <c r="BD309" s="181">
        <f>H309/(100-BE309)*100</f>
        <v>0</v>
      </c>
      <c r="BE309" s="181">
        <v>0</v>
      </c>
      <c r="BF309" s="181">
        <f>M309</f>
        <v>1.84E-2</v>
      </c>
      <c r="BH309" s="181">
        <f>G309*AO309</f>
        <v>0</v>
      </c>
      <c r="BI309" s="181">
        <f>G309*AP309</f>
        <v>0</v>
      </c>
      <c r="BJ309" s="181">
        <f>G309*H309</f>
        <v>0</v>
      </c>
      <c r="BK309" s="182" t="s">
        <v>747</v>
      </c>
      <c r="BL309" s="181">
        <v>722</v>
      </c>
      <c r="BW309" s="181">
        <v>21</v>
      </c>
      <c r="BX309" s="169" t="s">
        <v>270</v>
      </c>
    </row>
    <row r="310" spans="1:76" ht="27" customHeight="1" x14ac:dyDescent="0.25">
      <c r="A310" s="180"/>
      <c r="C310" s="192" t="s">
        <v>234</v>
      </c>
      <c r="D310" s="260" t="s">
        <v>271</v>
      </c>
      <c r="E310" s="261"/>
      <c r="F310" s="261"/>
      <c r="G310" s="261"/>
      <c r="H310" s="261"/>
      <c r="I310" s="261"/>
      <c r="J310" s="261"/>
      <c r="K310" s="261"/>
      <c r="L310" s="261"/>
      <c r="M310" s="261"/>
      <c r="N310" s="262"/>
    </row>
    <row r="311" spans="1:76" x14ac:dyDescent="0.25">
      <c r="A311" s="180"/>
      <c r="D311" s="179">
        <v>18</v>
      </c>
      <c r="E311" s="179" t="s">
        <v>737</v>
      </c>
      <c r="G311" s="178">
        <f t="shared" ref="G311:G312" si="30">D311</f>
        <v>18</v>
      </c>
      <c r="N311" s="177"/>
    </row>
    <row r="312" spans="1:76" x14ac:dyDescent="0.25">
      <c r="A312" s="180"/>
      <c r="D312" s="179">
        <v>49</v>
      </c>
      <c r="E312" s="179" t="s">
        <v>738</v>
      </c>
      <c r="G312" s="178">
        <f t="shared" si="30"/>
        <v>49</v>
      </c>
      <c r="N312" s="177"/>
    </row>
    <row r="313" spans="1:76" x14ac:dyDescent="0.25">
      <c r="A313" s="180"/>
      <c r="D313" s="179">
        <v>25</v>
      </c>
      <c r="E313" s="179" t="s">
        <v>733</v>
      </c>
      <c r="G313" s="178">
        <f>D313</f>
        <v>25</v>
      </c>
      <c r="N313" s="177"/>
    </row>
    <row r="314" spans="1:76" x14ac:dyDescent="0.25">
      <c r="A314" s="180"/>
      <c r="C314" s="192" t="s">
        <v>243</v>
      </c>
      <c r="D314" s="260" t="s">
        <v>371</v>
      </c>
      <c r="E314" s="261"/>
      <c r="F314" s="261"/>
      <c r="G314" s="261"/>
      <c r="H314" s="261"/>
      <c r="I314" s="261"/>
      <c r="J314" s="261"/>
      <c r="K314" s="261"/>
      <c r="L314" s="261"/>
      <c r="M314" s="261"/>
      <c r="N314" s="262"/>
      <c r="BX314" s="193" t="s">
        <v>371</v>
      </c>
    </row>
    <row r="315" spans="1:76" x14ac:dyDescent="0.25">
      <c r="A315" s="186" t="s">
        <v>427</v>
      </c>
      <c r="B315" s="168" t="s">
        <v>345</v>
      </c>
      <c r="C315" s="168" t="s">
        <v>429</v>
      </c>
      <c r="D315" s="247" t="s">
        <v>430</v>
      </c>
      <c r="E315" s="239"/>
      <c r="F315" s="168" t="s">
        <v>116</v>
      </c>
      <c r="G315" s="181">
        <f>SUM(G316:G318)</f>
        <v>342</v>
      </c>
      <c r="H315" s="185"/>
      <c r="I315" s="181">
        <f>ROUND(G315*AO315,2)</f>
        <v>0</v>
      </c>
      <c r="J315" s="181">
        <f>ROUND(G315*AP315,2)</f>
        <v>0</v>
      </c>
      <c r="K315" s="181">
        <f>ROUND(G315*H315,2)</f>
        <v>0</v>
      </c>
      <c r="L315" s="181">
        <v>0</v>
      </c>
      <c r="M315" s="181">
        <f>G315*L315</f>
        <v>0</v>
      </c>
      <c r="N315" s="184" t="s">
        <v>812</v>
      </c>
      <c r="Z315" s="181">
        <f>ROUND(IF(AQ315="5",BJ315,0),2)</f>
        <v>0</v>
      </c>
      <c r="AB315" s="181">
        <f>ROUND(IF(AQ315="1",BH315,0),2)</f>
        <v>0</v>
      </c>
      <c r="AC315" s="181">
        <f>ROUND(IF(AQ315="1",BI315,0),2)</f>
        <v>0</v>
      </c>
      <c r="AD315" s="181">
        <f>ROUND(IF(AQ315="7",BH315,0),2)</f>
        <v>0</v>
      </c>
      <c r="AE315" s="181">
        <f>ROUND(IF(AQ315="7",BI315,0),2)</f>
        <v>0</v>
      </c>
      <c r="AF315" s="181">
        <f>ROUND(IF(AQ315="2",BH315,0),2)</f>
        <v>0</v>
      </c>
      <c r="AG315" s="181">
        <f>ROUND(IF(AQ315="2",BI315,0),2)</f>
        <v>0</v>
      </c>
      <c r="AH315" s="181">
        <f>ROUND(IF(AQ315="0",BJ315,0),2)</f>
        <v>0</v>
      </c>
      <c r="AI315" s="183" t="s">
        <v>345</v>
      </c>
      <c r="AJ315" s="181">
        <f>IF(AN315=0,K315,0)</f>
        <v>0</v>
      </c>
      <c r="AK315" s="181">
        <f>IF(AN315=12,K315,0)</f>
        <v>0</v>
      </c>
      <c r="AL315" s="181">
        <f>IF(AN315=21,K315,0)</f>
        <v>0</v>
      </c>
      <c r="AN315" s="181">
        <v>21</v>
      </c>
      <c r="AO315" s="181">
        <f>H315*0</f>
        <v>0</v>
      </c>
      <c r="AP315" s="181">
        <f>H315*(1-0)</f>
        <v>0</v>
      </c>
      <c r="AQ315" s="182" t="s">
        <v>220</v>
      </c>
      <c r="AV315" s="181">
        <f>ROUND(AW315+AX315,2)</f>
        <v>0</v>
      </c>
      <c r="AW315" s="181">
        <f>ROUND(G315*AO315,2)</f>
        <v>0</v>
      </c>
      <c r="AX315" s="181">
        <f>ROUND(G315*AP315,2)</f>
        <v>0</v>
      </c>
      <c r="AY315" s="182" t="s">
        <v>767</v>
      </c>
      <c r="AZ315" s="182" t="s">
        <v>785</v>
      </c>
      <c r="BA315" s="183" t="s">
        <v>780</v>
      </c>
      <c r="BC315" s="181">
        <f>AW315+AX315</f>
        <v>0</v>
      </c>
      <c r="BD315" s="181">
        <f>H315/(100-BE315)*100</f>
        <v>0</v>
      </c>
      <c r="BE315" s="181">
        <v>0</v>
      </c>
      <c r="BF315" s="181">
        <f>M315</f>
        <v>0</v>
      </c>
      <c r="BH315" s="181">
        <f>G315*AO315</f>
        <v>0</v>
      </c>
      <c r="BI315" s="181">
        <f>G315*AP315</f>
        <v>0</v>
      </c>
      <c r="BJ315" s="181">
        <f>G315*H315</f>
        <v>0</v>
      </c>
      <c r="BK315" s="182" t="s">
        <v>747</v>
      </c>
      <c r="BL315" s="181">
        <v>722</v>
      </c>
      <c r="BW315" s="181">
        <v>21</v>
      </c>
      <c r="BX315" s="169" t="s">
        <v>430</v>
      </c>
    </row>
    <row r="316" spans="1:76" x14ac:dyDescent="0.25">
      <c r="A316" s="180"/>
      <c r="D316" s="179">
        <v>212</v>
      </c>
      <c r="E316" s="179" t="s">
        <v>737</v>
      </c>
      <c r="G316" s="178">
        <f t="shared" ref="G316:G317" si="31">D316</f>
        <v>212</v>
      </c>
      <c r="N316" s="177"/>
    </row>
    <row r="317" spans="1:76" x14ac:dyDescent="0.25">
      <c r="A317" s="180"/>
      <c r="D317" s="179">
        <v>30</v>
      </c>
      <c r="E317" s="179" t="s">
        <v>738</v>
      </c>
      <c r="G317" s="178">
        <f t="shared" si="31"/>
        <v>30</v>
      </c>
      <c r="N317" s="177"/>
    </row>
    <row r="318" spans="1:76" x14ac:dyDescent="0.25">
      <c r="A318" s="180"/>
      <c r="D318" s="179">
        <v>100</v>
      </c>
      <c r="E318" s="179" t="s">
        <v>733</v>
      </c>
      <c r="G318" s="178">
        <f>D318</f>
        <v>100</v>
      </c>
      <c r="N318" s="177"/>
    </row>
    <row r="319" spans="1:76" x14ac:dyDescent="0.25">
      <c r="A319" s="186" t="s">
        <v>428</v>
      </c>
      <c r="B319" s="168" t="s">
        <v>345</v>
      </c>
      <c r="C319" s="168" t="s">
        <v>432</v>
      </c>
      <c r="D319" s="247" t="s">
        <v>433</v>
      </c>
      <c r="E319" s="239"/>
      <c r="F319" s="168" t="s">
        <v>116</v>
      </c>
      <c r="G319" s="181">
        <f>SUM(G320:G322)</f>
        <v>167</v>
      </c>
      <c r="H319" s="185"/>
      <c r="I319" s="181">
        <f>ROUND(G319*AO319,2)</f>
        <v>0</v>
      </c>
      <c r="J319" s="181">
        <f>ROUND(G319*AP319,2)</f>
        <v>0</v>
      </c>
      <c r="K319" s="181">
        <f>ROUND(G319*H319,2)</f>
        <v>0</v>
      </c>
      <c r="L319" s="181">
        <v>0</v>
      </c>
      <c r="M319" s="181">
        <f>G319*L319</f>
        <v>0</v>
      </c>
      <c r="N319" s="184" t="s">
        <v>812</v>
      </c>
      <c r="Z319" s="181">
        <f>ROUND(IF(AQ319="5",BJ319,0),2)</f>
        <v>0</v>
      </c>
      <c r="AB319" s="181">
        <f>ROUND(IF(AQ319="1",BH319,0),2)</f>
        <v>0</v>
      </c>
      <c r="AC319" s="181">
        <f>ROUND(IF(AQ319="1",BI319,0),2)</f>
        <v>0</v>
      </c>
      <c r="AD319" s="181">
        <f>ROUND(IF(AQ319="7",BH319,0),2)</f>
        <v>0</v>
      </c>
      <c r="AE319" s="181">
        <f>ROUND(IF(AQ319="7",BI319,0),2)</f>
        <v>0</v>
      </c>
      <c r="AF319" s="181">
        <f>ROUND(IF(AQ319="2",BH319,0),2)</f>
        <v>0</v>
      </c>
      <c r="AG319" s="181">
        <f>ROUND(IF(AQ319="2",BI319,0),2)</f>
        <v>0</v>
      </c>
      <c r="AH319" s="181">
        <f>ROUND(IF(AQ319="0",BJ319,0),2)</f>
        <v>0</v>
      </c>
      <c r="AI319" s="183" t="s">
        <v>345</v>
      </c>
      <c r="AJ319" s="181">
        <f>IF(AN319=0,K319,0)</f>
        <v>0</v>
      </c>
      <c r="AK319" s="181">
        <f>IF(AN319=12,K319,0)</f>
        <v>0</v>
      </c>
      <c r="AL319" s="181">
        <f>IF(AN319=21,K319,0)</f>
        <v>0</v>
      </c>
      <c r="AN319" s="181">
        <v>21</v>
      </c>
      <c r="AO319" s="181">
        <f>H319*0</f>
        <v>0</v>
      </c>
      <c r="AP319" s="181">
        <f>H319*(1-0)</f>
        <v>0</v>
      </c>
      <c r="AQ319" s="182" t="s">
        <v>220</v>
      </c>
      <c r="AV319" s="181">
        <f>ROUND(AW319+AX319,2)</f>
        <v>0</v>
      </c>
      <c r="AW319" s="181">
        <f>ROUND(G319*AO319,2)</f>
        <v>0</v>
      </c>
      <c r="AX319" s="181">
        <f>ROUND(G319*AP319,2)</f>
        <v>0</v>
      </c>
      <c r="AY319" s="182" t="s">
        <v>767</v>
      </c>
      <c r="AZ319" s="182" t="s">
        <v>785</v>
      </c>
      <c r="BA319" s="183" t="s">
        <v>780</v>
      </c>
      <c r="BC319" s="181">
        <f>AW319+AX319</f>
        <v>0</v>
      </c>
      <c r="BD319" s="181">
        <f>H319/(100-BE319)*100</f>
        <v>0</v>
      </c>
      <c r="BE319" s="181">
        <v>0</v>
      </c>
      <c r="BF319" s="181">
        <f>M319</f>
        <v>0</v>
      </c>
      <c r="BH319" s="181">
        <f>G319*AO319</f>
        <v>0</v>
      </c>
      <c r="BI319" s="181">
        <f>G319*AP319</f>
        <v>0</v>
      </c>
      <c r="BJ319" s="181">
        <f>G319*H319</f>
        <v>0</v>
      </c>
      <c r="BK319" s="182" t="s">
        <v>747</v>
      </c>
      <c r="BL319" s="181">
        <v>722</v>
      </c>
      <c r="BW319" s="181">
        <v>21</v>
      </c>
      <c r="BX319" s="169" t="s">
        <v>433</v>
      </c>
    </row>
    <row r="320" spans="1:76" x14ac:dyDescent="0.25">
      <c r="A320" s="180"/>
      <c r="D320" s="179">
        <v>52</v>
      </c>
      <c r="E320" s="179" t="s">
        <v>737</v>
      </c>
      <c r="G320" s="178">
        <f t="shared" ref="G320:G321" si="32">D320</f>
        <v>52</v>
      </c>
      <c r="N320" s="177"/>
    </row>
    <row r="321" spans="1:76" x14ac:dyDescent="0.25">
      <c r="A321" s="180"/>
      <c r="D321" s="179">
        <v>67</v>
      </c>
      <c r="E321" s="179" t="s">
        <v>738</v>
      </c>
      <c r="G321" s="178">
        <f t="shared" si="32"/>
        <v>67</v>
      </c>
      <c r="N321" s="177"/>
    </row>
    <row r="322" spans="1:76" x14ac:dyDescent="0.25">
      <c r="A322" s="180"/>
      <c r="D322" s="179">
        <v>48</v>
      </c>
      <c r="E322" s="179" t="s">
        <v>733</v>
      </c>
      <c r="G322" s="178">
        <f>D322</f>
        <v>48</v>
      </c>
      <c r="N322" s="177"/>
    </row>
    <row r="323" spans="1:76" x14ac:dyDescent="0.25">
      <c r="A323" s="186" t="s">
        <v>431</v>
      </c>
      <c r="B323" s="168" t="s">
        <v>345</v>
      </c>
      <c r="C323" s="168" t="s">
        <v>434</v>
      </c>
      <c r="D323" s="247" t="s">
        <v>435</v>
      </c>
      <c r="E323" s="239"/>
      <c r="F323" s="168" t="s">
        <v>116</v>
      </c>
      <c r="G323" s="181">
        <f>SUM(G324:G326)</f>
        <v>258</v>
      </c>
      <c r="H323" s="185"/>
      <c r="I323" s="181">
        <f>ROUND(G323*AO323,2)</f>
        <v>0</v>
      </c>
      <c r="J323" s="181">
        <f>ROUND(G323*AP323,2)</f>
        <v>0</v>
      </c>
      <c r="K323" s="181">
        <f>ROUND(G323*H323,2)</f>
        <v>0</v>
      </c>
      <c r="L323" s="181">
        <v>0</v>
      </c>
      <c r="M323" s="181">
        <f>G323*L323</f>
        <v>0</v>
      </c>
      <c r="N323" s="184" t="s">
        <v>812</v>
      </c>
      <c r="Z323" s="181">
        <f>ROUND(IF(AQ323="5",BJ323,0),2)</f>
        <v>0</v>
      </c>
      <c r="AB323" s="181">
        <f>ROUND(IF(AQ323="1",BH323,0),2)</f>
        <v>0</v>
      </c>
      <c r="AC323" s="181">
        <f>ROUND(IF(AQ323="1",BI323,0),2)</f>
        <v>0</v>
      </c>
      <c r="AD323" s="181">
        <f>ROUND(IF(AQ323="7",BH323,0),2)</f>
        <v>0</v>
      </c>
      <c r="AE323" s="181">
        <f>ROUND(IF(AQ323="7",BI323,0),2)</f>
        <v>0</v>
      </c>
      <c r="AF323" s="181">
        <f>ROUND(IF(AQ323="2",BH323,0),2)</f>
        <v>0</v>
      </c>
      <c r="AG323" s="181">
        <f>ROUND(IF(AQ323="2",BI323,0),2)</f>
        <v>0</v>
      </c>
      <c r="AH323" s="181">
        <f>ROUND(IF(AQ323="0",BJ323,0),2)</f>
        <v>0</v>
      </c>
      <c r="AI323" s="183" t="s">
        <v>345</v>
      </c>
      <c r="AJ323" s="181">
        <f>IF(AN323=0,K323,0)</f>
        <v>0</v>
      </c>
      <c r="AK323" s="181">
        <f>IF(AN323=12,K323,0)</f>
        <v>0</v>
      </c>
      <c r="AL323" s="181">
        <f>IF(AN323=21,K323,0)</f>
        <v>0</v>
      </c>
      <c r="AN323" s="181">
        <v>21</v>
      </c>
      <c r="AO323" s="181">
        <f>H323*0</f>
        <v>0</v>
      </c>
      <c r="AP323" s="181">
        <f>H323*(1-0)</f>
        <v>0</v>
      </c>
      <c r="AQ323" s="182" t="s">
        <v>220</v>
      </c>
      <c r="AV323" s="181">
        <f>ROUND(AW323+AX323,2)</f>
        <v>0</v>
      </c>
      <c r="AW323" s="181">
        <f>ROUND(G323*AO323,2)</f>
        <v>0</v>
      </c>
      <c r="AX323" s="181">
        <f>ROUND(G323*AP323,2)</f>
        <v>0</v>
      </c>
      <c r="AY323" s="182" t="s">
        <v>767</v>
      </c>
      <c r="AZ323" s="182" t="s">
        <v>785</v>
      </c>
      <c r="BA323" s="183" t="s">
        <v>780</v>
      </c>
      <c r="BC323" s="181">
        <f>AW323+AX323</f>
        <v>0</v>
      </c>
      <c r="BD323" s="181">
        <f>H323/(100-BE323)*100</f>
        <v>0</v>
      </c>
      <c r="BE323" s="181">
        <v>0</v>
      </c>
      <c r="BF323" s="181">
        <f>M323</f>
        <v>0</v>
      </c>
      <c r="BH323" s="181">
        <f>G323*AO323</f>
        <v>0</v>
      </c>
      <c r="BI323" s="181">
        <f>G323*AP323</f>
        <v>0</v>
      </c>
      <c r="BJ323" s="181">
        <f>G323*H323</f>
        <v>0</v>
      </c>
      <c r="BK323" s="182" t="s">
        <v>747</v>
      </c>
      <c r="BL323" s="181">
        <v>722</v>
      </c>
      <c r="BW323" s="181">
        <v>21</v>
      </c>
      <c r="BX323" s="169" t="s">
        <v>435</v>
      </c>
    </row>
    <row r="324" spans="1:76" x14ac:dyDescent="0.25">
      <c r="A324" s="180"/>
      <c r="D324" s="179">
        <v>67</v>
      </c>
      <c r="E324" s="179" t="s">
        <v>737</v>
      </c>
      <c r="G324" s="178">
        <f t="shared" ref="G324:G325" si="33">D324</f>
        <v>67</v>
      </c>
      <c r="N324" s="177"/>
    </row>
    <row r="325" spans="1:76" x14ac:dyDescent="0.25">
      <c r="A325" s="180"/>
      <c r="D325" s="179">
        <v>124</v>
      </c>
      <c r="E325" s="179" t="s">
        <v>738</v>
      </c>
      <c r="G325" s="178">
        <f t="shared" si="33"/>
        <v>124</v>
      </c>
      <c r="N325" s="177"/>
    </row>
    <row r="326" spans="1:76" x14ac:dyDescent="0.25">
      <c r="A326" s="180"/>
      <c r="D326" s="179">
        <v>67</v>
      </c>
      <c r="E326" s="179" t="s">
        <v>733</v>
      </c>
      <c r="G326" s="178">
        <f>D326</f>
        <v>67</v>
      </c>
      <c r="N326" s="177"/>
    </row>
    <row r="327" spans="1:76" x14ac:dyDescent="0.25">
      <c r="A327" s="186" t="s">
        <v>436</v>
      </c>
      <c r="B327" s="168" t="s">
        <v>345</v>
      </c>
      <c r="C327" s="168" t="s">
        <v>273</v>
      </c>
      <c r="D327" s="247" t="s">
        <v>274</v>
      </c>
      <c r="E327" s="239"/>
      <c r="F327" s="168" t="s">
        <v>116</v>
      </c>
      <c r="G327" s="181">
        <f>SUM(G328:G330)</f>
        <v>697</v>
      </c>
      <c r="H327" s="185"/>
      <c r="I327" s="181">
        <f>ROUND(G327*AO327,2)</f>
        <v>0</v>
      </c>
      <c r="J327" s="181">
        <f>ROUND(G327*AP327,2)</f>
        <v>0</v>
      </c>
      <c r="K327" s="181">
        <f>ROUND(G327*H327,2)</f>
        <v>0</v>
      </c>
      <c r="L327" s="181">
        <v>1.0000000000000001E-5</v>
      </c>
      <c r="M327" s="181">
        <f>G327*L327</f>
        <v>6.9700000000000005E-3</v>
      </c>
      <c r="N327" s="184" t="s">
        <v>812</v>
      </c>
      <c r="Z327" s="181">
        <f>ROUND(IF(AQ327="5",BJ327,0),2)</f>
        <v>0</v>
      </c>
      <c r="AB327" s="181">
        <f>ROUND(IF(AQ327="1",BH327,0),2)</f>
        <v>0</v>
      </c>
      <c r="AC327" s="181">
        <f>ROUND(IF(AQ327="1",BI327,0),2)</f>
        <v>0</v>
      </c>
      <c r="AD327" s="181">
        <f>ROUND(IF(AQ327="7",BH327,0),2)</f>
        <v>0</v>
      </c>
      <c r="AE327" s="181">
        <f>ROUND(IF(AQ327="7",BI327,0),2)</f>
        <v>0</v>
      </c>
      <c r="AF327" s="181">
        <f>ROUND(IF(AQ327="2",BH327,0),2)</f>
        <v>0</v>
      </c>
      <c r="AG327" s="181">
        <f>ROUND(IF(AQ327="2",BI327,0),2)</f>
        <v>0</v>
      </c>
      <c r="AH327" s="181">
        <f>ROUND(IF(AQ327="0",BJ327,0),2)</f>
        <v>0</v>
      </c>
      <c r="AI327" s="183" t="s">
        <v>345</v>
      </c>
      <c r="AJ327" s="181">
        <f>IF(AN327=0,K327,0)</f>
        <v>0</v>
      </c>
      <c r="AK327" s="181">
        <f>IF(AN327=12,K327,0)</f>
        <v>0</v>
      </c>
      <c r="AL327" s="181">
        <f>IF(AN327=21,K327,0)</f>
        <v>0</v>
      </c>
      <c r="AN327" s="181">
        <v>21</v>
      </c>
      <c r="AO327" s="181">
        <f>H327*0.048707541</f>
        <v>0</v>
      </c>
      <c r="AP327" s="181">
        <f>H327*(1-0.048707541)</f>
        <v>0</v>
      </c>
      <c r="AQ327" s="182" t="s">
        <v>220</v>
      </c>
      <c r="AV327" s="181">
        <f>ROUND(AW327+AX327,2)</f>
        <v>0</v>
      </c>
      <c r="AW327" s="181">
        <f>ROUND(G327*AO327,2)</f>
        <v>0</v>
      </c>
      <c r="AX327" s="181">
        <f>ROUND(G327*AP327,2)</f>
        <v>0</v>
      </c>
      <c r="AY327" s="182" t="s">
        <v>767</v>
      </c>
      <c r="AZ327" s="182" t="s">
        <v>785</v>
      </c>
      <c r="BA327" s="183" t="s">
        <v>780</v>
      </c>
      <c r="BC327" s="181">
        <f>AW327+AX327</f>
        <v>0</v>
      </c>
      <c r="BD327" s="181">
        <f>H327/(100-BE327)*100</f>
        <v>0</v>
      </c>
      <c r="BE327" s="181">
        <v>0</v>
      </c>
      <c r="BF327" s="181">
        <f>M327</f>
        <v>6.9700000000000005E-3</v>
      </c>
      <c r="BH327" s="181">
        <f>G327*AO327</f>
        <v>0</v>
      </c>
      <c r="BI327" s="181">
        <f>G327*AP327</f>
        <v>0</v>
      </c>
      <c r="BJ327" s="181">
        <f>G327*H327</f>
        <v>0</v>
      </c>
      <c r="BK327" s="182" t="s">
        <v>747</v>
      </c>
      <c r="BL327" s="181">
        <v>722</v>
      </c>
      <c r="BW327" s="181">
        <v>21</v>
      </c>
      <c r="BX327" s="169" t="s">
        <v>274</v>
      </c>
    </row>
    <row r="328" spans="1:76" x14ac:dyDescent="0.25">
      <c r="A328" s="180"/>
      <c r="D328" s="179">
        <v>271</v>
      </c>
      <c r="E328" s="179" t="s">
        <v>737</v>
      </c>
      <c r="G328" s="178">
        <f t="shared" ref="G328:G329" si="34">D328</f>
        <v>271</v>
      </c>
      <c r="N328" s="177"/>
    </row>
    <row r="329" spans="1:76" x14ac:dyDescent="0.25">
      <c r="A329" s="180"/>
      <c r="D329" s="179">
        <v>212</v>
      </c>
      <c r="E329" s="179" t="s">
        <v>738</v>
      </c>
      <c r="G329" s="178">
        <f t="shared" si="34"/>
        <v>212</v>
      </c>
      <c r="N329" s="177"/>
    </row>
    <row r="330" spans="1:76" x14ac:dyDescent="0.25">
      <c r="A330" s="180"/>
      <c r="D330" s="179">
        <v>214</v>
      </c>
      <c r="E330" s="179" t="s">
        <v>733</v>
      </c>
      <c r="G330" s="178">
        <f>D330</f>
        <v>214</v>
      </c>
      <c r="N330" s="177"/>
    </row>
    <row r="331" spans="1:76" x14ac:dyDescent="0.25">
      <c r="A331" s="186" t="s">
        <v>437</v>
      </c>
      <c r="B331" s="168" t="s">
        <v>345</v>
      </c>
      <c r="C331" s="168" t="s">
        <v>276</v>
      </c>
      <c r="D331" s="247" t="s">
        <v>277</v>
      </c>
      <c r="E331" s="239"/>
      <c r="F331" s="168" t="s">
        <v>116</v>
      </c>
      <c r="G331" s="181">
        <f>SUM(G332:G334)</f>
        <v>697</v>
      </c>
      <c r="H331" s="185"/>
      <c r="I331" s="181">
        <f>ROUND(G331*AO331,2)</f>
        <v>0</v>
      </c>
      <c r="J331" s="181">
        <f>ROUND(G331*AP331,2)</f>
        <v>0</v>
      </c>
      <c r="K331" s="181">
        <f>ROUND(G331*H331,2)</f>
        <v>0</v>
      </c>
      <c r="L331" s="181">
        <v>0</v>
      </c>
      <c r="M331" s="181">
        <f>G331*L331</f>
        <v>0</v>
      </c>
      <c r="N331" s="184" t="s">
        <v>812</v>
      </c>
      <c r="Z331" s="181">
        <f>ROUND(IF(AQ331="5",BJ331,0),2)</f>
        <v>0</v>
      </c>
      <c r="AB331" s="181">
        <f>ROUND(IF(AQ331="1",BH331,0),2)</f>
        <v>0</v>
      </c>
      <c r="AC331" s="181">
        <f>ROUND(IF(AQ331="1",BI331,0),2)</f>
        <v>0</v>
      </c>
      <c r="AD331" s="181">
        <f>ROUND(IF(AQ331="7",BH331,0),2)</f>
        <v>0</v>
      </c>
      <c r="AE331" s="181">
        <f>ROUND(IF(AQ331="7",BI331,0),2)</f>
        <v>0</v>
      </c>
      <c r="AF331" s="181">
        <f>ROUND(IF(AQ331="2",BH331,0),2)</f>
        <v>0</v>
      </c>
      <c r="AG331" s="181">
        <f>ROUND(IF(AQ331="2",BI331,0),2)</f>
        <v>0</v>
      </c>
      <c r="AH331" s="181">
        <f>ROUND(IF(AQ331="0",BJ331,0),2)</f>
        <v>0</v>
      </c>
      <c r="AI331" s="183" t="s">
        <v>345</v>
      </c>
      <c r="AJ331" s="181">
        <f>IF(AN331=0,K331,0)</f>
        <v>0</v>
      </c>
      <c r="AK331" s="181">
        <f>IF(AN331=12,K331,0)</f>
        <v>0</v>
      </c>
      <c r="AL331" s="181">
        <f>IF(AN331=21,K331,0)</f>
        <v>0</v>
      </c>
      <c r="AN331" s="181">
        <v>21</v>
      </c>
      <c r="AO331" s="181">
        <f>H331*0.017302799</f>
        <v>0</v>
      </c>
      <c r="AP331" s="181">
        <f>H331*(1-0.017302799)</f>
        <v>0</v>
      </c>
      <c r="AQ331" s="182" t="s">
        <v>220</v>
      </c>
      <c r="AV331" s="181">
        <f>ROUND(AW331+AX331,2)</f>
        <v>0</v>
      </c>
      <c r="AW331" s="181">
        <f>ROUND(G331*AO331,2)</f>
        <v>0</v>
      </c>
      <c r="AX331" s="181">
        <f>ROUND(G331*AP331,2)</f>
        <v>0</v>
      </c>
      <c r="AY331" s="182" t="s">
        <v>767</v>
      </c>
      <c r="AZ331" s="182" t="s">
        <v>785</v>
      </c>
      <c r="BA331" s="183" t="s">
        <v>780</v>
      </c>
      <c r="BC331" s="181">
        <f>AW331+AX331</f>
        <v>0</v>
      </c>
      <c r="BD331" s="181">
        <f>H331/(100-BE331)*100</f>
        <v>0</v>
      </c>
      <c r="BE331" s="181">
        <v>0</v>
      </c>
      <c r="BF331" s="181">
        <f>M331</f>
        <v>0</v>
      </c>
      <c r="BH331" s="181">
        <f>G331*AO331</f>
        <v>0</v>
      </c>
      <c r="BI331" s="181">
        <f>G331*AP331</f>
        <v>0</v>
      </c>
      <c r="BJ331" s="181">
        <f>G331*H331</f>
        <v>0</v>
      </c>
      <c r="BK331" s="182" t="s">
        <v>747</v>
      </c>
      <c r="BL331" s="181">
        <v>722</v>
      </c>
      <c r="BW331" s="181">
        <v>21</v>
      </c>
      <c r="BX331" s="169" t="s">
        <v>277</v>
      </c>
    </row>
    <row r="332" spans="1:76" x14ac:dyDescent="0.25">
      <c r="A332" s="180"/>
      <c r="D332" s="179">
        <v>271</v>
      </c>
      <c r="E332" s="179" t="s">
        <v>737</v>
      </c>
      <c r="G332" s="178">
        <f t="shared" ref="G332:G333" si="35">D332</f>
        <v>271</v>
      </c>
      <c r="N332" s="177"/>
    </row>
    <row r="333" spans="1:76" x14ac:dyDescent="0.25">
      <c r="A333" s="180"/>
      <c r="D333" s="179">
        <v>212</v>
      </c>
      <c r="E333" s="179" t="s">
        <v>738</v>
      </c>
      <c r="G333" s="178">
        <f t="shared" si="35"/>
        <v>212</v>
      </c>
      <c r="N333" s="177"/>
    </row>
    <row r="334" spans="1:76" x14ac:dyDescent="0.25">
      <c r="A334" s="180"/>
      <c r="D334" s="179">
        <v>214</v>
      </c>
      <c r="E334" s="179" t="s">
        <v>733</v>
      </c>
      <c r="G334" s="178">
        <f>D334</f>
        <v>214</v>
      </c>
      <c r="N334" s="177"/>
    </row>
    <row r="335" spans="1:76" ht="25.5" x14ac:dyDescent="0.25">
      <c r="A335" s="186" t="s">
        <v>438</v>
      </c>
      <c r="B335" s="168" t="s">
        <v>345</v>
      </c>
      <c r="C335" s="168" t="s">
        <v>440</v>
      </c>
      <c r="D335" s="247" t="s">
        <v>787</v>
      </c>
      <c r="E335" s="239"/>
      <c r="F335" s="168" t="s">
        <v>116</v>
      </c>
      <c r="G335" s="181">
        <f>SUM(G337:G339)</f>
        <v>30</v>
      </c>
      <c r="H335" s="185"/>
      <c r="I335" s="181">
        <f>ROUND(G335*AO335,2)</f>
        <v>0</v>
      </c>
      <c r="J335" s="181">
        <f>ROUND(G335*AP335,2)</f>
        <v>0</v>
      </c>
      <c r="K335" s="181">
        <f>ROUND(G335*H335,2)</f>
        <v>0</v>
      </c>
      <c r="L335" s="181">
        <v>1.0000000000000001E-5</v>
      </c>
      <c r="M335" s="181">
        <f>G335*L335</f>
        <v>3.0000000000000003E-4</v>
      </c>
      <c r="N335" s="184"/>
      <c r="Z335" s="181">
        <f>ROUND(IF(AQ335="5",BJ335,0),2)</f>
        <v>0</v>
      </c>
      <c r="AB335" s="181">
        <f>ROUND(IF(AQ335="1",BH335,0),2)</f>
        <v>0</v>
      </c>
      <c r="AC335" s="181">
        <f>ROUND(IF(AQ335="1",BI335,0),2)</f>
        <v>0</v>
      </c>
      <c r="AD335" s="181">
        <f>ROUND(IF(AQ335="7",BH335,0),2)</f>
        <v>0</v>
      </c>
      <c r="AE335" s="181">
        <f>ROUND(IF(AQ335="7",BI335,0),2)</f>
        <v>0</v>
      </c>
      <c r="AF335" s="181">
        <f>ROUND(IF(AQ335="2",BH335,0),2)</f>
        <v>0</v>
      </c>
      <c r="AG335" s="181">
        <f>ROUND(IF(AQ335="2",BI335,0),2)</f>
        <v>0</v>
      </c>
      <c r="AH335" s="181">
        <f>ROUND(IF(AQ335="0",BJ335,0),2)</f>
        <v>0</v>
      </c>
      <c r="AI335" s="183" t="s">
        <v>345</v>
      </c>
      <c r="AJ335" s="181">
        <f>IF(AN335=0,K335,0)</f>
        <v>0</v>
      </c>
      <c r="AK335" s="181">
        <f>IF(AN335=12,K335,0)</f>
        <v>0</v>
      </c>
      <c r="AL335" s="181">
        <f>IF(AN335=21,K335,0)</f>
        <v>0</v>
      </c>
      <c r="AN335" s="181">
        <v>21</v>
      </c>
      <c r="AO335" s="181">
        <f>H335*0</f>
        <v>0</v>
      </c>
      <c r="AP335" s="181">
        <f>H335*(1-0)</f>
        <v>0</v>
      </c>
      <c r="AQ335" s="182" t="s">
        <v>220</v>
      </c>
      <c r="AV335" s="181">
        <f>ROUND(AW335+AX335,2)</f>
        <v>0</v>
      </c>
      <c r="AW335" s="181">
        <f>ROUND(G335*AO335,2)</f>
        <v>0</v>
      </c>
      <c r="AX335" s="181">
        <f>ROUND(G335*AP335,2)</f>
        <v>0</v>
      </c>
      <c r="AY335" s="182" t="s">
        <v>767</v>
      </c>
      <c r="AZ335" s="182" t="s">
        <v>785</v>
      </c>
      <c r="BA335" s="183" t="s">
        <v>780</v>
      </c>
      <c r="BC335" s="181">
        <f>AW335+AX335</f>
        <v>0</v>
      </c>
      <c r="BD335" s="181">
        <f>H335/(100-BE335)*100</f>
        <v>0</v>
      </c>
      <c r="BE335" s="181">
        <v>0</v>
      </c>
      <c r="BF335" s="181">
        <f>M335</f>
        <v>3.0000000000000003E-4</v>
      </c>
      <c r="BH335" s="181">
        <f>G335*AO335</f>
        <v>0</v>
      </c>
      <c r="BI335" s="181">
        <f>G335*AP335</f>
        <v>0</v>
      </c>
      <c r="BJ335" s="181">
        <f>G335*H335</f>
        <v>0</v>
      </c>
      <c r="BK335" s="182" t="s">
        <v>747</v>
      </c>
      <c r="BL335" s="181">
        <v>722</v>
      </c>
      <c r="BW335" s="181">
        <v>21</v>
      </c>
      <c r="BX335" s="169" t="s">
        <v>787</v>
      </c>
    </row>
    <row r="336" spans="1:76" ht="13.5" customHeight="1" x14ac:dyDescent="0.25">
      <c r="A336" s="180"/>
      <c r="C336" s="192" t="s">
        <v>234</v>
      </c>
      <c r="D336" s="260" t="s">
        <v>441</v>
      </c>
      <c r="E336" s="261"/>
      <c r="F336" s="261"/>
      <c r="G336" s="261"/>
      <c r="H336" s="261"/>
      <c r="I336" s="261"/>
      <c r="J336" s="261"/>
      <c r="K336" s="261"/>
      <c r="L336" s="261"/>
      <c r="M336" s="261"/>
      <c r="N336" s="262"/>
    </row>
    <row r="337" spans="1:76" x14ac:dyDescent="0.25">
      <c r="A337" s="180"/>
      <c r="D337" s="179">
        <v>10</v>
      </c>
      <c r="E337" s="179" t="s">
        <v>737</v>
      </c>
      <c r="G337" s="178">
        <f t="shared" ref="G337:G338" si="36">D337</f>
        <v>10</v>
      </c>
      <c r="N337" s="177"/>
    </row>
    <row r="338" spans="1:76" x14ac:dyDescent="0.25">
      <c r="A338" s="180"/>
      <c r="D338" s="179">
        <v>10</v>
      </c>
      <c r="E338" s="179" t="s">
        <v>738</v>
      </c>
      <c r="G338" s="178">
        <f t="shared" si="36"/>
        <v>10</v>
      </c>
      <c r="N338" s="177"/>
    </row>
    <row r="339" spans="1:76" x14ac:dyDescent="0.25">
      <c r="A339" s="180"/>
      <c r="D339" s="179">
        <v>10</v>
      </c>
      <c r="E339" s="179" t="s">
        <v>733</v>
      </c>
      <c r="G339" s="178">
        <f>D339</f>
        <v>10</v>
      </c>
      <c r="N339" s="177"/>
    </row>
    <row r="340" spans="1:76" x14ac:dyDescent="0.25">
      <c r="A340" s="186" t="s">
        <v>439</v>
      </c>
      <c r="B340" s="168" t="s">
        <v>345</v>
      </c>
      <c r="C340" s="168" t="s">
        <v>443</v>
      </c>
      <c r="D340" s="247" t="s">
        <v>444</v>
      </c>
      <c r="E340" s="239"/>
      <c r="F340" s="168" t="s">
        <v>116</v>
      </c>
      <c r="G340" s="181">
        <f>SUM(G342:G344)</f>
        <v>150</v>
      </c>
      <c r="H340" s="185"/>
      <c r="I340" s="181">
        <f>ROUND(G340*AO340,2)</f>
        <v>0</v>
      </c>
      <c r="J340" s="181">
        <f>ROUND(G340*AP340,2)</f>
        <v>0</v>
      </c>
      <c r="K340" s="181">
        <f>ROUND(G340*H340,2)</f>
        <v>0</v>
      </c>
      <c r="L340" s="181">
        <v>1.0000000000000001E-5</v>
      </c>
      <c r="M340" s="181">
        <f>G340*L340</f>
        <v>1.5E-3</v>
      </c>
      <c r="N340" s="184" t="s">
        <v>141</v>
      </c>
      <c r="Z340" s="181">
        <f>ROUND(IF(AQ340="5",BJ340,0),2)</f>
        <v>0</v>
      </c>
      <c r="AB340" s="181">
        <f>ROUND(IF(AQ340="1",BH340,0),2)</f>
        <v>0</v>
      </c>
      <c r="AC340" s="181">
        <f>ROUND(IF(AQ340="1",BI340,0),2)</f>
        <v>0</v>
      </c>
      <c r="AD340" s="181">
        <f>ROUND(IF(AQ340="7",BH340,0),2)</f>
        <v>0</v>
      </c>
      <c r="AE340" s="181">
        <f>ROUND(IF(AQ340="7",BI340,0),2)</f>
        <v>0</v>
      </c>
      <c r="AF340" s="181">
        <f>ROUND(IF(AQ340="2",BH340,0),2)</f>
        <v>0</v>
      </c>
      <c r="AG340" s="181">
        <f>ROUND(IF(AQ340="2",BI340,0),2)</f>
        <v>0</v>
      </c>
      <c r="AH340" s="181">
        <f>ROUND(IF(AQ340="0",BJ340,0),2)</f>
        <v>0</v>
      </c>
      <c r="AI340" s="183" t="s">
        <v>345</v>
      </c>
      <c r="AJ340" s="181">
        <f>IF(AN340=0,K340,0)</f>
        <v>0</v>
      </c>
      <c r="AK340" s="181">
        <f>IF(AN340=12,K340,0)</f>
        <v>0</v>
      </c>
      <c r="AL340" s="181">
        <f>IF(AN340=21,K340,0)</f>
        <v>0</v>
      </c>
      <c r="AN340" s="181">
        <v>21</v>
      </c>
      <c r="AO340" s="181">
        <f>H340*0</f>
        <v>0</v>
      </c>
      <c r="AP340" s="181">
        <f>H340*(1-0)</f>
        <v>0</v>
      </c>
      <c r="AQ340" s="182" t="s">
        <v>220</v>
      </c>
      <c r="AV340" s="181">
        <f>ROUND(AW340+AX340,2)</f>
        <v>0</v>
      </c>
      <c r="AW340" s="181">
        <f>ROUND(G340*AO340,2)</f>
        <v>0</v>
      </c>
      <c r="AX340" s="181">
        <f>ROUND(G340*AP340,2)</f>
        <v>0</v>
      </c>
      <c r="AY340" s="182" t="s">
        <v>767</v>
      </c>
      <c r="AZ340" s="182" t="s">
        <v>785</v>
      </c>
      <c r="BA340" s="183" t="s">
        <v>780</v>
      </c>
      <c r="BC340" s="181">
        <f>AW340+AX340</f>
        <v>0</v>
      </c>
      <c r="BD340" s="181">
        <f>H340/(100-BE340)*100</f>
        <v>0</v>
      </c>
      <c r="BE340" s="181">
        <v>0</v>
      </c>
      <c r="BF340" s="181">
        <f>M340</f>
        <v>1.5E-3</v>
      </c>
      <c r="BH340" s="181">
        <f>G340*AO340</f>
        <v>0</v>
      </c>
      <c r="BI340" s="181">
        <f>G340*AP340</f>
        <v>0</v>
      </c>
      <c r="BJ340" s="181">
        <f>G340*H340</f>
        <v>0</v>
      </c>
      <c r="BK340" s="182" t="s">
        <v>747</v>
      </c>
      <c r="BL340" s="181">
        <v>722</v>
      </c>
      <c r="BW340" s="181">
        <v>21</v>
      </c>
      <c r="BX340" s="169" t="s">
        <v>444</v>
      </c>
    </row>
    <row r="341" spans="1:76" ht="13.5" customHeight="1" x14ac:dyDescent="0.25">
      <c r="A341" s="180"/>
      <c r="C341" s="192" t="s">
        <v>234</v>
      </c>
      <c r="D341" s="260" t="s">
        <v>445</v>
      </c>
      <c r="E341" s="261"/>
      <c r="F341" s="261"/>
      <c r="G341" s="261"/>
      <c r="H341" s="261"/>
      <c r="I341" s="261"/>
      <c r="J341" s="261"/>
      <c r="K341" s="261"/>
      <c r="L341" s="261"/>
      <c r="M341" s="261"/>
      <c r="N341" s="262"/>
    </row>
    <row r="342" spans="1:76" x14ac:dyDescent="0.25">
      <c r="A342" s="180"/>
      <c r="D342" s="179">
        <v>50</v>
      </c>
      <c r="E342" s="179" t="s">
        <v>737</v>
      </c>
      <c r="G342" s="178">
        <f t="shared" ref="G342:G343" si="37">D342</f>
        <v>50</v>
      </c>
      <c r="N342" s="177"/>
    </row>
    <row r="343" spans="1:76" x14ac:dyDescent="0.25">
      <c r="A343" s="180"/>
      <c r="D343" s="179">
        <v>50</v>
      </c>
      <c r="E343" s="179" t="s">
        <v>738</v>
      </c>
      <c r="G343" s="178">
        <f t="shared" si="37"/>
        <v>50</v>
      </c>
      <c r="N343" s="177"/>
    </row>
    <row r="344" spans="1:76" x14ac:dyDescent="0.25">
      <c r="A344" s="180"/>
      <c r="D344" s="179">
        <v>50</v>
      </c>
      <c r="E344" s="179" t="s">
        <v>733</v>
      </c>
      <c r="G344" s="178">
        <f>D344</f>
        <v>50</v>
      </c>
      <c r="N344" s="177"/>
    </row>
    <row r="345" spans="1:76" x14ac:dyDescent="0.25">
      <c r="A345" s="191" t="s">
        <v>141</v>
      </c>
      <c r="B345" s="190" t="s">
        <v>345</v>
      </c>
      <c r="C345" s="190" t="s">
        <v>155</v>
      </c>
      <c r="D345" s="257" t="s">
        <v>156</v>
      </c>
      <c r="E345" s="258"/>
      <c r="F345" s="189" t="s">
        <v>12</v>
      </c>
      <c r="G345" s="189" t="s">
        <v>12</v>
      </c>
      <c r="H345" s="189" t="s">
        <v>12</v>
      </c>
      <c r="I345" s="187">
        <f>ROUND(SUM(I346:I371),2)</f>
        <v>0</v>
      </c>
      <c r="J345" s="187">
        <f>ROUND(SUM(J346:J371),2)</f>
        <v>0</v>
      </c>
      <c r="K345" s="187">
        <f>ROUND(SUM(K346:K371),2)</f>
        <v>0</v>
      </c>
      <c r="L345" s="183" t="s">
        <v>141</v>
      </c>
      <c r="M345" s="187">
        <f>SUM(M346:M371)</f>
        <v>2.2780000000000002E-2</v>
      </c>
      <c r="N345" s="188" t="s">
        <v>141</v>
      </c>
      <c r="AI345" s="183" t="s">
        <v>345</v>
      </c>
      <c r="AS345" s="187">
        <f>SUM(AJ346:AJ371)</f>
        <v>0</v>
      </c>
      <c r="AT345" s="187">
        <f>SUM(AK346:AK371)</f>
        <v>0</v>
      </c>
      <c r="AU345" s="187">
        <f>SUM(AL346:AL371)</f>
        <v>0</v>
      </c>
    </row>
    <row r="346" spans="1:76" x14ac:dyDescent="0.25">
      <c r="A346" s="186" t="s">
        <v>442</v>
      </c>
      <c r="B346" s="168" t="s">
        <v>345</v>
      </c>
      <c r="C346" s="168" t="s">
        <v>447</v>
      </c>
      <c r="D346" s="247" t="s">
        <v>448</v>
      </c>
      <c r="E346" s="239"/>
      <c r="F346" s="168" t="s">
        <v>167</v>
      </c>
      <c r="G346" s="181">
        <f>SUM(G347:G349)</f>
        <v>7</v>
      </c>
      <c r="H346" s="185"/>
      <c r="I346" s="181">
        <f>ROUND(G346*AO346,2)</f>
        <v>0</v>
      </c>
      <c r="J346" s="181">
        <f>ROUND(G346*AP346,2)</f>
        <v>0</v>
      </c>
      <c r="K346" s="181">
        <f>ROUND(G346*H346,2)</f>
        <v>0</v>
      </c>
      <c r="L346" s="181">
        <v>1.56E-3</v>
      </c>
      <c r="M346" s="181">
        <f>G346*L346</f>
        <v>1.0919999999999999E-2</v>
      </c>
      <c r="N346" s="184" t="s">
        <v>812</v>
      </c>
      <c r="Z346" s="181">
        <f>ROUND(IF(AQ346="5",BJ346,0),2)</f>
        <v>0</v>
      </c>
      <c r="AB346" s="181">
        <f>ROUND(IF(AQ346="1",BH346,0),2)</f>
        <v>0</v>
      </c>
      <c r="AC346" s="181">
        <f>ROUND(IF(AQ346="1",BI346,0),2)</f>
        <v>0</v>
      </c>
      <c r="AD346" s="181">
        <f>ROUND(IF(AQ346="7",BH346,0),2)</f>
        <v>0</v>
      </c>
      <c r="AE346" s="181">
        <f>ROUND(IF(AQ346="7",BI346,0),2)</f>
        <v>0</v>
      </c>
      <c r="AF346" s="181">
        <f>ROUND(IF(AQ346="2",BH346,0),2)</f>
        <v>0</v>
      </c>
      <c r="AG346" s="181">
        <f>ROUND(IF(AQ346="2",BI346,0),2)</f>
        <v>0</v>
      </c>
      <c r="AH346" s="181">
        <f>ROUND(IF(AQ346="0",BJ346,0),2)</f>
        <v>0</v>
      </c>
      <c r="AI346" s="183" t="s">
        <v>345</v>
      </c>
      <c r="AJ346" s="181">
        <f>IF(AN346=0,K346,0)</f>
        <v>0</v>
      </c>
      <c r="AK346" s="181">
        <f>IF(AN346=12,K346,0)</f>
        <v>0</v>
      </c>
      <c r="AL346" s="181">
        <f>IF(AN346=21,K346,0)</f>
        <v>0</v>
      </c>
      <c r="AN346" s="181">
        <v>21</v>
      </c>
      <c r="AO346" s="181">
        <f>H346*0</f>
        <v>0</v>
      </c>
      <c r="AP346" s="181">
        <f>H346*(1-0)</f>
        <v>0</v>
      </c>
      <c r="AQ346" s="182" t="s">
        <v>220</v>
      </c>
      <c r="AV346" s="181">
        <f>ROUND(AW346+AX346,2)</f>
        <v>0</v>
      </c>
      <c r="AW346" s="181">
        <f>ROUND(G346*AO346,2)</f>
        <v>0</v>
      </c>
      <c r="AX346" s="181">
        <f>ROUND(G346*AP346,2)</f>
        <v>0</v>
      </c>
      <c r="AY346" s="182" t="s">
        <v>763</v>
      </c>
      <c r="AZ346" s="182" t="s">
        <v>785</v>
      </c>
      <c r="BA346" s="183" t="s">
        <v>780</v>
      </c>
      <c r="BC346" s="181">
        <f>AW346+AX346</f>
        <v>0</v>
      </c>
      <c r="BD346" s="181">
        <f>H346/(100-BE346)*100</f>
        <v>0</v>
      </c>
      <c r="BE346" s="181">
        <v>0</v>
      </c>
      <c r="BF346" s="181">
        <f>M346</f>
        <v>1.0919999999999999E-2</v>
      </c>
      <c r="BH346" s="181">
        <f>G346*AO346</f>
        <v>0</v>
      </c>
      <c r="BI346" s="181">
        <f>G346*AP346</f>
        <v>0</v>
      </c>
      <c r="BJ346" s="181">
        <f>G346*H346</f>
        <v>0</v>
      </c>
      <c r="BK346" s="182" t="s">
        <v>747</v>
      </c>
      <c r="BL346" s="181">
        <v>725</v>
      </c>
      <c r="BW346" s="181">
        <v>21</v>
      </c>
      <c r="BX346" s="169" t="s">
        <v>448</v>
      </c>
    </row>
    <row r="347" spans="1:76" x14ac:dyDescent="0.25">
      <c r="A347" s="180"/>
      <c r="D347" s="179">
        <v>3</v>
      </c>
      <c r="E347" s="179" t="s">
        <v>737</v>
      </c>
      <c r="G347" s="178">
        <f t="shared" ref="G347:G348" si="38">D347</f>
        <v>3</v>
      </c>
      <c r="N347" s="177"/>
    </row>
    <row r="348" spans="1:76" x14ac:dyDescent="0.25">
      <c r="A348" s="180"/>
      <c r="D348" s="179">
        <v>0</v>
      </c>
      <c r="E348" s="179" t="s">
        <v>738</v>
      </c>
      <c r="G348" s="178">
        <f t="shared" si="38"/>
        <v>0</v>
      </c>
      <c r="N348" s="177"/>
    </row>
    <row r="349" spans="1:76" x14ac:dyDescent="0.25">
      <c r="A349" s="180"/>
      <c r="D349" s="179">
        <v>4</v>
      </c>
      <c r="E349" s="179" t="s">
        <v>733</v>
      </c>
      <c r="G349" s="178">
        <f>D349</f>
        <v>4</v>
      </c>
      <c r="N349" s="177"/>
    </row>
    <row r="350" spans="1:76" x14ac:dyDescent="0.25">
      <c r="A350" s="186" t="s">
        <v>446</v>
      </c>
      <c r="B350" s="168" t="s">
        <v>345</v>
      </c>
      <c r="C350" s="168" t="s">
        <v>450</v>
      </c>
      <c r="D350" s="247" t="s">
        <v>451</v>
      </c>
      <c r="E350" s="239"/>
      <c r="F350" s="168" t="s">
        <v>98</v>
      </c>
      <c r="G350" s="181">
        <f>SUM(G351:G353)</f>
        <v>7</v>
      </c>
      <c r="H350" s="185"/>
      <c r="I350" s="181">
        <f>ROUND(G350*AO350,2)</f>
        <v>0</v>
      </c>
      <c r="J350" s="181">
        <f>ROUND(G350*AP350,2)</f>
        <v>0</v>
      </c>
      <c r="K350" s="181">
        <f>ROUND(G350*H350,2)</f>
        <v>0</v>
      </c>
      <c r="L350" s="181">
        <v>1.8000000000000001E-4</v>
      </c>
      <c r="M350" s="181">
        <f>G350*L350</f>
        <v>1.2600000000000001E-3</v>
      </c>
      <c r="N350" s="184" t="s">
        <v>812</v>
      </c>
      <c r="Z350" s="181">
        <f>ROUND(IF(AQ350="5",BJ350,0),2)</f>
        <v>0</v>
      </c>
      <c r="AB350" s="181">
        <f>ROUND(IF(AQ350="1",BH350,0),2)</f>
        <v>0</v>
      </c>
      <c r="AC350" s="181">
        <f>ROUND(IF(AQ350="1",BI350,0),2)</f>
        <v>0</v>
      </c>
      <c r="AD350" s="181">
        <f>ROUND(IF(AQ350="7",BH350,0),2)</f>
        <v>0</v>
      </c>
      <c r="AE350" s="181">
        <f>ROUND(IF(AQ350="7",BI350,0),2)</f>
        <v>0</v>
      </c>
      <c r="AF350" s="181">
        <f>ROUND(IF(AQ350="2",BH350,0),2)</f>
        <v>0</v>
      </c>
      <c r="AG350" s="181">
        <f>ROUND(IF(AQ350="2",BI350,0),2)</f>
        <v>0</v>
      </c>
      <c r="AH350" s="181">
        <f>ROUND(IF(AQ350="0",BJ350,0),2)</f>
        <v>0</v>
      </c>
      <c r="AI350" s="183" t="s">
        <v>345</v>
      </c>
      <c r="AJ350" s="181">
        <f>IF(AN350=0,K350,0)</f>
        <v>0</v>
      </c>
      <c r="AK350" s="181">
        <f>IF(AN350=12,K350,0)</f>
        <v>0</v>
      </c>
      <c r="AL350" s="181">
        <f>IF(AN350=21,K350,0)</f>
        <v>0</v>
      </c>
      <c r="AN350" s="181">
        <v>21</v>
      </c>
      <c r="AO350" s="181">
        <f>H350*0.33767646</f>
        <v>0</v>
      </c>
      <c r="AP350" s="181">
        <f>H350*(1-0.33767646)</f>
        <v>0</v>
      </c>
      <c r="AQ350" s="182" t="s">
        <v>220</v>
      </c>
      <c r="AV350" s="181">
        <f>ROUND(AW350+AX350,2)</f>
        <v>0</v>
      </c>
      <c r="AW350" s="181">
        <f>ROUND(G350*AO350,2)</f>
        <v>0</v>
      </c>
      <c r="AX350" s="181">
        <f>ROUND(G350*AP350,2)</f>
        <v>0</v>
      </c>
      <c r="AY350" s="182" t="s">
        <v>763</v>
      </c>
      <c r="AZ350" s="182" t="s">
        <v>785</v>
      </c>
      <c r="BA350" s="183" t="s">
        <v>780</v>
      </c>
      <c r="BC350" s="181">
        <f>AW350+AX350</f>
        <v>0</v>
      </c>
      <c r="BD350" s="181">
        <f>H350/(100-BE350)*100</f>
        <v>0</v>
      </c>
      <c r="BE350" s="181">
        <v>0</v>
      </c>
      <c r="BF350" s="181">
        <f>M350</f>
        <v>1.2600000000000001E-3</v>
      </c>
      <c r="BH350" s="181">
        <f>G350*AO350</f>
        <v>0</v>
      </c>
      <c r="BI350" s="181">
        <f>G350*AP350</f>
        <v>0</v>
      </c>
      <c r="BJ350" s="181">
        <f>G350*H350</f>
        <v>0</v>
      </c>
      <c r="BK350" s="182" t="s">
        <v>747</v>
      </c>
      <c r="BL350" s="181">
        <v>725</v>
      </c>
      <c r="BW350" s="181">
        <v>21</v>
      </c>
      <c r="BX350" s="169" t="s">
        <v>451</v>
      </c>
    </row>
    <row r="351" spans="1:76" x14ac:dyDescent="0.25">
      <c r="A351" s="180"/>
      <c r="D351" s="179">
        <v>3</v>
      </c>
      <c r="E351" s="179" t="s">
        <v>737</v>
      </c>
      <c r="G351" s="178">
        <f t="shared" ref="G351:G352" si="39">D351</f>
        <v>3</v>
      </c>
      <c r="N351" s="177"/>
    </row>
    <row r="352" spans="1:76" x14ac:dyDescent="0.25">
      <c r="A352" s="180"/>
      <c r="D352" s="179">
        <v>0</v>
      </c>
      <c r="E352" s="179" t="s">
        <v>738</v>
      </c>
      <c r="G352" s="178">
        <f t="shared" si="39"/>
        <v>0</v>
      </c>
      <c r="N352" s="177"/>
    </row>
    <row r="353" spans="1:76" x14ac:dyDescent="0.25">
      <c r="A353" s="180"/>
      <c r="D353" s="179">
        <v>4</v>
      </c>
      <c r="E353" s="179" t="s">
        <v>733</v>
      </c>
      <c r="G353" s="178">
        <f>D353</f>
        <v>4</v>
      </c>
      <c r="N353" s="177"/>
    </row>
    <row r="354" spans="1:76" x14ac:dyDescent="0.25">
      <c r="A354" s="186" t="s">
        <v>449</v>
      </c>
      <c r="B354" s="168" t="s">
        <v>345</v>
      </c>
      <c r="C354" s="168" t="s">
        <v>453</v>
      </c>
      <c r="D354" s="247" t="s">
        <v>454</v>
      </c>
      <c r="E354" s="239"/>
      <c r="F354" s="168" t="s">
        <v>98</v>
      </c>
      <c r="G354" s="181">
        <f>SUM(G355:G357)</f>
        <v>6</v>
      </c>
      <c r="H354" s="185"/>
      <c r="I354" s="181">
        <f>ROUND(G354*AO354,2)</f>
        <v>0</v>
      </c>
      <c r="J354" s="181">
        <f>ROUND(G354*AP354,2)</f>
        <v>0</v>
      </c>
      <c r="K354" s="181">
        <f>ROUND(G354*H354,2)</f>
        <v>0</v>
      </c>
      <c r="L354" s="181">
        <v>1.5E-3</v>
      </c>
      <c r="M354" s="181">
        <f>G354*L354</f>
        <v>9.0000000000000011E-3</v>
      </c>
      <c r="N354" s="184" t="s">
        <v>141</v>
      </c>
      <c r="Z354" s="181">
        <f>ROUND(IF(AQ354="5",BJ354,0),2)</f>
        <v>0</v>
      </c>
      <c r="AB354" s="181">
        <f>ROUND(IF(AQ354="1",BH354,0),2)</f>
        <v>0</v>
      </c>
      <c r="AC354" s="181">
        <f>ROUND(IF(AQ354="1",BI354,0),2)</f>
        <v>0</v>
      </c>
      <c r="AD354" s="181">
        <f>ROUND(IF(AQ354="7",BH354,0),2)</f>
        <v>0</v>
      </c>
      <c r="AE354" s="181">
        <f>ROUND(IF(AQ354="7",BI354,0),2)</f>
        <v>0</v>
      </c>
      <c r="AF354" s="181">
        <f>ROUND(IF(AQ354="2",BH354,0),2)</f>
        <v>0</v>
      </c>
      <c r="AG354" s="181">
        <f>ROUND(IF(AQ354="2",BI354,0),2)</f>
        <v>0</v>
      </c>
      <c r="AH354" s="181">
        <f>ROUND(IF(AQ354="0",BJ354,0),2)</f>
        <v>0</v>
      </c>
      <c r="AI354" s="183" t="s">
        <v>345</v>
      </c>
      <c r="AJ354" s="181">
        <f>IF(AN354=0,K354,0)</f>
        <v>0</v>
      </c>
      <c r="AK354" s="181">
        <f>IF(AN354=12,K354,0)</f>
        <v>0</v>
      </c>
      <c r="AL354" s="181">
        <f>IF(AN354=21,K354,0)</f>
        <v>0</v>
      </c>
      <c r="AN354" s="181">
        <v>21</v>
      </c>
      <c r="AO354" s="181">
        <f>H354*1</f>
        <v>0</v>
      </c>
      <c r="AP354" s="181">
        <f>H354*(1-1)</f>
        <v>0</v>
      </c>
      <c r="AQ354" s="182" t="s">
        <v>220</v>
      </c>
      <c r="AV354" s="181">
        <f>ROUND(AW354+AX354,2)</f>
        <v>0</v>
      </c>
      <c r="AW354" s="181">
        <f>ROUND(G354*AO354,2)</f>
        <v>0</v>
      </c>
      <c r="AX354" s="181">
        <f>ROUND(G354*AP354,2)</f>
        <v>0</v>
      </c>
      <c r="AY354" s="182" t="s">
        <v>763</v>
      </c>
      <c r="AZ354" s="182" t="s">
        <v>785</v>
      </c>
      <c r="BA354" s="183" t="s">
        <v>780</v>
      </c>
      <c r="BC354" s="181">
        <f>AW354+AX354</f>
        <v>0</v>
      </c>
      <c r="BD354" s="181">
        <f>H354/(100-BE354)*100</f>
        <v>0</v>
      </c>
      <c r="BE354" s="181">
        <v>0</v>
      </c>
      <c r="BF354" s="181">
        <f>M354</f>
        <v>9.0000000000000011E-3</v>
      </c>
      <c r="BH354" s="181">
        <f>G354*AO354</f>
        <v>0</v>
      </c>
      <c r="BI354" s="181">
        <f>G354*AP354</f>
        <v>0</v>
      </c>
      <c r="BJ354" s="181">
        <f>G354*H354</f>
        <v>0</v>
      </c>
      <c r="BK354" s="182" t="s">
        <v>242</v>
      </c>
      <c r="BL354" s="181">
        <v>725</v>
      </c>
      <c r="BW354" s="181">
        <v>21</v>
      </c>
      <c r="BX354" s="169" t="s">
        <v>454</v>
      </c>
    </row>
    <row r="355" spans="1:76" x14ac:dyDescent="0.25">
      <c r="A355" s="180"/>
      <c r="D355" s="179">
        <v>2</v>
      </c>
      <c r="E355" s="179" t="s">
        <v>737</v>
      </c>
      <c r="G355" s="178">
        <f t="shared" ref="G355:G356" si="40">D355</f>
        <v>2</v>
      </c>
      <c r="N355" s="177"/>
    </row>
    <row r="356" spans="1:76" x14ac:dyDescent="0.25">
      <c r="A356" s="180"/>
      <c r="D356" s="179">
        <v>0</v>
      </c>
      <c r="E356" s="179" t="s">
        <v>738</v>
      </c>
      <c r="G356" s="178">
        <f t="shared" si="40"/>
        <v>0</v>
      </c>
      <c r="N356" s="177"/>
    </row>
    <row r="357" spans="1:76" x14ac:dyDescent="0.25">
      <c r="A357" s="180"/>
      <c r="D357" s="179">
        <v>4</v>
      </c>
      <c r="E357" s="179" t="s">
        <v>733</v>
      </c>
      <c r="G357" s="178">
        <f>D357</f>
        <v>4</v>
      </c>
      <c r="N357" s="177"/>
    </row>
    <row r="358" spans="1:76" ht="38.25" x14ac:dyDescent="0.25">
      <c r="A358" s="180"/>
      <c r="C358" s="192" t="s">
        <v>243</v>
      </c>
      <c r="D358" s="260" t="s">
        <v>786</v>
      </c>
      <c r="E358" s="261"/>
      <c r="F358" s="261"/>
      <c r="G358" s="261"/>
      <c r="H358" s="261"/>
      <c r="I358" s="261"/>
      <c r="J358" s="261"/>
      <c r="K358" s="261"/>
      <c r="L358" s="261"/>
      <c r="M358" s="261"/>
      <c r="N358" s="262"/>
      <c r="BX358" s="193" t="s">
        <v>786</v>
      </c>
    </row>
    <row r="359" spans="1:76" x14ac:dyDescent="0.25">
      <c r="A359" s="186" t="s">
        <v>452</v>
      </c>
      <c r="B359" s="168" t="s">
        <v>345</v>
      </c>
      <c r="C359" s="168" t="s">
        <v>455</v>
      </c>
      <c r="D359" s="247" t="s">
        <v>456</v>
      </c>
      <c r="E359" s="239"/>
      <c r="F359" s="168" t="s">
        <v>98</v>
      </c>
      <c r="G359" s="181">
        <f>SUM(G360:G362)</f>
        <v>1</v>
      </c>
      <c r="H359" s="185"/>
      <c r="I359" s="181">
        <f>ROUND(G359*AO359,2)</f>
        <v>0</v>
      </c>
      <c r="J359" s="181">
        <f>ROUND(G359*AP359,2)</f>
        <v>0</v>
      </c>
      <c r="K359" s="181">
        <f>ROUND(G359*H359,2)</f>
        <v>0</v>
      </c>
      <c r="L359" s="181">
        <v>1.6000000000000001E-3</v>
      </c>
      <c r="M359" s="181">
        <f>G359*L359</f>
        <v>1.6000000000000001E-3</v>
      </c>
      <c r="N359" s="184" t="s">
        <v>141</v>
      </c>
      <c r="Z359" s="181">
        <f>ROUND(IF(AQ359="5",BJ359,0),2)</f>
        <v>0</v>
      </c>
      <c r="AB359" s="181">
        <f>ROUND(IF(AQ359="1",BH359,0),2)</f>
        <v>0</v>
      </c>
      <c r="AC359" s="181">
        <f>ROUND(IF(AQ359="1",BI359,0),2)</f>
        <v>0</v>
      </c>
      <c r="AD359" s="181">
        <f>ROUND(IF(AQ359="7",BH359,0),2)</f>
        <v>0</v>
      </c>
      <c r="AE359" s="181">
        <f>ROUND(IF(AQ359="7",BI359,0),2)</f>
        <v>0</v>
      </c>
      <c r="AF359" s="181">
        <f>ROUND(IF(AQ359="2",BH359,0),2)</f>
        <v>0</v>
      </c>
      <c r="AG359" s="181">
        <f>ROUND(IF(AQ359="2",BI359,0),2)</f>
        <v>0</v>
      </c>
      <c r="AH359" s="181">
        <f>ROUND(IF(AQ359="0",BJ359,0),2)</f>
        <v>0</v>
      </c>
      <c r="AI359" s="183" t="s">
        <v>345</v>
      </c>
      <c r="AJ359" s="181">
        <f>IF(AN359=0,K359,0)</f>
        <v>0</v>
      </c>
      <c r="AK359" s="181">
        <f>IF(AN359=12,K359,0)</f>
        <v>0</v>
      </c>
      <c r="AL359" s="181">
        <f>IF(AN359=21,K359,0)</f>
        <v>0</v>
      </c>
      <c r="AN359" s="181">
        <v>21</v>
      </c>
      <c r="AO359" s="181">
        <f>H359*1</f>
        <v>0</v>
      </c>
      <c r="AP359" s="181">
        <f>H359*(1-1)</f>
        <v>0</v>
      </c>
      <c r="AQ359" s="182" t="s">
        <v>220</v>
      </c>
      <c r="AV359" s="181">
        <f>ROUND(AW359+AX359,2)</f>
        <v>0</v>
      </c>
      <c r="AW359" s="181">
        <f>ROUND(G359*AO359,2)</f>
        <v>0</v>
      </c>
      <c r="AX359" s="181">
        <f>ROUND(G359*AP359,2)</f>
        <v>0</v>
      </c>
      <c r="AY359" s="182" t="s">
        <v>763</v>
      </c>
      <c r="AZ359" s="182" t="s">
        <v>785</v>
      </c>
      <c r="BA359" s="183" t="s">
        <v>780</v>
      </c>
      <c r="BC359" s="181">
        <f>AW359+AX359</f>
        <v>0</v>
      </c>
      <c r="BD359" s="181">
        <f>H359/(100-BE359)*100</f>
        <v>0</v>
      </c>
      <c r="BE359" s="181">
        <v>0</v>
      </c>
      <c r="BF359" s="181">
        <f>M359</f>
        <v>1.6000000000000001E-3</v>
      </c>
      <c r="BH359" s="181">
        <f>G359*AO359</f>
        <v>0</v>
      </c>
      <c r="BI359" s="181">
        <f>G359*AP359</f>
        <v>0</v>
      </c>
      <c r="BJ359" s="181">
        <f>G359*H359</f>
        <v>0</v>
      </c>
      <c r="BK359" s="182" t="s">
        <v>242</v>
      </c>
      <c r="BL359" s="181">
        <v>725</v>
      </c>
      <c r="BW359" s="181">
        <v>21</v>
      </c>
      <c r="BX359" s="169" t="s">
        <v>456</v>
      </c>
    </row>
    <row r="360" spans="1:76" x14ac:dyDescent="0.25">
      <c r="A360" s="180"/>
      <c r="D360" s="179">
        <v>1</v>
      </c>
      <c r="E360" s="179" t="s">
        <v>737</v>
      </c>
      <c r="G360" s="178">
        <f t="shared" ref="G360:G361" si="41">D360</f>
        <v>1</v>
      </c>
      <c r="N360" s="177"/>
    </row>
    <row r="361" spans="1:76" x14ac:dyDescent="0.25">
      <c r="A361" s="180"/>
      <c r="D361" s="179">
        <v>0</v>
      </c>
      <c r="E361" s="179" t="s">
        <v>738</v>
      </c>
      <c r="G361" s="178">
        <f t="shared" si="41"/>
        <v>0</v>
      </c>
      <c r="N361" s="177"/>
    </row>
    <row r="362" spans="1:76" x14ac:dyDescent="0.25">
      <c r="A362" s="180"/>
      <c r="D362" s="179">
        <v>0</v>
      </c>
      <c r="E362" s="179" t="s">
        <v>733</v>
      </c>
      <c r="G362" s="178">
        <f>D362</f>
        <v>0</v>
      </c>
      <c r="N362" s="177"/>
    </row>
    <row r="363" spans="1:76" ht="25.5" x14ac:dyDescent="0.25">
      <c r="A363" s="180"/>
      <c r="C363" s="192" t="s">
        <v>243</v>
      </c>
      <c r="D363" s="260" t="s">
        <v>457</v>
      </c>
      <c r="E363" s="261"/>
      <c r="F363" s="261"/>
      <c r="G363" s="261"/>
      <c r="H363" s="261"/>
      <c r="I363" s="261"/>
      <c r="J363" s="261"/>
      <c r="K363" s="261"/>
      <c r="L363" s="261"/>
      <c r="M363" s="261"/>
      <c r="N363" s="262"/>
      <c r="BX363" s="193" t="s">
        <v>457</v>
      </c>
    </row>
    <row r="364" spans="1:76" x14ac:dyDescent="0.25">
      <c r="A364" s="186" t="s">
        <v>465</v>
      </c>
      <c r="B364" s="168" t="s">
        <v>345</v>
      </c>
      <c r="C364" s="168" t="s">
        <v>469</v>
      </c>
      <c r="D364" s="247" t="s">
        <v>470</v>
      </c>
      <c r="E364" s="239"/>
      <c r="F364" s="168" t="s">
        <v>167</v>
      </c>
      <c r="G364" s="181">
        <f>SUM(G366:G367)</f>
        <v>0</v>
      </c>
      <c r="H364" s="185"/>
      <c r="I364" s="181">
        <f>ROUND(G364*AO364,2)</f>
        <v>0</v>
      </c>
      <c r="J364" s="181">
        <f>ROUND(G364*AP364,2)</f>
        <v>0</v>
      </c>
      <c r="K364" s="181">
        <f>ROUND(G364*H364,2)</f>
        <v>0</v>
      </c>
      <c r="L364" s="181">
        <v>3.4700000000000002E-2</v>
      </c>
      <c r="M364" s="181">
        <f>G364*L364</f>
        <v>0</v>
      </c>
      <c r="N364" s="184" t="s">
        <v>812</v>
      </c>
      <c r="Z364" s="181">
        <f>ROUND(IF(AQ364="5",BJ364,0),2)</f>
        <v>0</v>
      </c>
      <c r="AB364" s="181">
        <f>ROUND(IF(AQ364="1",BH364,0),2)</f>
        <v>0</v>
      </c>
      <c r="AC364" s="181">
        <f>ROUND(IF(AQ364="1",BI364,0),2)</f>
        <v>0</v>
      </c>
      <c r="AD364" s="181">
        <f>ROUND(IF(AQ364="7",BH364,0),2)</f>
        <v>0</v>
      </c>
      <c r="AE364" s="181">
        <f>ROUND(IF(AQ364="7",BI364,0),2)</f>
        <v>0</v>
      </c>
      <c r="AF364" s="181">
        <f>ROUND(IF(AQ364="2",BH364,0),2)</f>
        <v>0</v>
      </c>
      <c r="AG364" s="181">
        <f>ROUND(IF(AQ364="2",BI364,0),2)</f>
        <v>0</v>
      </c>
      <c r="AH364" s="181">
        <f>ROUND(IF(AQ364="0",BJ364,0),2)</f>
        <v>0</v>
      </c>
      <c r="AI364" s="183" t="s">
        <v>345</v>
      </c>
      <c r="AJ364" s="181">
        <f>IF(AN364=0,K364,0)</f>
        <v>0</v>
      </c>
      <c r="AK364" s="181">
        <f>IF(AN364=12,K364,0)</f>
        <v>0</v>
      </c>
      <c r="AL364" s="181">
        <f>IF(AN364=21,K364,0)</f>
        <v>0</v>
      </c>
      <c r="AN364" s="181">
        <v>21</v>
      </c>
      <c r="AO364" s="181">
        <f>H364*0</f>
        <v>0</v>
      </c>
      <c r="AP364" s="181">
        <f>H364*(1-0)</f>
        <v>0</v>
      </c>
      <c r="AQ364" s="182" t="s">
        <v>220</v>
      </c>
      <c r="AV364" s="181">
        <f>ROUND(AW364+AX364,2)</f>
        <v>0</v>
      </c>
      <c r="AW364" s="181">
        <f>ROUND(G364*AO364,2)</f>
        <v>0</v>
      </c>
      <c r="AX364" s="181">
        <f>ROUND(G364*AP364,2)</f>
        <v>0</v>
      </c>
      <c r="AY364" s="182" t="s">
        <v>763</v>
      </c>
      <c r="AZ364" s="182" t="s">
        <v>785</v>
      </c>
      <c r="BA364" s="183" t="s">
        <v>780</v>
      </c>
      <c r="BC364" s="181">
        <f>AW364+AX364</f>
        <v>0</v>
      </c>
      <c r="BD364" s="181">
        <f>H364/(100-BE364)*100</f>
        <v>0</v>
      </c>
      <c r="BE364" s="181">
        <v>0</v>
      </c>
      <c r="BF364" s="181">
        <f>M364</f>
        <v>0</v>
      </c>
      <c r="BH364" s="181">
        <f>G364*AO364</f>
        <v>0</v>
      </c>
      <c r="BI364" s="181">
        <f>G364*AP364</f>
        <v>0</v>
      </c>
      <c r="BJ364" s="181">
        <f>G364*H364</f>
        <v>0</v>
      </c>
      <c r="BK364" s="182" t="s">
        <v>747</v>
      </c>
      <c r="BL364" s="181">
        <v>725</v>
      </c>
      <c r="BW364" s="181">
        <v>21</v>
      </c>
      <c r="BX364" s="169" t="s">
        <v>470</v>
      </c>
    </row>
    <row r="365" spans="1:76" ht="13.5" customHeight="1" x14ac:dyDescent="0.25">
      <c r="A365" s="180"/>
      <c r="C365" s="192" t="s">
        <v>234</v>
      </c>
      <c r="D365" s="260" t="s">
        <v>764</v>
      </c>
      <c r="E365" s="261"/>
      <c r="F365" s="261"/>
      <c r="G365" s="261"/>
      <c r="H365" s="261"/>
      <c r="I365" s="261"/>
      <c r="J365" s="261"/>
      <c r="K365" s="261"/>
      <c r="L365" s="261"/>
      <c r="M365" s="261"/>
      <c r="N365" s="262"/>
    </row>
    <row r="366" spans="1:76" x14ac:dyDescent="0.25">
      <c r="A366" s="180"/>
      <c r="D366" s="179">
        <v>0</v>
      </c>
      <c r="E366" s="179" t="s">
        <v>737</v>
      </c>
      <c r="G366" s="178">
        <f t="shared" ref="G366:G367" si="42">D366</f>
        <v>0</v>
      </c>
      <c r="N366" s="177"/>
    </row>
    <row r="367" spans="1:76" x14ac:dyDescent="0.25">
      <c r="A367" s="180"/>
      <c r="D367" s="179" t="s">
        <v>217</v>
      </c>
      <c r="E367" s="179" t="s">
        <v>733</v>
      </c>
      <c r="G367" s="178" t="str">
        <f t="shared" si="42"/>
        <v>1</v>
      </c>
      <c r="N367" s="177"/>
    </row>
    <row r="368" spans="1:76" x14ac:dyDescent="0.25">
      <c r="A368" s="186" t="s">
        <v>468</v>
      </c>
      <c r="B368" s="168" t="s">
        <v>345</v>
      </c>
      <c r="C368" s="168" t="s">
        <v>471</v>
      </c>
      <c r="D368" s="247" t="s">
        <v>472</v>
      </c>
      <c r="E368" s="239"/>
      <c r="F368" s="168" t="s">
        <v>98</v>
      </c>
      <c r="G368" s="181">
        <f>SUM(G370:G371)</f>
        <v>0</v>
      </c>
      <c r="H368" s="185"/>
      <c r="I368" s="181">
        <f>ROUND(G368*AO368,2)</f>
        <v>0</v>
      </c>
      <c r="J368" s="181">
        <f>ROUND(G368*AP368,2)</f>
        <v>0</v>
      </c>
      <c r="K368" s="181">
        <f>ROUND(G368*H368,2)</f>
        <v>0</v>
      </c>
      <c r="L368" s="181">
        <v>2.81E-3</v>
      </c>
      <c r="M368" s="181">
        <f>G368*L368</f>
        <v>0</v>
      </c>
      <c r="N368" s="184" t="s">
        <v>812</v>
      </c>
      <c r="Z368" s="181">
        <f>ROUND(IF(AQ368="5",BJ368,0),2)</f>
        <v>0</v>
      </c>
      <c r="AB368" s="181">
        <f>ROUND(IF(AQ368="1",BH368,0),2)</f>
        <v>0</v>
      </c>
      <c r="AC368" s="181">
        <f>ROUND(IF(AQ368="1",BI368,0),2)</f>
        <v>0</v>
      </c>
      <c r="AD368" s="181">
        <f>ROUND(IF(AQ368="7",BH368,0),2)</f>
        <v>0</v>
      </c>
      <c r="AE368" s="181">
        <f>ROUND(IF(AQ368="7",BI368,0),2)</f>
        <v>0</v>
      </c>
      <c r="AF368" s="181">
        <f>ROUND(IF(AQ368="2",BH368,0),2)</f>
        <v>0</v>
      </c>
      <c r="AG368" s="181">
        <f>ROUND(IF(AQ368="2",BI368,0),2)</f>
        <v>0</v>
      </c>
      <c r="AH368" s="181">
        <f>ROUND(IF(AQ368="0",BJ368,0),2)</f>
        <v>0</v>
      </c>
      <c r="AI368" s="183" t="s">
        <v>345</v>
      </c>
      <c r="AJ368" s="181">
        <f>IF(AN368=0,K368,0)</f>
        <v>0</v>
      </c>
      <c r="AK368" s="181">
        <f>IF(AN368=12,K368,0)</f>
        <v>0</v>
      </c>
      <c r="AL368" s="181">
        <f>IF(AN368=21,K368,0)</f>
        <v>0</v>
      </c>
      <c r="AN368" s="181">
        <v>21</v>
      </c>
      <c r="AO368" s="181">
        <f>H368*0.273270736</f>
        <v>0</v>
      </c>
      <c r="AP368" s="181">
        <f>H368*(1-0.273270736)</f>
        <v>0</v>
      </c>
      <c r="AQ368" s="182" t="s">
        <v>220</v>
      </c>
      <c r="AV368" s="181">
        <f>ROUND(AW368+AX368,2)</f>
        <v>0</v>
      </c>
      <c r="AW368" s="181">
        <f>ROUND(G368*AO368,2)</f>
        <v>0</v>
      </c>
      <c r="AX368" s="181">
        <f>ROUND(G368*AP368,2)</f>
        <v>0</v>
      </c>
      <c r="AY368" s="182" t="s">
        <v>763</v>
      </c>
      <c r="AZ368" s="182" t="s">
        <v>785</v>
      </c>
      <c r="BA368" s="183" t="s">
        <v>780</v>
      </c>
      <c r="BC368" s="181">
        <f>AW368+AX368</f>
        <v>0</v>
      </c>
      <c r="BD368" s="181">
        <f>H368/(100-BE368)*100</f>
        <v>0</v>
      </c>
      <c r="BE368" s="181">
        <v>0</v>
      </c>
      <c r="BF368" s="181">
        <f>M368</f>
        <v>0</v>
      </c>
      <c r="BH368" s="181">
        <f>G368*AO368</f>
        <v>0</v>
      </c>
      <c r="BI368" s="181">
        <f>G368*AP368</f>
        <v>0</v>
      </c>
      <c r="BJ368" s="181">
        <f>G368*H368</f>
        <v>0</v>
      </c>
      <c r="BK368" s="182" t="s">
        <v>747</v>
      </c>
      <c r="BL368" s="181">
        <v>725</v>
      </c>
      <c r="BW368" s="181">
        <v>21</v>
      </c>
      <c r="BX368" s="169" t="s">
        <v>472</v>
      </c>
    </row>
    <row r="369" spans="1:76" ht="13.5" customHeight="1" x14ac:dyDescent="0.25">
      <c r="A369" s="180"/>
      <c r="C369" s="192" t="s">
        <v>234</v>
      </c>
      <c r="D369" s="260" t="s">
        <v>764</v>
      </c>
      <c r="E369" s="261"/>
      <c r="F369" s="261"/>
      <c r="G369" s="261"/>
      <c r="H369" s="261"/>
      <c r="I369" s="261"/>
      <c r="J369" s="261"/>
      <c r="K369" s="261"/>
      <c r="L369" s="261"/>
      <c r="M369" s="261"/>
      <c r="N369" s="262"/>
    </row>
    <row r="370" spans="1:76" x14ac:dyDescent="0.25">
      <c r="A370" s="180"/>
      <c r="D370" s="179">
        <v>0</v>
      </c>
      <c r="E370" s="179" t="s">
        <v>737</v>
      </c>
      <c r="G370" s="178">
        <f t="shared" ref="G370:G371" si="43">D370</f>
        <v>0</v>
      </c>
      <c r="N370" s="177"/>
    </row>
    <row r="371" spans="1:76" x14ac:dyDescent="0.25">
      <c r="A371" s="180"/>
      <c r="D371" s="179" t="s">
        <v>217</v>
      </c>
      <c r="E371" s="179" t="s">
        <v>733</v>
      </c>
      <c r="G371" s="178" t="str">
        <f t="shared" si="43"/>
        <v>1</v>
      </c>
      <c r="N371" s="177"/>
    </row>
    <row r="372" spans="1:76" x14ac:dyDescent="0.25">
      <c r="A372" s="191" t="s">
        <v>141</v>
      </c>
      <c r="B372" s="190" t="s">
        <v>345</v>
      </c>
      <c r="C372" s="190" t="s">
        <v>278</v>
      </c>
      <c r="D372" s="257" t="s">
        <v>279</v>
      </c>
      <c r="E372" s="258"/>
      <c r="F372" s="189" t="s">
        <v>12</v>
      </c>
      <c r="G372" s="189" t="s">
        <v>12</v>
      </c>
      <c r="H372" s="189" t="s">
        <v>12</v>
      </c>
      <c r="I372" s="187">
        <f>ROUND(SUM(I373:I373),2)</f>
        <v>0</v>
      </c>
      <c r="J372" s="187">
        <f>ROUND(SUM(J373:J373),2)</f>
        <v>0</v>
      </c>
      <c r="K372" s="187">
        <f>ROUND(SUM(K373:K373),2)</f>
        <v>0</v>
      </c>
      <c r="L372" s="183" t="s">
        <v>141</v>
      </c>
      <c r="M372" s="187">
        <f>SUM(M373:M373)</f>
        <v>3.3899999999999998E-3</v>
      </c>
      <c r="N372" s="188" t="s">
        <v>141</v>
      </c>
      <c r="AI372" s="183" t="s">
        <v>345</v>
      </c>
      <c r="AS372" s="187">
        <f>SUM(AJ373:AJ373)</f>
        <v>0</v>
      </c>
      <c r="AT372" s="187">
        <f>SUM(AK373:AK373)</f>
        <v>0</v>
      </c>
      <c r="AU372" s="187">
        <f>SUM(AL373:AL373)</f>
        <v>0</v>
      </c>
    </row>
    <row r="373" spans="1:76" x14ac:dyDescent="0.25">
      <c r="A373" s="186" t="s">
        <v>473</v>
      </c>
      <c r="B373" s="168" t="s">
        <v>345</v>
      </c>
      <c r="C373" s="168" t="s">
        <v>281</v>
      </c>
      <c r="D373" s="247" t="s">
        <v>282</v>
      </c>
      <c r="E373" s="239"/>
      <c r="F373" s="168" t="s">
        <v>167</v>
      </c>
      <c r="G373" s="181">
        <f>SUM(G375:G377)</f>
        <v>3</v>
      </c>
      <c r="H373" s="185"/>
      <c r="I373" s="181">
        <f>ROUND(G373*AO373,2)</f>
        <v>0</v>
      </c>
      <c r="J373" s="181">
        <f>ROUND(G373*AP373,2)</f>
        <v>0</v>
      </c>
      <c r="K373" s="181">
        <f>ROUND(G373*H373,2)</f>
        <v>0</v>
      </c>
      <c r="L373" s="181">
        <v>1.1299999999999999E-3</v>
      </c>
      <c r="M373" s="181">
        <f>G373*L373</f>
        <v>3.3899999999999998E-3</v>
      </c>
      <c r="N373" s="184" t="s">
        <v>812</v>
      </c>
      <c r="Z373" s="181">
        <f>ROUND(IF(AQ373="5",BJ373,0),2)</f>
        <v>0</v>
      </c>
      <c r="AB373" s="181">
        <f>ROUND(IF(AQ373="1",BH373,0),2)</f>
        <v>0</v>
      </c>
      <c r="AC373" s="181">
        <f>ROUND(IF(AQ373="1",BI373,0),2)</f>
        <v>0</v>
      </c>
      <c r="AD373" s="181">
        <f>ROUND(IF(AQ373="7",BH373,0),2)</f>
        <v>0</v>
      </c>
      <c r="AE373" s="181">
        <f>ROUND(IF(AQ373="7",BI373,0),2)</f>
        <v>0</v>
      </c>
      <c r="AF373" s="181">
        <f>ROUND(IF(AQ373="2",BH373,0),2)</f>
        <v>0</v>
      </c>
      <c r="AG373" s="181">
        <f>ROUND(IF(AQ373="2",BI373,0),2)</f>
        <v>0</v>
      </c>
      <c r="AH373" s="181">
        <f>ROUND(IF(AQ373="0",BJ373,0),2)</f>
        <v>0</v>
      </c>
      <c r="AI373" s="183" t="s">
        <v>345</v>
      </c>
      <c r="AJ373" s="181">
        <f>IF(AN373=0,K373,0)</f>
        <v>0</v>
      </c>
      <c r="AK373" s="181">
        <f>IF(AN373=12,K373,0)</f>
        <v>0</v>
      </c>
      <c r="AL373" s="181">
        <f>IF(AN373=21,K373,0)</f>
        <v>0</v>
      </c>
      <c r="AN373" s="181">
        <v>21</v>
      </c>
      <c r="AO373" s="181">
        <f>H373*0.738987854</f>
        <v>0</v>
      </c>
      <c r="AP373" s="181">
        <f>H373*(1-0.738987854)</f>
        <v>0</v>
      </c>
      <c r="AQ373" s="182" t="s">
        <v>220</v>
      </c>
      <c r="AV373" s="181">
        <f>ROUND(AW373+AX373,2)</f>
        <v>0</v>
      </c>
      <c r="AW373" s="181">
        <f>ROUND(G373*AO373,2)</f>
        <v>0</v>
      </c>
      <c r="AX373" s="181">
        <f>ROUND(G373*AP373,2)</f>
        <v>0</v>
      </c>
      <c r="AY373" s="182" t="s">
        <v>761</v>
      </c>
      <c r="AZ373" s="182" t="s">
        <v>784</v>
      </c>
      <c r="BA373" s="183" t="s">
        <v>780</v>
      </c>
      <c r="BC373" s="181">
        <f>AW373+AX373</f>
        <v>0</v>
      </c>
      <c r="BD373" s="181">
        <f>H373/(100-BE373)*100</f>
        <v>0</v>
      </c>
      <c r="BE373" s="181">
        <v>0</v>
      </c>
      <c r="BF373" s="181">
        <f>M373</f>
        <v>3.3899999999999998E-3</v>
      </c>
      <c r="BH373" s="181">
        <f>G373*AO373</f>
        <v>0</v>
      </c>
      <c r="BI373" s="181">
        <f>G373*AP373</f>
        <v>0</v>
      </c>
      <c r="BJ373" s="181">
        <f>G373*H373</f>
        <v>0</v>
      </c>
      <c r="BK373" s="182" t="s">
        <v>747</v>
      </c>
      <c r="BL373" s="181">
        <v>732</v>
      </c>
      <c r="BW373" s="181">
        <v>21</v>
      </c>
      <c r="BX373" s="169" t="s">
        <v>282</v>
      </c>
    </row>
    <row r="374" spans="1:76" ht="13.5" customHeight="1" x14ac:dyDescent="0.25">
      <c r="A374" s="180"/>
      <c r="C374" s="192" t="s">
        <v>234</v>
      </c>
      <c r="D374" s="260" t="s">
        <v>283</v>
      </c>
      <c r="E374" s="261"/>
      <c r="F374" s="261"/>
      <c r="G374" s="261"/>
      <c r="H374" s="261"/>
      <c r="I374" s="261"/>
      <c r="J374" s="261"/>
      <c r="K374" s="261"/>
      <c r="L374" s="261"/>
      <c r="M374" s="261"/>
      <c r="N374" s="262"/>
    </row>
    <row r="375" spans="1:76" x14ac:dyDescent="0.25">
      <c r="A375" s="180"/>
      <c r="D375" s="179">
        <v>1</v>
      </c>
      <c r="E375" s="179" t="s">
        <v>737</v>
      </c>
      <c r="G375" s="178">
        <f t="shared" ref="G375:G377" si="44">D375</f>
        <v>1</v>
      </c>
      <c r="N375" s="177"/>
    </row>
    <row r="376" spans="1:76" x14ac:dyDescent="0.25">
      <c r="A376" s="180"/>
      <c r="D376" s="179">
        <v>1</v>
      </c>
      <c r="E376" s="179" t="s">
        <v>738</v>
      </c>
      <c r="G376" s="178">
        <f t="shared" si="44"/>
        <v>1</v>
      </c>
      <c r="N376" s="177"/>
    </row>
    <row r="377" spans="1:76" x14ac:dyDescent="0.25">
      <c r="A377" s="180"/>
      <c r="D377" s="179">
        <v>1</v>
      </c>
      <c r="E377" s="179" t="s">
        <v>733</v>
      </c>
      <c r="G377" s="178">
        <f t="shared" si="44"/>
        <v>1</v>
      </c>
      <c r="N377" s="177"/>
    </row>
    <row r="378" spans="1:76" x14ac:dyDescent="0.25">
      <c r="A378" s="191" t="s">
        <v>141</v>
      </c>
      <c r="B378" s="190" t="s">
        <v>345</v>
      </c>
      <c r="C378" s="190" t="s">
        <v>284</v>
      </c>
      <c r="D378" s="257" t="s">
        <v>285</v>
      </c>
      <c r="E378" s="258"/>
      <c r="F378" s="189" t="s">
        <v>12</v>
      </c>
      <c r="G378" s="189" t="s">
        <v>12</v>
      </c>
      <c r="H378" s="189" t="s">
        <v>12</v>
      </c>
      <c r="I378" s="187">
        <f>ROUND(SUM(I379:I438),2)</f>
        <v>0</v>
      </c>
      <c r="J378" s="187">
        <f>ROUND(SUM(J379:J438),2)</f>
        <v>0</v>
      </c>
      <c r="K378" s="187">
        <f>ROUND(SUM(K379:K438),2)</f>
        <v>0</v>
      </c>
      <c r="L378" s="183" t="s">
        <v>141</v>
      </c>
      <c r="M378" s="187">
        <f>SUM(M379:M438)</f>
        <v>0.69675000000000009</v>
      </c>
      <c r="N378" s="188" t="s">
        <v>141</v>
      </c>
      <c r="AI378" s="183" t="s">
        <v>345</v>
      </c>
      <c r="AS378" s="187">
        <f>SUM(AJ379:AJ438)</f>
        <v>0</v>
      </c>
      <c r="AT378" s="187">
        <f>SUM(AK379:AK438)</f>
        <v>0</v>
      </c>
      <c r="AU378" s="187">
        <f>SUM(AL379:AL438)</f>
        <v>0</v>
      </c>
    </row>
    <row r="379" spans="1:76" x14ac:dyDescent="0.25">
      <c r="A379" s="186" t="s">
        <v>474</v>
      </c>
      <c r="B379" s="168" t="s">
        <v>345</v>
      </c>
      <c r="C379" s="168" t="s">
        <v>475</v>
      </c>
      <c r="D379" s="247" t="s">
        <v>476</v>
      </c>
      <c r="E379" s="239"/>
      <c r="F379" s="168" t="s">
        <v>167</v>
      </c>
      <c r="G379" s="181">
        <f>SUM(G380:G382)</f>
        <v>118</v>
      </c>
      <c r="H379" s="185"/>
      <c r="I379" s="181">
        <f>ROUND(G379*AO379,2)</f>
        <v>0</v>
      </c>
      <c r="J379" s="181">
        <f>ROUND(G379*AP379,2)</f>
        <v>0</v>
      </c>
      <c r="K379" s="181">
        <f>ROUND(G379*H379,2)</f>
        <v>0</v>
      </c>
      <c r="L379" s="181">
        <v>2.3400000000000001E-3</v>
      </c>
      <c r="M379" s="181">
        <f>G379*L379</f>
        <v>0.27612000000000003</v>
      </c>
      <c r="N379" s="184" t="s">
        <v>812</v>
      </c>
      <c r="Z379" s="181">
        <f>ROUND(IF(AQ379="5",BJ379,0),2)</f>
        <v>0</v>
      </c>
      <c r="AB379" s="181">
        <f>ROUND(IF(AQ379="1",BH379,0),2)</f>
        <v>0</v>
      </c>
      <c r="AC379" s="181">
        <f>ROUND(IF(AQ379="1",BI379,0),2)</f>
        <v>0</v>
      </c>
      <c r="AD379" s="181">
        <f>ROUND(IF(AQ379="7",BH379,0),2)</f>
        <v>0</v>
      </c>
      <c r="AE379" s="181">
        <f>ROUND(IF(AQ379="7",BI379,0),2)</f>
        <v>0</v>
      </c>
      <c r="AF379" s="181">
        <f>ROUND(IF(AQ379="2",BH379,0),2)</f>
        <v>0</v>
      </c>
      <c r="AG379" s="181">
        <f>ROUND(IF(AQ379="2",BI379,0),2)</f>
        <v>0</v>
      </c>
      <c r="AH379" s="181">
        <f>ROUND(IF(AQ379="0",BJ379,0),2)</f>
        <v>0</v>
      </c>
      <c r="AI379" s="183" t="s">
        <v>345</v>
      </c>
      <c r="AJ379" s="181">
        <f>IF(AN379=0,K379,0)</f>
        <v>0</v>
      </c>
      <c r="AK379" s="181">
        <f>IF(AN379=12,K379,0)</f>
        <v>0</v>
      </c>
      <c r="AL379" s="181">
        <f>IF(AN379=21,K379,0)</f>
        <v>0</v>
      </c>
      <c r="AN379" s="181">
        <v>21</v>
      </c>
      <c r="AO379" s="181">
        <f>H379*0.499607531</f>
        <v>0</v>
      </c>
      <c r="AP379" s="181">
        <f>H379*(1-0.499607531)</f>
        <v>0</v>
      </c>
      <c r="AQ379" s="182" t="s">
        <v>220</v>
      </c>
      <c r="AV379" s="181">
        <f>ROUND(AW379+AX379,2)</f>
        <v>0</v>
      </c>
      <c r="AW379" s="181">
        <f>ROUND(G379*AO379,2)</f>
        <v>0</v>
      </c>
      <c r="AX379" s="181">
        <f>ROUND(G379*AP379,2)</f>
        <v>0</v>
      </c>
      <c r="AY379" s="182" t="s">
        <v>760</v>
      </c>
      <c r="AZ379" s="182" t="s">
        <v>784</v>
      </c>
      <c r="BA379" s="183" t="s">
        <v>780</v>
      </c>
      <c r="BC379" s="181">
        <f>AW379+AX379</f>
        <v>0</v>
      </c>
      <c r="BD379" s="181">
        <f>H379/(100-BE379)*100</f>
        <v>0</v>
      </c>
      <c r="BE379" s="181">
        <v>0</v>
      </c>
      <c r="BF379" s="181">
        <f>M379</f>
        <v>0.27612000000000003</v>
      </c>
      <c r="BH379" s="181">
        <f>G379*AO379</f>
        <v>0</v>
      </c>
      <c r="BI379" s="181">
        <f>G379*AP379</f>
        <v>0</v>
      </c>
      <c r="BJ379" s="181">
        <f>G379*H379</f>
        <v>0</v>
      </c>
      <c r="BK379" s="182" t="s">
        <v>747</v>
      </c>
      <c r="BL379" s="181">
        <v>734</v>
      </c>
      <c r="BW379" s="181">
        <v>21</v>
      </c>
      <c r="BX379" s="169" t="s">
        <v>476</v>
      </c>
    </row>
    <row r="380" spans="1:76" x14ac:dyDescent="0.25">
      <c r="A380" s="180"/>
      <c r="D380" s="179">
        <f>D389+D394+D384</f>
        <v>44</v>
      </c>
      <c r="E380" s="179" t="s">
        <v>737</v>
      </c>
      <c r="G380" s="178">
        <f t="shared" ref="G380:G382" si="45">D380</f>
        <v>44</v>
      </c>
      <c r="N380" s="177"/>
    </row>
    <row r="381" spans="1:76" x14ac:dyDescent="0.25">
      <c r="A381" s="180"/>
      <c r="D381" s="179">
        <f>D385+D390+D395</f>
        <v>50</v>
      </c>
      <c r="E381" s="179" t="s">
        <v>738</v>
      </c>
      <c r="G381" s="178">
        <f t="shared" si="45"/>
        <v>50</v>
      </c>
      <c r="N381" s="177"/>
    </row>
    <row r="382" spans="1:76" x14ac:dyDescent="0.25">
      <c r="A382" s="180"/>
      <c r="D382" s="179">
        <f>D386+D391+D396</f>
        <v>24</v>
      </c>
      <c r="E382" s="179" t="s">
        <v>733</v>
      </c>
      <c r="G382" s="178">
        <f t="shared" si="45"/>
        <v>24</v>
      </c>
      <c r="N382" s="177"/>
    </row>
    <row r="383" spans="1:76" x14ac:dyDescent="0.25">
      <c r="A383" s="186" t="s">
        <v>477</v>
      </c>
      <c r="B383" s="168" t="s">
        <v>345</v>
      </c>
      <c r="C383" s="168" t="s">
        <v>478</v>
      </c>
      <c r="D383" s="247" t="s">
        <v>479</v>
      </c>
      <c r="E383" s="239"/>
      <c r="F383" s="168" t="s">
        <v>98</v>
      </c>
      <c r="G383" s="181">
        <f>SUM(G384:G386)</f>
        <v>61</v>
      </c>
      <c r="H383" s="185"/>
      <c r="I383" s="181">
        <f>ROUND(G383*AO383,2)</f>
        <v>0</v>
      </c>
      <c r="J383" s="181">
        <f>ROUND(G383*AP383,2)</f>
        <v>0</v>
      </c>
      <c r="K383" s="181">
        <f>ROUND(G383*H383,2)</f>
        <v>0</v>
      </c>
      <c r="L383" s="181">
        <v>0</v>
      </c>
      <c r="M383" s="181">
        <f>G383*L383</f>
        <v>0</v>
      </c>
      <c r="N383" s="184" t="s">
        <v>141</v>
      </c>
      <c r="Z383" s="181">
        <f>ROUND(IF(AQ383="5",BJ383,0),2)</f>
        <v>0</v>
      </c>
      <c r="AB383" s="181">
        <f>ROUND(IF(AQ383="1",BH383,0),2)</f>
        <v>0</v>
      </c>
      <c r="AC383" s="181">
        <f>ROUND(IF(AQ383="1",BI383,0),2)</f>
        <v>0</v>
      </c>
      <c r="AD383" s="181">
        <f>ROUND(IF(AQ383="7",BH383,0),2)</f>
        <v>0</v>
      </c>
      <c r="AE383" s="181">
        <f>ROUND(IF(AQ383="7",BI383,0),2)</f>
        <v>0</v>
      </c>
      <c r="AF383" s="181">
        <f>ROUND(IF(AQ383="2",BH383,0),2)</f>
        <v>0</v>
      </c>
      <c r="AG383" s="181">
        <f>ROUND(IF(AQ383="2",BI383,0),2)</f>
        <v>0</v>
      </c>
      <c r="AH383" s="181">
        <f>ROUND(IF(AQ383="0",BJ383,0),2)</f>
        <v>0</v>
      </c>
      <c r="AI383" s="183" t="s">
        <v>345</v>
      </c>
      <c r="AJ383" s="181">
        <f>IF(AN383=0,K383,0)</f>
        <v>0</v>
      </c>
      <c r="AK383" s="181">
        <f>IF(AN383=12,K383,0)</f>
        <v>0</v>
      </c>
      <c r="AL383" s="181">
        <f>IF(AN383=21,K383,0)</f>
        <v>0</v>
      </c>
      <c r="AN383" s="181">
        <v>21</v>
      </c>
      <c r="AO383" s="181">
        <f>H383*1</f>
        <v>0</v>
      </c>
      <c r="AP383" s="181">
        <f>H383*(1-1)</f>
        <v>0</v>
      </c>
      <c r="AQ383" s="182" t="s">
        <v>220</v>
      </c>
      <c r="AV383" s="181">
        <f>ROUND(AW383+AX383,2)</f>
        <v>0</v>
      </c>
      <c r="AW383" s="181">
        <f>ROUND(G383*AO383,2)</f>
        <v>0</v>
      </c>
      <c r="AX383" s="181">
        <f>ROUND(G383*AP383,2)</f>
        <v>0</v>
      </c>
      <c r="AY383" s="182" t="s">
        <v>760</v>
      </c>
      <c r="AZ383" s="182" t="s">
        <v>784</v>
      </c>
      <c r="BA383" s="183" t="s">
        <v>780</v>
      </c>
      <c r="BC383" s="181">
        <f>AW383+AX383</f>
        <v>0</v>
      </c>
      <c r="BD383" s="181">
        <f>H383/(100-BE383)*100</f>
        <v>0</v>
      </c>
      <c r="BE383" s="181">
        <v>0</v>
      </c>
      <c r="BF383" s="181">
        <f>M383</f>
        <v>0</v>
      </c>
      <c r="BH383" s="181">
        <f>G383*AO383</f>
        <v>0</v>
      </c>
      <c r="BI383" s="181">
        <f>G383*AP383</f>
        <v>0</v>
      </c>
      <c r="BJ383" s="181">
        <f>G383*H383</f>
        <v>0</v>
      </c>
      <c r="BK383" s="182" t="s">
        <v>242</v>
      </c>
      <c r="BL383" s="181">
        <v>734</v>
      </c>
      <c r="BW383" s="181">
        <v>21</v>
      </c>
      <c r="BX383" s="169" t="s">
        <v>479</v>
      </c>
    </row>
    <row r="384" spans="1:76" x14ac:dyDescent="0.25">
      <c r="A384" s="180"/>
      <c r="D384" s="179">
        <v>27</v>
      </c>
      <c r="E384" s="179" t="s">
        <v>737</v>
      </c>
      <c r="G384" s="178">
        <f t="shared" ref="G384:G386" si="46">D384</f>
        <v>27</v>
      </c>
      <c r="N384" s="177"/>
    </row>
    <row r="385" spans="1:76" x14ac:dyDescent="0.25">
      <c r="A385" s="180"/>
      <c r="D385" s="179">
        <f>24</f>
        <v>24</v>
      </c>
      <c r="E385" s="179" t="s">
        <v>738</v>
      </c>
      <c r="G385" s="178">
        <f t="shared" si="46"/>
        <v>24</v>
      </c>
      <c r="N385" s="177"/>
    </row>
    <row r="386" spans="1:76" x14ac:dyDescent="0.25">
      <c r="A386" s="180"/>
      <c r="D386" s="179">
        <v>10</v>
      </c>
      <c r="E386" s="179" t="s">
        <v>733</v>
      </c>
      <c r="G386" s="178">
        <f t="shared" si="46"/>
        <v>10</v>
      </c>
      <c r="N386" s="177"/>
    </row>
    <row r="387" spans="1:76" ht="165.75" x14ac:dyDescent="0.25">
      <c r="A387" s="180"/>
      <c r="C387" s="192" t="s">
        <v>243</v>
      </c>
      <c r="D387" s="260" t="s">
        <v>292</v>
      </c>
      <c r="E387" s="261"/>
      <c r="F387" s="261"/>
      <c r="G387" s="261"/>
      <c r="H387" s="261"/>
      <c r="I387" s="261"/>
      <c r="J387" s="261"/>
      <c r="K387" s="261"/>
      <c r="L387" s="261"/>
      <c r="M387" s="261"/>
      <c r="N387" s="262"/>
      <c r="BX387" s="193" t="s">
        <v>292</v>
      </c>
    </row>
    <row r="388" spans="1:76" x14ac:dyDescent="0.25">
      <c r="A388" s="186" t="s">
        <v>480</v>
      </c>
      <c r="B388" s="168" t="s">
        <v>345</v>
      </c>
      <c r="C388" s="168" t="s">
        <v>481</v>
      </c>
      <c r="D388" s="247" t="s">
        <v>482</v>
      </c>
      <c r="E388" s="239"/>
      <c r="F388" s="168" t="s">
        <v>98</v>
      </c>
      <c r="G388" s="181">
        <f>SUM(G389:G391)</f>
        <v>31</v>
      </c>
      <c r="H388" s="185"/>
      <c r="I388" s="181">
        <f>ROUND(G388*AO388,2)</f>
        <v>0</v>
      </c>
      <c r="J388" s="181">
        <f>ROUND(G388*AP388,2)</f>
        <v>0</v>
      </c>
      <c r="K388" s="181">
        <f>ROUND(G388*H388,2)</f>
        <v>0</v>
      </c>
      <c r="L388" s="181">
        <v>1.7000000000000001E-4</v>
      </c>
      <c r="M388" s="181">
        <f>G388*L388</f>
        <v>5.2700000000000004E-3</v>
      </c>
      <c r="N388" s="184" t="s">
        <v>141</v>
      </c>
      <c r="Z388" s="181">
        <f>ROUND(IF(AQ388="5",BJ388,0),2)</f>
        <v>0</v>
      </c>
      <c r="AB388" s="181">
        <f>ROUND(IF(AQ388="1",BH388,0),2)</f>
        <v>0</v>
      </c>
      <c r="AC388" s="181">
        <f>ROUND(IF(AQ388="1",BI388,0),2)</f>
        <v>0</v>
      </c>
      <c r="AD388" s="181">
        <f>ROUND(IF(AQ388="7",BH388,0),2)</f>
        <v>0</v>
      </c>
      <c r="AE388" s="181">
        <f>ROUND(IF(AQ388="7",BI388,0),2)</f>
        <v>0</v>
      </c>
      <c r="AF388" s="181">
        <f>ROUND(IF(AQ388="2",BH388,0),2)</f>
        <v>0</v>
      </c>
      <c r="AG388" s="181">
        <f>ROUND(IF(AQ388="2",BI388,0),2)</f>
        <v>0</v>
      </c>
      <c r="AH388" s="181">
        <f>ROUND(IF(AQ388="0",BJ388,0),2)</f>
        <v>0</v>
      </c>
      <c r="AI388" s="183" t="s">
        <v>345</v>
      </c>
      <c r="AJ388" s="181">
        <f>IF(AN388=0,K388,0)</f>
        <v>0</v>
      </c>
      <c r="AK388" s="181">
        <f>IF(AN388=12,K388,0)</f>
        <v>0</v>
      </c>
      <c r="AL388" s="181">
        <f>IF(AN388=21,K388,0)</f>
        <v>0</v>
      </c>
      <c r="AN388" s="181">
        <v>21</v>
      </c>
      <c r="AO388" s="181">
        <f>H388*1</f>
        <v>0</v>
      </c>
      <c r="AP388" s="181">
        <f>H388*(1-1)</f>
        <v>0</v>
      </c>
      <c r="AQ388" s="182" t="s">
        <v>220</v>
      </c>
      <c r="AV388" s="181">
        <f>ROUND(AW388+AX388,2)</f>
        <v>0</v>
      </c>
      <c r="AW388" s="181">
        <f>ROUND(G388*AO388,2)</f>
        <v>0</v>
      </c>
      <c r="AX388" s="181">
        <f>ROUND(G388*AP388,2)</f>
        <v>0</v>
      </c>
      <c r="AY388" s="182" t="s">
        <v>760</v>
      </c>
      <c r="AZ388" s="182" t="s">
        <v>784</v>
      </c>
      <c r="BA388" s="183" t="s">
        <v>780</v>
      </c>
      <c r="BC388" s="181">
        <f>AW388+AX388</f>
        <v>0</v>
      </c>
      <c r="BD388" s="181">
        <f>H388/(100-BE388)*100</f>
        <v>0</v>
      </c>
      <c r="BE388" s="181">
        <v>0</v>
      </c>
      <c r="BF388" s="181">
        <f>M388</f>
        <v>5.2700000000000004E-3</v>
      </c>
      <c r="BH388" s="181">
        <f>G388*AO388</f>
        <v>0</v>
      </c>
      <c r="BI388" s="181">
        <f>G388*AP388</f>
        <v>0</v>
      </c>
      <c r="BJ388" s="181">
        <f>G388*H388</f>
        <v>0</v>
      </c>
      <c r="BK388" s="182" t="s">
        <v>242</v>
      </c>
      <c r="BL388" s="181">
        <v>734</v>
      </c>
      <c r="BW388" s="181">
        <v>21</v>
      </c>
      <c r="BX388" s="169" t="s">
        <v>482</v>
      </c>
    </row>
    <row r="389" spans="1:76" x14ac:dyDescent="0.25">
      <c r="A389" s="180"/>
      <c r="D389" s="179">
        <v>9</v>
      </c>
      <c r="E389" s="179" t="s">
        <v>737</v>
      </c>
      <c r="G389" s="178">
        <f t="shared" ref="G389:G391" si="47">D389</f>
        <v>9</v>
      </c>
      <c r="N389" s="177"/>
    </row>
    <row r="390" spans="1:76" x14ac:dyDescent="0.25">
      <c r="A390" s="180"/>
      <c r="D390" s="179">
        <v>14</v>
      </c>
      <c r="E390" s="179" t="s">
        <v>738</v>
      </c>
      <c r="G390" s="178">
        <f t="shared" si="47"/>
        <v>14</v>
      </c>
      <c r="N390" s="177"/>
    </row>
    <row r="391" spans="1:76" x14ac:dyDescent="0.25">
      <c r="A391" s="180"/>
      <c r="D391" s="179">
        <v>8</v>
      </c>
      <c r="E391" s="179" t="s">
        <v>733</v>
      </c>
      <c r="G391" s="178">
        <f t="shared" si="47"/>
        <v>8</v>
      </c>
      <c r="N391" s="177"/>
    </row>
    <row r="392" spans="1:76" ht="165.75" x14ac:dyDescent="0.25">
      <c r="A392" s="180"/>
      <c r="C392" s="192" t="s">
        <v>243</v>
      </c>
      <c r="D392" s="260" t="s">
        <v>302</v>
      </c>
      <c r="E392" s="261"/>
      <c r="F392" s="261"/>
      <c r="G392" s="261"/>
      <c r="H392" s="261"/>
      <c r="I392" s="261"/>
      <c r="J392" s="261"/>
      <c r="K392" s="261"/>
      <c r="L392" s="261"/>
      <c r="M392" s="261"/>
      <c r="N392" s="262"/>
      <c r="BX392" s="193" t="s">
        <v>302</v>
      </c>
    </row>
    <row r="393" spans="1:76" x14ac:dyDescent="0.25">
      <c r="A393" s="186" t="s">
        <v>483</v>
      </c>
      <c r="B393" s="168" t="s">
        <v>345</v>
      </c>
      <c r="C393" s="168" t="s">
        <v>484</v>
      </c>
      <c r="D393" s="247" t="s">
        <v>485</v>
      </c>
      <c r="E393" s="239"/>
      <c r="F393" s="168" t="s">
        <v>98</v>
      </c>
      <c r="G393" s="181">
        <f>SUM(G394:G396)</f>
        <v>26</v>
      </c>
      <c r="H393" s="185"/>
      <c r="I393" s="181">
        <f>ROUND(G393*AO393,2)</f>
        <v>0</v>
      </c>
      <c r="J393" s="181">
        <f>ROUND(G393*AP393,2)</f>
        <v>0</v>
      </c>
      <c r="K393" s="181">
        <f>ROUND(G393*H393,2)</f>
        <v>0</v>
      </c>
      <c r="L393" s="181">
        <v>6.4999999999999997E-4</v>
      </c>
      <c r="M393" s="181">
        <f>G393*L393</f>
        <v>1.6899999999999998E-2</v>
      </c>
      <c r="N393" s="184" t="s">
        <v>141</v>
      </c>
      <c r="Z393" s="181">
        <f>ROUND(IF(AQ393="5",BJ393,0),2)</f>
        <v>0</v>
      </c>
      <c r="AB393" s="181">
        <f>ROUND(IF(AQ393="1",BH393,0),2)</f>
        <v>0</v>
      </c>
      <c r="AC393" s="181">
        <f>ROUND(IF(AQ393="1",BI393,0),2)</f>
        <v>0</v>
      </c>
      <c r="AD393" s="181">
        <f>ROUND(IF(AQ393="7",BH393,0),2)</f>
        <v>0</v>
      </c>
      <c r="AE393" s="181">
        <f>ROUND(IF(AQ393="7",BI393,0),2)</f>
        <v>0</v>
      </c>
      <c r="AF393" s="181">
        <f>ROUND(IF(AQ393="2",BH393,0),2)</f>
        <v>0</v>
      </c>
      <c r="AG393" s="181">
        <f>ROUND(IF(AQ393="2",BI393,0),2)</f>
        <v>0</v>
      </c>
      <c r="AH393" s="181">
        <f>ROUND(IF(AQ393="0",BJ393,0),2)</f>
        <v>0</v>
      </c>
      <c r="AI393" s="183" t="s">
        <v>345</v>
      </c>
      <c r="AJ393" s="181">
        <f>IF(AN393=0,K393,0)</f>
        <v>0</v>
      </c>
      <c r="AK393" s="181">
        <f>IF(AN393=12,K393,0)</f>
        <v>0</v>
      </c>
      <c r="AL393" s="181">
        <f>IF(AN393=21,K393,0)</f>
        <v>0</v>
      </c>
      <c r="AN393" s="181">
        <v>21</v>
      </c>
      <c r="AO393" s="181">
        <f>H393*1</f>
        <v>0</v>
      </c>
      <c r="AP393" s="181">
        <f>H393*(1-1)</f>
        <v>0</v>
      </c>
      <c r="AQ393" s="182" t="s">
        <v>220</v>
      </c>
      <c r="AV393" s="181">
        <f>ROUND(AW393+AX393,2)</f>
        <v>0</v>
      </c>
      <c r="AW393" s="181">
        <f>ROUND(G393*AO393,2)</f>
        <v>0</v>
      </c>
      <c r="AX393" s="181">
        <f>ROUND(G393*AP393,2)</f>
        <v>0</v>
      </c>
      <c r="AY393" s="182" t="s">
        <v>760</v>
      </c>
      <c r="AZ393" s="182" t="s">
        <v>784</v>
      </c>
      <c r="BA393" s="183" t="s">
        <v>780</v>
      </c>
      <c r="BC393" s="181">
        <f>AW393+AX393</f>
        <v>0</v>
      </c>
      <c r="BD393" s="181">
        <f>H393/(100-BE393)*100</f>
        <v>0</v>
      </c>
      <c r="BE393" s="181">
        <v>0</v>
      </c>
      <c r="BF393" s="181">
        <f>M393</f>
        <v>1.6899999999999998E-2</v>
      </c>
      <c r="BH393" s="181">
        <f>G393*AO393</f>
        <v>0</v>
      </c>
      <c r="BI393" s="181">
        <f>G393*AP393</f>
        <v>0</v>
      </c>
      <c r="BJ393" s="181">
        <f>G393*H393</f>
        <v>0</v>
      </c>
      <c r="BK393" s="182" t="s">
        <v>242</v>
      </c>
      <c r="BL393" s="181">
        <v>734</v>
      </c>
      <c r="BW393" s="181">
        <v>21</v>
      </c>
      <c r="BX393" s="169" t="s">
        <v>485</v>
      </c>
    </row>
    <row r="394" spans="1:76" x14ac:dyDescent="0.25">
      <c r="A394" s="180"/>
      <c r="D394" s="179">
        <v>8</v>
      </c>
      <c r="E394" s="179" t="s">
        <v>737</v>
      </c>
      <c r="G394" s="178">
        <f t="shared" ref="G394:G396" si="48">D394</f>
        <v>8</v>
      </c>
      <c r="N394" s="177"/>
    </row>
    <row r="395" spans="1:76" x14ac:dyDescent="0.25">
      <c r="A395" s="180"/>
      <c r="D395" s="179">
        <v>12</v>
      </c>
      <c r="E395" s="179" t="s">
        <v>738</v>
      </c>
      <c r="G395" s="178">
        <f t="shared" si="48"/>
        <v>12</v>
      </c>
      <c r="N395" s="177"/>
    </row>
    <row r="396" spans="1:76" x14ac:dyDescent="0.25">
      <c r="A396" s="180"/>
      <c r="D396" s="179">
        <v>6</v>
      </c>
      <c r="E396" s="179" t="s">
        <v>733</v>
      </c>
      <c r="G396" s="178">
        <f t="shared" si="48"/>
        <v>6</v>
      </c>
      <c r="N396" s="177"/>
    </row>
    <row r="397" spans="1:76" ht="191.25" x14ac:dyDescent="0.25">
      <c r="A397" s="180"/>
      <c r="C397" s="192" t="s">
        <v>243</v>
      </c>
      <c r="D397" s="260" t="s">
        <v>486</v>
      </c>
      <c r="E397" s="261"/>
      <c r="F397" s="261"/>
      <c r="G397" s="261"/>
      <c r="H397" s="261"/>
      <c r="I397" s="261"/>
      <c r="J397" s="261"/>
      <c r="K397" s="261"/>
      <c r="L397" s="261"/>
      <c r="M397" s="261"/>
      <c r="N397" s="262"/>
      <c r="BX397" s="193" t="s">
        <v>486</v>
      </c>
    </row>
    <row r="398" spans="1:76" x14ac:dyDescent="0.25">
      <c r="A398" s="186" t="s">
        <v>487</v>
      </c>
      <c r="B398" s="168" t="s">
        <v>345</v>
      </c>
      <c r="C398" s="168" t="s">
        <v>287</v>
      </c>
      <c r="D398" s="247" t="s">
        <v>288</v>
      </c>
      <c r="E398" s="239"/>
      <c r="F398" s="168" t="s">
        <v>167</v>
      </c>
      <c r="G398" s="181">
        <f>SUM(G399:G401)</f>
        <v>9</v>
      </c>
      <c r="H398" s="185"/>
      <c r="I398" s="181">
        <f>ROUND(G398*AO398,2)</f>
        <v>0</v>
      </c>
      <c r="J398" s="181">
        <f>ROUND(G398*AP398,2)</f>
        <v>0</v>
      </c>
      <c r="K398" s="181">
        <f>ROUND(G398*H398,2)</f>
        <v>0</v>
      </c>
      <c r="L398" s="181">
        <v>3.3300000000000001E-3</v>
      </c>
      <c r="M398" s="181">
        <f>G398*L398</f>
        <v>2.997E-2</v>
      </c>
      <c r="N398" s="184" t="s">
        <v>812</v>
      </c>
      <c r="Z398" s="181">
        <f>ROUND(IF(AQ398="5",BJ398,0),2)</f>
        <v>0</v>
      </c>
      <c r="AB398" s="181">
        <f>ROUND(IF(AQ398="1",BH398,0),2)</f>
        <v>0</v>
      </c>
      <c r="AC398" s="181">
        <f>ROUND(IF(AQ398="1",BI398,0),2)</f>
        <v>0</v>
      </c>
      <c r="AD398" s="181">
        <f>ROUND(IF(AQ398="7",BH398,0),2)</f>
        <v>0</v>
      </c>
      <c r="AE398" s="181">
        <f>ROUND(IF(AQ398="7",BI398,0),2)</f>
        <v>0</v>
      </c>
      <c r="AF398" s="181">
        <f>ROUND(IF(AQ398="2",BH398,0),2)</f>
        <v>0</v>
      </c>
      <c r="AG398" s="181">
        <f>ROUND(IF(AQ398="2",BI398,0),2)</f>
        <v>0</v>
      </c>
      <c r="AH398" s="181">
        <f>ROUND(IF(AQ398="0",BJ398,0),2)</f>
        <v>0</v>
      </c>
      <c r="AI398" s="183" t="s">
        <v>345</v>
      </c>
      <c r="AJ398" s="181">
        <f>IF(AN398=0,K398,0)</f>
        <v>0</v>
      </c>
      <c r="AK398" s="181">
        <f>IF(AN398=12,K398,0)</f>
        <v>0</v>
      </c>
      <c r="AL398" s="181">
        <f>IF(AN398=21,K398,0)</f>
        <v>0</v>
      </c>
      <c r="AN398" s="181">
        <v>21</v>
      </c>
      <c r="AO398" s="181">
        <f>H398*0.523854167</f>
        <v>0</v>
      </c>
      <c r="AP398" s="181">
        <f>H398*(1-0.523854167)</f>
        <v>0</v>
      </c>
      <c r="AQ398" s="182" t="s">
        <v>220</v>
      </c>
      <c r="AV398" s="181">
        <f>ROUND(AW398+AX398,2)</f>
        <v>0</v>
      </c>
      <c r="AW398" s="181">
        <f>ROUND(G398*AO398,2)</f>
        <v>0</v>
      </c>
      <c r="AX398" s="181">
        <f>ROUND(G398*AP398,2)</f>
        <v>0</v>
      </c>
      <c r="AY398" s="182" t="s">
        <v>760</v>
      </c>
      <c r="AZ398" s="182" t="s">
        <v>784</v>
      </c>
      <c r="BA398" s="183" t="s">
        <v>780</v>
      </c>
      <c r="BC398" s="181">
        <f>AW398+AX398</f>
        <v>0</v>
      </c>
      <c r="BD398" s="181">
        <f>H398/(100-BE398)*100</f>
        <v>0</v>
      </c>
      <c r="BE398" s="181">
        <v>0</v>
      </c>
      <c r="BF398" s="181">
        <f>M398</f>
        <v>2.997E-2</v>
      </c>
      <c r="BH398" s="181">
        <f>G398*AO398</f>
        <v>0</v>
      </c>
      <c r="BI398" s="181">
        <f>G398*AP398</f>
        <v>0</v>
      </c>
      <c r="BJ398" s="181">
        <f>G398*H398</f>
        <v>0</v>
      </c>
      <c r="BK398" s="182" t="s">
        <v>747</v>
      </c>
      <c r="BL398" s="181">
        <v>734</v>
      </c>
      <c r="BW398" s="181">
        <v>21</v>
      </c>
      <c r="BX398" s="169" t="s">
        <v>288</v>
      </c>
    </row>
    <row r="399" spans="1:76" x14ac:dyDescent="0.25">
      <c r="A399" s="180"/>
      <c r="D399" s="179">
        <f>D403</f>
        <v>3</v>
      </c>
      <c r="E399" s="179" t="s">
        <v>737</v>
      </c>
      <c r="G399" s="178">
        <f t="shared" ref="G399:G401" si="49">D399</f>
        <v>3</v>
      </c>
      <c r="N399" s="177"/>
    </row>
    <row r="400" spans="1:76" x14ac:dyDescent="0.25">
      <c r="A400" s="180"/>
      <c r="D400" s="179">
        <f t="shared" ref="D400:D401" si="50">D404</f>
        <v>2</v>
      </c>
      <c r="E400" s="179" t="s">
        <v>738</v>
      </c>
      <c r="G400" s="178">
        <f t="shared" si="49"/>
        <v>2</v>
      </c>
      <c r="N400" s="177"/>
    </row>
    <row r="401" spans="1:76" x14ac:dyDescent="0.25">
      <c r="A401" s="180"/>
      <c r="D401" s="179">
        <f t="shared" si="50"/>
        <v>4</v>
      </c>
      <c r="E401" s="179" t="s">
        <v>733</v>
      </c>
      <c r="G401" s="178">
        <f t="shared" si="49"/>
        <v>4</v>
      </c>
      <c r="N401" s="177"/>
    </row>
    <row r="402" spans="1:76" x14ac:dyDescent="0.25">
      <c r="A402" s="186" t="s">
        <v>488</v>
      </c>
      <c r="B402" s="168" t="s">
        <v>345</v>
      </c>
      <c r="C402" s="168" t="s">
        <v>290</v>
      </c>
      <c r="D402" s="247" t="s">
        <v>291</v>
      </c>
      <c r="E402" s="239"/>
      <c r="F402" s="168" t="s">
        <v>98</v>
      </c>
      <c r="G402" s="181">
        <f>SUM(G403:G405)</f>
        <v>9</v>
      </c>
      <c r="H402" s="185"/>
      <c r="I402" s="181">
        <f>ROUND(G402*AO402,2)</f>
        <v>0</v>
      </c>
      <c r="J402" s="181">
        <f>ROUND(G402*AP402,2)</f>
        <v>0</v>
      </c>
      <c r="K402" s="181">
        <f>ROUND(G402*H402,2)</f>
        <v>0</v>
      </c>
      <c r="L402" s="181">
        <v>0</v>
      </c>
      <c r="M402" s="181">
        <f>G402*L402</f>
        <v>0</v>
      </c>
      <c r="N402" s="184" t="s">
        <v>141</v>
      </c>
      <c r="Z402" s="181">
        <f>ROUND(IF(AQ402="5",BJ402,0),2)</f>
        <v>0</v>
      </c>
      <c r="AB402" s="181">
        <f>ROUND(IF(AQ402="1",BH402,0),2)</f>
        <v>0</v>
      </c>
      <c r="AC402" s="181">
        <f>ROUND(IF(AQ402="1",BI402,0),2)</f>
        <v>0</v>
      </c>
      <c r="AD402" s="181">
        <f>ROUND(IF(AQ402="7",BH402,0),2)</f>
        <v>0</v>
      </c>
      <c r="AE402" s="181">
        <f>ROUND(IF(AQ402="7",BI402,0),2)</f>
        <v>0</v>
      </c>
      <c r="AF402" s="181">
        <f>ROUND(IF(AQ402="2",BH402,0),2)</f>
        <v>0</v>
      </c>
      <c r="AG402" s="181">
        <f>ROUND(IF(AQ402="2",BI402,0),2)</f>
        <v>0</v>
      </c>
      <c r="AH402" s="181">
        <f>ROUND(IF(AQ402="0",BJ402,0),2)</f>
        <v>0</v>
      </c>
      <c r="AI402" s="183" t="s">
        <v>345</v>
      </c>
      <c r="AJ402" s="181">
        <f>IF(AN402=0,K402,0)</f>
        <v>0</v>
      </c>
      <c r="AK402" s="181">
        <f>IF(AN402=12,K402,0)</f>
        <v>0</v>
      </c>
      <c r="AL402" s="181">
        <f>IF(AN402=21,K402,0)</f>
        <v>0</v>
      </c>
      <c r="AN402" s="181">
        <v>21</v>
      </c>
      <c r="AO402" s="181">
        <f>H402*1</f>
        <v>0</v>
      </c>
      <c r="AP402" s="181">
        <f>H402*(1-1)</f>
        <v>0</v>
      </c>
      <c r="AQ402" s="182" t="s">
        <v>220</v>
      </c>
      <c r="AV402" s="181">
        <f>ROUND(AW402+AX402,2)</f>
        <v>0</v>
      </c>
      <c r="AW402" s="181">
        <f>ROUND(G402*AO402,2)</f>
        <v>0</v>
      </c>
      <c r="AX402" s="181">
        <f>ROUND(G402*AP402,2)</f>
        <v>0</v>
      </c>
      <c r="AY402" s="182" t="s">
        <v>760</v>
      </c>
      <c r="AZ402" s="182" t="s">
        <v>784</v>
      </c>
      <c r="BA402" s="183" t="s">
        <v>780</v>
      </c>
      <c r="BC402" s="181">
        <f>AW402+AX402</f>
        <v>0</v>
      </c>
      <c r="BD402" s="181">
        <f>H402/(100-BE402)*100</f>
        <v>0</v>
      </c>
      <c r="BE402" s="181">
        <v>0</v>
      </c>
      <c r="BF402" s="181">
        <f>M402</f>
        <v>0</v>
      </c>
      <c r="BH402" s="181">
        <f>G402*AO402</f>
        <v>0</v>
      </c>
      <c r="BI402" s="181">
        <f>G402*AP402</f>
        <v>0</v>
      </c>
      <c r="BJ402" s="181">
        <f>G402*H402</f>
        <v>0</v>
      </c>
      <c r="BK402" s="182" t="s">
        <v>242</v>
      </c>
      <c r="BL402" s="181">
        <v>734</v>
      </c>
      <c r="BW402" s="181">
        <v>21</v>
      </c>
      <c r="BX402" s="169" t="s">
        <v>291</v>
      </c>
    </row>
    <row r="403" spans="1:76" x14ac:dyDescent="0.25">
      <c r="A403" s="180"/>
      <c r="D403" s="179">
        <v>3</v>
      </c>
      <c r="E403" s="179" t="s">
        <v>737</v>
      </c>
      <c r="G403" s="178">
        <f t="shared" ref="G403:G405" si="51">D403</f>
        <v>3</v>
      </c>
      <c r="N403" s="177"/>
    </row>
    <row r="404" spans="1:76" x14ac:dyDescent="0.25">
      <c r="A404" s="180"/>
      <c r="D404" s="179">
        <v>2</v>
      </c>
      <c r="E404" s="179" t="s">
        <v>738</v>
      </c>
      <c r="G404" s="178">
        <f t="shared" si="51"/>
        <v>2</v>
      </c>
      <c r="N404" s="177"/>
    </row>
    <row r="405" spans="1:76" x14ac:dyDescent="0.25">
      <c r="A405" s="180"/>
      <c r="D405" s="179">
        <v>4</v>
      </c>
      <c r="E405" s="179" t="s">
        <v>733</v>
      </c>
      <c r="G405" s="178">
        <f t="shared" si="51"/>
        <v>4</v>
      </c>
      <c r="N405" s="177"/>
    </row>
    <row r="406" spans="1:76" ht="165.75" x14ac:dyDescent="0.25">
      <c r="A406" s="180"/>
      <c r="C406" s="192" t="s">
        <v>243</v>
      </c>
      <c r="D406" s="260" t="s">
        <v>292</v>
      </c>
      <c r="E406" s="261"/>
      <c r="F406" s="261"/>
      <c r="G406" s="261"/>
      <c r="H406" s="261"/>
      <c r="I406" s="261"/>
      <c r="J406" s="261"/>
      <c r="K406" s="261"/>
      <c r="L406" s="261"/>
      <c r="M406" s="261"/>
      <c r="N406" s="262"/>
      <c r="BX406" s="193" t="s">
        <v>292</v>
      </c>
    </row>
    <row r="407" spans="1:76" x14ac:dyDescent="0.25">
      <c r="A407" s="186" t="s">
        <v>489</v>
      </c>
      <c r="B407" s="168" t="s">
        <v>345</v>
      </c>
      <c r="C407" s="168" t="s">
        <v>287</v>
      </c>
      <c r="D407" s="247" t="s">
        <v>490</v>
      </c>
      <c r="E407" s="239"/>
      <c r="F407" s="168" t="s">
        <v>167</v>
      </c>
      <c r="G407" s="181">
        <f>SUM(G408:G410)</f>
        <v>46</v>
      </c>
      <c r="H407" s="185"/>
      <c r="I407" s="181">
        <f>ROUND(G407*AO407,2)</f>
        <v>0</v>
      </c>
      <c r="J407" s="181">
        <f>ROUND(G407*AP407,2)</f>
        <v>0</v>
      </c>
      <c r="K407" s="181">
        <f>ROUND(G407*H407,2)</f>
        <v>0</v>
      </c>
      <c r="L407" s="181">
        <v>3.3300000000000001E-3</v>
      </c>
      <c r="M407" s="181">
        <f>G407*L407</f>
        <v>0.15318000000000001</v>
      </c>
      <c r="N407" s="184" t="s">
        <v>812</v>
      </c>
      <c r="Z407" s="181">
        <f>ROUND(IF(AQ407="5",BJ407,0),2)</f>
        <v>0</v>
      </c>
      <c r="AB407" s="181">
        <f>ROUND(IF(AQ407="1",BH407,0),2)</f>
        <v>0</v>
      </c>
      <c r="AC407" s="181">
        <f>ROUND(IF(AQ407="1",BI407,0),2)</f>
        <v>0</v>
      </c>
      <c r="AD407" s="181">
        <f>ROUND(IF(AQ407="7",BH407,0),2)</f>
        <v>0</v>
      </c>
      <c r="AE407" s="181">
        <f>ROUND(IF(AQ407="7",BI407,0),2)</f>
        <v>0</v>
      </c>
      <c r="AF407" s="181">
        <f>ROUND(IF(AQ407="2",BH407,0),2)</f>
        <v>0</v>
      </c>
      <c r="AG407" s="181">
        <f>ROUND(IF(AQ407="2",BI407,0),2)</f>
        <v>0</v>
      </c>
      <c r="AH407" s="181">
        <f>ROUND(IF(AQ407="0",BJ407,0),2)</f>
        <v>0</v>
      </c>
      <c r="AI407" s="183" t="s">
        <v>345</v>
      </c>
      <c r="AJ407" s="181">
        <f>IF(AN407=0,K407,0)</f>
        <v>0</v>
      </c>
      <c r="AK407" s="181">
        <f>IF(AN407=12,K407,0)</f>
        <v>0</v>
      </c>
      <c r="AL407" s="181">
        <f>IF(AN407=21,K407,0)</f>
        <v>0</v>
      </c>
      <c r="AN407" s="181">
        <v>21</v>
      </c>
      <c r="AO407" s="181">
        <f>H407*0.523854167</f>
        <v>0</v>
      </c>
      <c r="AP407" s="181">
        <f>H407*(1-0.523854167)</f>
        <v>0</v>
      </c>
      <c r="AQ407" s="182" t="s">
        <v>220</v>
      </c>
      <c r="AV407" s="181">
        <f>ROUND(AW407+AX407,2)</f>
        <v>0</v>
      </c>
      <c r="AW407" s="181">
        <f>ROUND(G407*AO407,2)</f>
        <v>0</v>
      </c>
      <c r="AX407" s="181">
        <f>ROUND(G407*AP407,2)</f>
        <v>0</v>
      </c>
      <c r="AY407" s="182" t="s">
        <v>760</v>
      </c>
      <c r="AZ407" s="182" t="s">
        <v>784</v>
      </c>
      <c r="BA407" s="183" t="s">
        <v>780</v>
      </c>
      <c r="BC407" s="181">
        <f>AW407+AX407</f>
        <v>0</v>
      </c>
      <c r="BD407" s="181">
        <f>H407/(100-BE407)*100</f>
        <v>0</v>
      </c>
      <c r="BE407" s="181">
        <v>0</v>
      </c>
      <c r="BF407" s="181">
        <f>M407</f>
        <v>0.15318000000000001</v>
      </c>
      <c r="BH407" s="181">
        <f>G407*AO407</f>
        <v>0</v>
      </c>
      <c r="BI407" s="181">
        <f>G407*AP407</f>
        <v>0</v>
      </c>
      <c r="BJ407" s="181">
        <f>G407*H407</f>
        <v>0</v>
      </c>
      <c r="BK407" s="182" t="s">
        <v>747</v>
      </c>
      <c r="BL407" s="181">
        <v>734</v>
      </c>
      <c r="BW407" s="181">
        <v>21</v>
      </c>
      <c r="BX407" s="169" t="s">
        <v>490</v>
      </c>
    </row>
    <row r="408" spans="1:76" x14ac:dyDescent="0.25">
      <c r="A408" s="180"/>
      <c r="D408" s="179">
        <f>D412+D417</f>
        <v>19</v>
      </c>
      <c r="E408" s="179" t="s">
        <v>737</v>
      </c>
      <c r="G408" s="178">
        <f t="shared" ref="G408:G410" si="52">D408</f>
        <v>19</v>
      </c>
      <c r="N408" s="177"/>
    </row>
    <row r="409" spans="1:76" x14ac:dyDescent="0.25">
      <c r="A409" s="180"/>
      <c r="D409" s="179">
        <f t="shared" ref="D409:D410" si="53">D413+D418</f>
        <v>21</v>
      </c>
      <c r="E409" s="179" t="s">
        <v>738</v>
      </c>
      <c r="G409" s="178">
        <f t="shared" si="52"/>
        <v>21</v>
      </c>
      <c r="N409" s="177"/>
    </row>
    <row r="410" spans="1:76" x14ac:dyDescent="0.25">
      <c r="A410" s="180"/>
      <c r="D410" s="179">
        <f t="shared" si="53"/>
        <v>6</v>
      </c>
      <c r="E410" s="179" t="s">
        <v>733</v>
      </c>
      <c r="G410" s="178">
        <f t="shared" si="52"/>
        <v>6</v>
      </c>
      <c r="N410" s="177"/>
    </row>
    <row r="411" spans="1:76" x14ac:dyDescent="0.25">
      <c r="A411" s="186" t="s">
        <v>491</v>
      </c>
      <c r="B411" s="168" t="s">
        <v>345</v>
      </c>
      <c r="C411" s="168" t="s">
        <v>492</v>
      </c>
      <c r="D411" s="247" t="s">
        <v>493</v>
      </c>
      <c r="E411" s="239"/>
      <c r="F411" s="168" t="s">
        <v>98</v>
      </c>
      <c r="G411" s="181">
        <f>SUM(G412:G414)</f>
        <v>25</v>
      </c>
      <c r="H411" s="185"/>
      <c r="I411" s="181">
        <f>ROUND(G411*AO411,2)</f>
        <v>0</v>
      </c>
      <c r="J411" s="181">
        <f>ROUND(G411*AP411,2)</f>
        <v>0</v>
      </c>
      <c r="K411" s="181">
        <f>ROUND(G411*H411,2)</f>
        <v>0</v>
      </c>
      <c r="L411" s="181">
        <v>0</v>
      </c>
      <c r="M411" s="181">
        <f>G411*L411</f>
        <v>0</v>
      </c>
      <c r="N411" s="184" t="s">
        <v>141</v>
      </c>
      <c r="Z411" s="181">
        <f>ROUND(IF(AQ411="5",BJ411,0),2)</f>
        <v>0</v>
      </c>
      <c r="AB411" s="181">
        <f>ROUND(IF(AQ411="1",BH411,0),2)</f>
        <v>0</v>
      </c>
      <c r="AC411" s="181">
        <f>ROUND(IF(AQ411="1",BI411,0),2)</f>
        <v>0</v>
      </c>
      <c r="AD411" s="181">
        <f>ROUND(IF(AQ411="7",BH411,0),2)</f>
        <v>0</v>
      </c>
      <c r="AE411" s="181">
        <f>ROUND(IF(AQ411="7",BI411,0),2)</f>
        <v>0</v>
      </c>
      <c r="AF411" s="181">
        <f>ROUND(IF(AQ411="2",BH411,0),2)</f>
        <v>0</v>
      </c>
      <c r="AG411" s="181">
        <f>ROUND(IF(AQ411="2",BI411,0),2)</f>
        <v>0</v>
      </c>
      <c r="AH411" s="181">
        <f>ROUND(IF(AQ411="0",BJ411,0),2)</f>
        <v>0</v>
      </c>
      <c r="AI411" s="183" t="s">
        <v>345</v>
      </c>
      <c r="AJ411" s="181">
        <f>IF(AN411=0,K411,0)</f>
        <v>0</v>
      </c>
      <c r="AK411" s="181">
        <f>IF(AN411=12,K411,0)</f>
        <v>0</v>
      </c>
      <c r="AL411" s="181">
        <f>IF(AN411=21,K411,0)</f>
        <v>0</v>
      </c>
      <c r="AN411" s="181">
        <v>21</v>
      </c>
      <c r="AO411" s="181">
        <f>H411*1</f>
        <v>0</v>
      </c>
      <c r="AP411" s="181">
        <f>H411*(1-1)</f>
        <v>0</v>
      </c>
      <c r="AQ411" s="182" t="s">
        <v>220</v>
      </c>
      <c r="AV411" s="181">
        <f>ROUND(AW411+AX411,2)</f>
        <v>0</v>
      </c>
      <c r="AW411" s="181">
        <f>ROUND(G411*AO411,2)</f>
        <v>0</v>
      </c>
      <c r="AX411" s="181">
        <f>ROUND(G411*AP411,2)</f>
        <v>0</v>
      </c>
      <c r="AY411" s="182" t="s">
        <v>760</v>
      </c>
      <c r="AZ411" s="182" t="s">
        <v>784</v>
      </c>
      <c r="BA411" s="183" t="s">
        <v>780</v>
      </c>
      <c r="BC411" s="181">
        <f>AW411+AX411</f>
        <v>0</v>
      </c>
      <c r="BD411" s="181">
        <f>H411/(100-BE411)*100</f>
        <v>0</v>
      </c>
      <c r="BE411" s="181">
        <v>0</v>
      </c>
      <c r="BF411" s="181">
        <f>M411</f>
        <v>0</v>
      </c>
      <c r="BH411" s="181">
        <f>G411*AO411</f>
        <v>0</v>
      </c>
      <c r="BI411" s="181">
        <f>G411*AP411</f>
        <v>0</v>
      </c>
      <c r="BJ411" s="181">
        <f>G411*H411</f>
        <v>0</v>
      </c>
      <c r="BK411" s="182" t="s">
        <v>242</v>
      </c>
      <c r="BL411" s="181">
        <v>734</v>
      </c>
      <c r="BW411" s="181">
        <v>21</v>
      </c>
      <c r="BX411" s="169" t="s">
        <v>493</v>
      </c>
    </row>
    <row r="412" spans="1:76" x14ac:dyDescent="0.25">
      <c r="A412" s="180"/>
      <c r="D412" s="179">
        <v>12</v>
      </c>
      <c r="E412" s="179" t="s">
        <v>737</v>
      </c>
      <c r="G412" s="178">
        <f t="shared" ref="G412:G414" si="54">D412</f>
        <v>12</v>
      </c>
      <c r="N412" s="177"/>
    </row>
    <row r="413" spans="1:76" x14ac:dyDescent="0.25">
      <c r="A413" s="180"/>
      <c r="D413" s="179">
        <v>11</v>
      </c>
      <c r="E413" s="179" t="s">
        <v>738</v>
      </c>
      <c r="G413" s="178">
        <f t="shared" si="54"/>
        <v>11</v>
      </c>
      <c r="N413" s="177"/>
    </row>
    <row r="414" spans="1:76" x14ac:dyDescent="0.25">
      <c r="A414" s="180"/>
      <c r="D414" s="179">
        <v>2</v>
      </c>
      <c r="E414" s="179" t="s">
        <v>733</v>
      </c>
      <c r="G414" s="178">
        <f t="shared" si="54"/>
        <v>2</v>
      </c>
      <c r="N414" s="177"/>
    </row>
    <row r="415" spans="1:76" ht="165.75" x14ac:dyDescent="0.25">
      <c r="A415" s="180"/>
      <c r="C415" s="192" t="s">
        <v>243</v>
      </c>
      <c r="D415" s="260" t="s">
        <v>292</v>
      </c>
      <c r="E415" s="261"/>
      <c r="F415" s="261"/>
      <c r="G415" s="261"/>
      <c r="H415" s="261"/>
      <c r="I415" s="261"/>
      <c r="J415" s="261"/>
      <c r="K415" s="261"/>
      <c r="L415" s="261"/>
      <c r="M415" s="261"/>
      <c r="N415" s="262"/>
      <c r="BX415" s="193" t="s">
        <v>292</v>
      </c>
    </row>
    <row r="416" spans="1:76" x14ac:dyDescent="0.25">
      <c r="A416" s="186" t="s">
        <v>494</v>
      </c>
      <c r="B416" s="168" t="s">
        <v>345</v>
      </c>
      <c r="C416" s="168" t="s">
        <v>495</v>
      </c>
      <c r="D416" s="247" t="s">
        <v>496</v>
      </c>
      <c r="E416" s="239"/>
      <c r="F416" s="168" t="s">
        <v>98</v>
      </c>
      <c r="G416" s="181">
        <f>SUM(G417:G419)</f>
        <v>21</v>
      </c>
      <c r="H416" s="185"/>
      <c r="I416" s="181">
        <f>ROUND(G416*AO416,2)</f>
        <v>0</v>
      </c>
      <c r="J416" s="181">
        <f>ROUND(G416*AP416,2)</f>
        <v>0</v>
      </c>
      <c r="K416" s="181">
        <f>ROUND(G416*H416,2)</f>
        <v>0</v>
      </c>
      <c r="L416" s="181">
        <v>1.7000000000000001E-4</v>
      </c>
      <c r="M416" s="181">
        <f>G416*L416</f>
        <v>3.5700000000000003E-3</v>
      </c>
      <c r="N416" s="184" t="s">
        <v>141</v>
      </c>
      <c r="Z416" s="181">
        <f>ROUND(IF(AQ416="5",BJ416,0),2)</f>
        <v>0</v>
      </c>
      <c r="AB416" s="181">
        <f>ROUND(IF(AQ416="1",BH416,0),2)</f>
        <v>0</v>
      </c>
      <c r="AC416" s="181">
        <f>ROUND(IF(AQ416="1",BI416,0),2)</f>
        <v>0</v>
      </c>
      <c r="AD416" s="181">
        <f>ROUND(IF(AQ416="7",BH416,0),2)</f>
        <v>0</v>
      </c>
      <c r="AE416" s="181">
        <f>ROUND(IF(AQ416="7",BI416,0),2)</f>
        <v>0</v>
      </c>
      <c r="AF416" s="181">
        <f>ROUND(IF(AQ416="2",BH416,0),2)</f>
        <v>0</v>
      </c>
      <c r="AG416" s="181">
        <f>ROUND(IF(AQ416="2",BI416,0),2)</f>
        <v>0</v>
      </c>
      <c r="AH416" s="181">
        <f>ROUND(IF(AQ416="0",BJ416,0),2)</f>
        <v>0</v>
      </c>
      <c r="AI416" s="183" t="s">
        <v>345</v>
      </c>
      <c r="AJ416" s="181">
        <f>IF(AN416=0,K416,0)</f>
        <v>0</v>
      </c>
      <c r="AK416" s="181">
        <f>IF(AN416=12,K416,0)</f>
        <v>0</v>
      </c>
      <c r="AL416" s="181">
        <f>IF(AN416=21,K416,0)</f>
        <v>0</v>
      </c>
      <c r="AN416" s="181">
        <v>21</v>
      </c>
      <c r="AO416" s="181">
        <f>H416*1</f>
        <v>0</v>
      </c>
      <c r="AP416" s="181">
        <f>H416*(1-1)</f>
        <v>0</v>
      </c>
      <c r="AQ416" s="182" t="s">
        <v>220</v>
      </c>
      <c r="AV416" s="181">
        <f>ROUND(AW416+AX416,2)</f>
        <v>0</v>
      </c>
      <c r="AW416" s="181">
        <f>ROUND(G416*AO416,2)</f>
        <v>0</v>
      </c>
      <c r="AX416" s="181">
        <f>ROUND(G416*AP416,2)</f>
        <v>0</v>
      </c>
      <c r="AY416" s="182" t="s">
        <v>760</v>
      </c>
      <c r="AZ416" s="182" t="s">
        <v>784</v>
      </c>
      <c r="BA416" s="183" t="s">
        <v>780</v>
      </c>
      <c r="BC416" s="181">
        <f>AW416+AX416</f>
        <v>0</v>
      </c>
      <c r="BD416" s="181">
        <f>H416/(100-BE416)*100</f>
        <v>0</v>
      </c>
      <c r="BE416" s="181">
        <v>0</v>
      </c>
      <c r="BF416" s="181">
        <f>M416</f>
        <v>3.5700000000000003E-3</v>
      </c>
      <c r="BH416" s="181">
        <f>G416*AO416</f>
        <v>0</v>
      </c>
      <c r="BI416" s="181">
        <f>G416*AP416</f>
        <v>0</v>
      </c>
      <c r="BJ416" s="181">
        <f>G416*H416</f>
        <v>0</v>
      </c>
      <c r="BK416" s="182" t="s">
        <v>242</v>
      </c>
      <c r="BL416" s="181">
        <v>734</v>
      </c>
      <c r="BW416" s="181">
        <v>21</v>
      </c>
      <c r="BX416" s="169" t="s">
        <v>496</v>
      </c>
    </row>
    <row r="417" spans="1:76" x14ac:dyDescent="0.25">
      <c r="A417" s="180"/>
      <c r="D417" s="179">
        <v>7</v>
      </c>
      <c r="E417" s="179" t="s">
        <v>737</v>
      </c>
      <c r="G417" s="178">
        <f t="shared" ref="G417:G419" si="55">D417</f>
        <v>7</v>
      </c>
      <c r="N417" s="177"/>
    </row>
    <row r="418" spans="1:76" x14ac:dyDescent="0.25">
      <c r="A418" s="180"/>
      <c r="D418" s="179">
        <v>10</v>
      </c>
      <c r="E418" s="179" t="s">
        <v>738</v>
      </c>
      <c r="G418" s="178">
        <f t="shared" si="55"/>
        <v>10</v>
      </c>
      <c r="N418" s="177"/>
    </row>
    <row r="419" spans="1:76" x14ac:dyDescent="0.25">
      <c r="A419" s="180"/>
      <c r="D419" s="179">
        <v>4</v>
      </c>
      <c r="E419" s="179" t="s">
        <v>733</v>
      </c>
      <c r="G419" s="178">
        <f t="shared" si="55"/>
        <v>4</v>
      </c>
      <c r="N419" s="177"/>
    </row>
    <row r="420" spans="1:76" ht="165.75" x14ac:dyDescent="0.25">
      <c r="A420" s="180"/>
      <c r="C420" s="192" t="s">
        <v>243</v>
      </c>
      <c r="D420" s="260" t="s">
        <v>302</v>
      </c>
      <c r="E420" s="261"/>
      <c r="F420" s="261"/>
      <c r="G420" s="261"/>
      <c r="H420" s="261"/>
      <c r="I420" s="261"/>
      <c r="J420" s="261"/>
      <c r="K420" s="261"/>
      <c r="L420" s="261"/>
      <c r="M420" s="261"/>
      <c r="N420" s="262"/>
      <c r="BX420" s="193" t="s">
        <v>302</v>
      </c>
    </row>
    <row r="421" spans="1:76" x14ac:dyDescent="0.25">
      <c r="A421" s="186" t="s">
        <v>497</v>
      </c>
      <c r="B421" s="168" t="s">
        <v>345</v>
      </c>
      <c r="C421" s="168" t="s">
        <v>297</v>
      </c>
      <c r="D421" s="247" t="s">
        <v>298</v>
      </c>
      <c r="E421" s="239"/>
      <c r="F421" s="168" t="s">
        <v>167</v>
      </c>
      <c r="G421" s="181">
        <f>SUM(G422:G424)</f>
        <v>32</v>
      </c>
      <c r="H421" s="185"/>
      <c r="I421" s="181">
        <f>ROUND(G421*AO421,2)</f>
        <v>0</v>
      </c>
      <c r="J421" s="181">
        <f>ROUND(G421*AP421,2)</f>
        <v>0</v>
      </c>
      <c r="K421" s="181">
        <f>ROUND(G421*H421,2)</f>
        <v>0</v>
      </c>
      <c r="L421" s="181">
        <v>4.8599999999999997E-3</v>
      </c>
      <c r="M421" s="181">
        <f>G421*L421</f>
        <v>0.15551999999999999</v>
      </c>
      <c r="N421" s="184" t="s">
        <v>812</v>
      </c>
      <c r="Z421" s="181">
        <f>ROUND(IF(AQ421="5",BJ421,0),2)</f>
        <v>0</v>
      </c>
      <c r="AB421" s="181">
        <f>ROUND(IF(AQ421="1",BH421,0),2)</f>
        <v>0</v>
      </c>
      <c r="AC421" s="181">
        <f>ROUND(IF(AQ421="1",BI421,0),2)</f>
        <v>0</v>
      </c>
      <c r="AD421" s="181">
        <f>ROUND(IF(AQ421="7",BH421,0),2)</f>
        <v>0</v>
      </c>
      <c r="AE421" s="181">
        <f>ROUND(IF(AQ421="7",BI421,0),2)</f>
        <v>0</v>
      </c>
      <c r="AF421" s="181">
        <f>ROUND(IF(AQ421="2",BH421,0),2)</f>
        <v>0</v>
      </c>
      <c r="AG421" s="181">
        <f>ROUND(IF(AQ421="2",BI421,0),2)</f>
        <v>0</v>
      </c>
      <c r="AH421" s="181">
        <f>ROUND(IF(AQ421="0",BJ421,0),2)</f>
        <v>0</v>
      </c>
      <c r="AI421" s="183" t="s">
        <v>345</v>
      </c>
      <c r="AJ421" s="181">
        <f>IF(AN421=0,K421,0)</f>
        <v>0</v>
      </c>
      <c r="AK421" s="181">
        <f>IF(AN421=12,K421,0)</f>
        <v>0</v>
      </c>
      <c r="AL421" s="181">
        <f>IF(AN421=21,K421,0)</f>
        <v>0</v>
      </c>
      <c r="AN421" s="181">
        <v>21</v>
      </c>
      <c r="AO421" s="181">
        <f>H421*0.551688009</f>
        <v>0</v>
      </c>
      <c r="AP421" s="181">
        <f>H421*(1-0.551688009)</f>
        <v>0</v>
      </c>
      <c r="AQ421" s="182" t="s">
        <v>220</v>
      </c>
      <c r="AV421" s="181">
        <f>ROUND(AW421+AX421,2)</f>
        <v>0</v>
      </c>
      <c r="AW421" s="181">
        <f>ROUND(G421*AO421,2)</f>
        <v>0</v>
      </c>
      <c r="AX421" s="181">
        <f>ROUND(G421*AP421,2)</f>
        <v>0</v>
      </c>
      <c r="AY421" s="182" t="s">
        <v>760</v>
      </c>
      <c r="AZ421" s="182" t="s">
        <v>784</v>
      </c>
      <c r="BA421" s="183" t="s">
        <v>780</v>
      </c>
      <c r="BC421" s="181">
        <f>AW421+AX421</f>
        <v>0</v>
      </c>
      <c r="BD421" s="181">
        <f>H421/(100-BE421)*100</f>
        <v>0</v>
      </c>
      <c r="BE421" s="181">
        <v>0</v>
      </c>
      <c r="BF421" s="181">
        <f>M421</f>
        <v>0.15551999999999999</v>
      </c>
      <c r="BH421" s="181">
        <f>G421*AO421</f>
        <v>0</v>
      </c>
      <c r="BI421" s="181">
        <f>G421*AP421</f>
        <v>0</v>
      </c>
      <c r="BJ421" s="181">
        <f>G421*H421</f>
        <v>0</v>
      </c>
      <c r="BK421" s="182" t="s">
        <v>747</v>
      </c>
      <c r="BL421" s="181">
        <v>734</v>
      </c>
      <c r="BW421" s="181">
        <v>21</v>
      </c>
      <c r="BX421" s="169" t="s">
        <v>298</v>
      </c>
    </row>
    <row r="422" spans="1:76" x14ac:dyDescent="0.25">
      <c r="A422" s="180"/>
      <c r="D422" s="179">
        <v>10</v>
      </c>
      <c r="E422" s="179" t="s">
        <v>737</v>
      </c>
      <c r="G422" s="178">
        <f t="shared" ref="G422:G424" si="56">D422</f>
        <v>10</v>
      </c>
      <c r="N422" s="177"/>
    </row>
    <row r="423" spans="1:76" x14ac:dyDescent="0.25">
      <c r="A423" s="180"/>
      <c r="D423" s="179">
        <v>12</v>
      </c>
      <c r="E423" s="179" t="s">
        <v>738</v>
      </c>
      <c r="G423" s="178">
        <f t="shared" si="56"/>
        <v>12</v>
      </c>
      <c r="N423" s="177"/>
    </row>
    <row r="424" spans="1:76" x14ac:dyDescent="0.25">
      <c r="A424" s="180"/>
      <c r="D424" s="179">
        <v>10</v>
      </c>
      <c r="E424" s="179" t="s">
        <v>733</v>
      </c>
      <c r="G424" s="178">
        <f t="shared" si="56"/>
        <v>10</v>
      </c>
      <c r="N424" s="177"/>
    </row>
    <row r="425" spans="1:76" x14ac:dyDescent="0.25">
      <c r="A425" s="186" t="s">
        <v>498</v>
      </c>
      <c r="B425" s="168" t="s">
        <v>345</v>
      </c>
      <c r="C425" s="168" t="s">
        <v>297</v>
      </c>
      <c r="D425" s="247" t="s">
        <v>500</v>
      </c>
      <c r="E425" s="239"/>
      <c r="F425" s="168" t="s">
        <v>167</v>
      </c>
      <c r="G425" s="181">
        <f>SUM(G426:G428)</f>
        <v>6</v>
      </c>
      <c r="H425" s="185"/>
      <c r="I425" s="181">
        <f>ROUND(G425*AO425,2)</f>
        <v>0</v>
      </c>
      <c r="J425" s="181">
        <f>ROUND(G425*AP425,2)</f>
        <v>0</v>
      </c>
      <c r="K425" s="181">
        <f>ROUND(G425*H425,2)</f>
        <v>0</v>
      </c>
      <c r="L425" s="181">
        <v>4.8599999999999997E-3</v>
      </c>
      <c r="M425" s="181">
        <f>G425*L425</f>
        <v>2.9159999999999998E-2</v>
      </c>
      <c r="N425" s="184" t="s">
        <v>812</v>
      </c>
      <c r="Z425" s="181">
        <f>ROUND(IF(AQ425="5",BJ425,0),2)</f>
        <v>0</v>
      </c>
      <c r="AB425" s="181">
        <f>ROUND(IF(AQ425="1",BH425,0),2)</f>
        <v>0</v>
      </c>
      <c r="AC425" s="181">
        <f>ROUND(IF(AQ425="1",BI425,0),2)</f>
        <v>0</v>
      </c>
      <c r="AD425" s="181">
        <f>ROUND(IF(AQ425="7",BH425,0),2)</f>
        <v>0</v>
      </c>
      <c r="AE425" s="181">
        <f>ROUND(IF(AQ425="7",BI425,0),2)</f>
        <v>0</v>
      </c>
      <c r="AF425" s="181">
        <f>ROUND(IF(AQ425="2",BH425,0),2)</f>
        <v>0</v>
      </c>
      <c r="AG425" s="181">
        <f>ROUND(IF(AQ425="2",BI425,0),2)</f>
        <v>0</v>
      </c>
      <c r="AH425" s="181">
        <f>ROUND(IF(AQ425="0",BJ425,0),2)</f>
        <v>0</v>
      </c>
      <c r="AI425" s="183" t="s">
        <v>345</v>
      </c>
      <c r="AJ425" s="181">
        <f>IF(AN425=0,K425,0)</f>
        <v>0</v>
      </c>
      <c r="AK425" s="181">
        <f>IF(AN425=12,K425,0)</f>
        <v>0</v>
      </c>
      <c r="AL425" s="181">
        <f>IF(AN425=21,K425,0)</f>
        <v>0</v>
      </c>
      <c r="AN425" s="181">
        <v>21</v>
      </c>
      <c r="AO425" s="181">
        <f>H425*0.551688009</f>
        <v>0</v>
      </c>
      <c r="AP425" s="181">
        <f>H425*(1-0.551688009)</f>
        <v>0</v>
      </c>
      <c r="AQ425" s="182" t="s">
        <v>220</v>
      </c>
      <c r="AV425" s="181">
        <f>ROUND(AW425+AX425,2)</f>
        <v>0</v>
      </c>
      <c r="AW425" s="181">
        <f>ROUND(G425*AO425,2)</f>
        <v>0</v>
      </c>
      <c r="AX425" s="181">
        <f>ROUND(G425*AP425,2)</f>
        <v>0</v>
      </c>
      <c r="AY425" s="182" t="s">
        <v>760</v>
      </c>
      <c r="AZ425" s="182" t="s">
        <v>784</v>
      </c>
      <c r="BA425" s="183" t="s">
        <v>780</v>
      </c>
      <c r="BC425" s="181">
        <f>AW425+AX425</f>
        <v>0</v>
      </c>
      <c r="BD425" s="181">
        <f>H425/(100-BE425)*100</f>
        <v>0</v>
      </c>
      <c r="BE425" s="181">
        <v>0</v>
      </c>
      <c r="BF425" s="181">
        <f>M425</f>
        <v>2.9159999999999998E-2</v>
      </c>
      <c r="BH425" s="181">
        <f>G425*AO425</f>
        <v>0</v>
      </c>
      <c r="BI425" s="181">
        <f>G425*AP425</f>
        <v>0</v>
      </c>
      <c r="BJ425" s="181">
        <f>G425*H425</f>
        <v>0</v>
      </c>
      <c r="BK425" s="182" t="s">
        <v>747</v>
      </c>
      <c r="BL425" s="181">
        <v>734</v>
      </c>
      <c r="BW425" s="181">
        <v>21</v>
      </c>
      <c r="BX425" s="169" t="s">
        <v>500</v>
      </c>
    </row>
    <row r="426" spans="1:76" x14ac:dyDescent="0.25">
      <c r="A426" s="180"/>
      <c r="D426" s="179">
        <v>2</v>
      </c>
      <c r="E426" s="179" t="s">
        <v>737</v>
      </c>
      <c r="G426" s="178">
        <f t="shared" ref="G426:G428" si="57">D426</f>
        <v>2</v>
      </c>
      <c r="N426" s="177"/>
    </row>
    <row r="427" spans="1:76" x14ac:dyDescent="0.25">
      <c r="A427" s="180"/>
      <c r="D427" s="179">
        <v>2</v>
      </c>
      <c r="E427" s="179" t="s">
        <v>738</v>
      </c>
      <c r="G427" s="178">
        <f t="shared" si="57"/>
        <v>2</v>
      </c>
      <c r="N427" s="177"/>
    </row>
    <row r="428" spans="1:76" x14ac:dyDescent="0.25">
      <c r="A428" s="180"/>
      <c r="D428" s="179">
        <v>2</v>
      </c>
      <c r="E428" s="179" t="s">
        <v>733</v>
      </c>
      <c r="G428" s="178">
        <f t="shared" si="57"/>
        <v>2</v>
      </c>
      <c r="N428" s="177"/>
    </row>
    <row r="429" spans="1:76" x14ac:dyDescent="0.25">
      <c r="A429" s="186" t="s">
        <v>499</v>
      </c>
      <c r="B429" s="168" t="s">
        <v>345</v>
      </c>
      <c r="C429" s="168" t="s">
        <v>502</v>
      </c>
      <c r="D429" s="247" t="s">
        <v>503</v>
      </c>
      <c r="E429" s="239"/>
      <c r="F429" s="168" t="s">
        <v>98</v>
      </c>
      <c r="G429" s="181">
        <f>SUM(G430:G432)</f>
        <v>6</v>
      </c>
      <c r="H429" s="185"/>
      <c r="I429" s="181">
        <f>ROUND(G429*AO429,2)</f>
        <v>0</v>
      </c>
      <c r="J429" s="181">
        <f>ROUND(G429*AP429,2)</f>
        <v>0</v>
      </c>
      <c r="K429" s="181">
        <f>ROUND(G429*H429,2)</f>
        <v>0</v>
      </c>
      <c r="L429" s="181">
        <v>1.7000000000000001E-4</v>
      </c>
      <c r="M429" s="181">
        <f>G429*L429</f>
        <v>1.0200000000000001E-3</v>
      </c>
      <c r="N429" s="184" t="s">
        <v>141</v>
      </c>
      <c r="Z429" s="181">
        <f>ROUND(IF(AQ429="5",BJ429,0),2)</f>
        <v>0</v>
      </c>
      <c r="AB429" s="181">
        <f>ROUND(IF(AQ429="1",BH429,0),2)</f>
        <v>0</v>
      </c>
      <c r="AC429" s="181">
        <f>ROUND(IF(AQ429="1",BI429,0),2)</f>
        <v>0</v>
      </c>
      <c r="AD429" s="181">
        <f>ROUND(IF(AQ429="7",BH429,0),2)</f>
        <v>0</v>
      </c>
      <c r="AE429" s="181">
        <f>ROUND(IF(AQ429="7",BI429,0),2)</f>
        <v>0</v>
      </c>
      <c r="AF429" s="181">
        <f>ROUND(IF(AQ429="2",BH429,0),2)</f>
        <v>0</v>
      </c>
      <c r="AG429" s="181">
        <f>ROUND(IF(AQ429="2",BI429,0),2)</f>
        <v>0</v>
      </c>
      <c r="AH429" s="181">
        <f>ROUND(IF(AQ429="0",BJ429,0),2)</f>
        <v>0</v>
      </c>
      <c r="AI429" s="183" t="s">
        <v>345</v>
      </c>
      <c r="AJ429" s="181">
        <f>IF(AN429=0,K429,0)</f>
        <v>0</v>
      </c>
      <c r="AK429" s="181">
        <f>IF(AN429=12,K429,0)</f>
        <v>0</v>
      </c>
      <c r="AL429" s="181">
        <f>IF(AN429=21,K429,0)</f>
        <v>0</v>
      </c>
      <c r="AN429" s="181">
        <v>21</v>
      </c>
      <c r="AO429" s="181">
        <f>H429*1</f>
        <v>0</v>
      </c>
      <c r="AP429" s="181">
        <f>H429*(1-1)</f>
        <v>0</v>
      </c>
      <c r="AQ429" s="182" t="s">
        <v>220</v>
      </c>
      <c r="AV429" s="181">
        <f>ROUND(AW429+AX429,2)</f>
        <v>0</v>
      </c>
      <c r="AW429" s="181">
        <f>ROUND(G429*AO429,2)</f>
        <v>0</v>
      </c>
      <c r="AX429" s="181">
        <f>ROUND(G429*AP429,2)</f>
        <v>0</v>
      </c>
      <c r="AY429" s="182" t="s">
        <v>760</v>
      </c>
      <c r="AZ429" s="182" t="s">
        <v>784</v>
      </c>
      <c r="BA429" s="183" t="s">
        <v>780</v>
      </c>
      <c r="BC429" s="181">
        <f>AW429+AX429</f>
        <v>0</v>
      </c>
      <c r="BD429" s="181">
        <f>H429/(100-BE429)*100</f>
        <v>0</v>
      </c>
      <c r="BE429" s="181">
        <v>0</v>
      </c>
      <c r="BF429" s="181">
        <f>M429</f>
        <v>1.0200000000000001E-3</v>
      </c>
      <c r="BH429" s="181">
        <f>G429*AO429</f>
        <v>0</v>
      </c>
      <c r="BI429" s="181">
        <f>G429*AP429</f>
        <v>0</v>
      </c>
      <c r="BJ429" s="181">
        <f>G429*H429</f>
        <v>0</v>
      </c>
      <c r="BK429" s="182" t="s">
        <v>242</v>
      </c>
      <c r="BL429" s="181">
        <v>734</v>
      </c>
      <c r="BW429" s="181">
        <v>21</v>
      </c>
      <c r="BX429" s="169" t="s">
        <v>503</v>
      </c>
    </row>
    <row r="430" spans="1:76" x14ac:dyDescent="0.25">
      <c r="A430" s="180"/>
      <c r="D430" s="179">
        <v>2</v>
      </c>
      <c r="E430" s="179" t="s">
        <v>737</v>
      </c>
      <c r="G430" s="178">
        <f t="shared" ref="G430:G432" si="58">D430</f>
        <v>2</v>
      </c>
      <c r="N430" s="177"/>
    </row>
    <row r="431" spans="1:76" x14ac:dyDescent="0.25">
      <c r="A431" s="180"/>
      <c r="D431" s="179">
        <v>2</v>
      </c>
      <c r="E431" s="179" t="s">
        <v>738</v>
      </c>
      <c r="G431" s="178">
        <f t="shared" si="58"/>
        <v>2</v>
      </c>
      <c r="N431" s="177"/>
    </row>
    <row r="432" spans="1:76" x14ac:dyDescent="0.25">
      <c r="A432" s="180"/>
      <c r="D432" s="179">
        <v>2</v>
      </c>
      <c r="E432" s="179" t="s">
        <v>733</v>
      </c>
      <c r="G432" s="178">
        <f t="shared" si="58"/>
        <v>2</v>
      </c>
      <c r="N432" s="177"/>
    </row>
    <row r="433" spans="1:76" ht="165.75" x14ac:dyDescent="0.25">
      <c r="A433" s="180"/>
      <c r="C433" s="192" t="s">
        <v>243</v>
      </c>
      <c r="D433" s="260" t="s">
        <v>302</v>
      </c>
      <c r="E433" s="261"/>
      <c r="F433" s="261"/>
      <c r="G433" s="261"/>
      <c r="H433" s="261"/>
      <c r="I433" s="261"/>
      <c r="J433" s="261"/>
      <c r="K433" s="261"/>
      <c r="L433" s="261"/>
      <c r="M433" s="261"/>
      <c r="N433" s="262"/>
      <c r="BX433" s="193" t="s">
        <v>302</v>
      </c>
    </row>
    <row r="434" spans="1:76" x14ac:dyDescent="0.25">
      <c r="A434" s="186" t="s">
        <v>501</v>
      </c>
      <c r="B434" s="168" t="s">
        <v>345</v>
      </c>
      <c r="C434" s="168" t="s">
        <v>307</v>
      </c>
      <c r="D434" s="247" t="s">
        <v>308</v>
      </c>
      <c r="E434" s="239"/>
      <c r="F434" s="168" t="s">
        <v>167</v>
      </c>
      <c r="G434" s="181">
        <f>SUM(G435:G437)</f>
        <v>4</v>
      </c>
      <c r="H434" s="185"/>
      <c r="I434" s="181">
        <f>ROUND(G434*AO434,2)</f>
        <v>0</v>
      </c>
      <c r="J434" s="181">
        <f>ROUND(G434*AP434,2)</f>
        <v>0</v>
      </c>
      <c r="K434" s="181">
        <f>ROUND(G434*H434,2)</f>
        <v>0</v>
      </c>
      <c r="L434" s="181">
        <v>6.3400000000000001E-3</v>
      </c>
      <c r="M434" s="181">
        <f>G434*L434</f>
        <v>2.5360000000000001E-2</v>
      </c>
      <c r="N434" s="184" t="s">
        <v>812</v>
      </c>
      <c r="Z434" s="181">
        <f>ROUND(IF(AQ434="5",BJ434,0),2)</f>
        <v>0</v>
      </c>
      <c r="AB434" s="181">
        <f>ROUND(IF(AQ434="1",BH434,0),2)</f>
        <v>0</v>
      </c>
      <c r="AC434" s="181">
        <f>ROUND(IF(AQ434="1",BI434,0),2)</f>
        <v>0</v>
      </c>
      <c r="AD434" s="181">
        <f>ROUND(IF(AQ434="7",BH434,0),2)</f>
        <v>0</v>
      </c>
      <c r="AE434" s="181">
        <f>ROUND(IF(AQ434="7",BI434,0),2)</f>
        <v>0</v>
      </c>
      <c r="AF434" s="181">
        <f>ROUND(IF(AQ434="2",BH434,0),2)</f>
        <v>0</v>
      </c>
      <c r="AG434" s="181">
        <f>ROUND(IF(AQ434="2",BI434,0),2)</f>
        <v>0</v>
      </c>
      <c r="AH434" s="181">
        <f>ROUND(IF(AQ434="0",BJ434,0),2)</f>
        <v>0</v>
      </c>
      <c r="AI434" s="183" t="s">
        <v>345</v>
      </c>
      <c r="AJ434" s="181">
        <f>IF(AN434=0,K434,0)</f>
        <v>0</v>
      </c>
      <c r="AK434" s="181">
        <f>IF(AN434=12,K434,0)</f>
        <v>0</v>
      </c>
      <c r="AL434" s="181">
        <f>IF(AN434=21,K434,0)</f>
        <v>0</v>
      </c>
      <c r="AN434" s="181">
        <v>21</v>
      </c>
      <c r="AO434" s="181">
        <f>H434*0.580855855</f>
        <v>0</v>
      </c>
      <c r="AP434" s="181">
        <f>H434*(1-0.580855855)</f>
        <v>0</v>
      </c>
      <c r="AQ434" s="182" t="s">
        <v>220</v>
      </c>
      <c r="AV434" s="181">
        <f>ROUND(AW434+AX434,2)</f>
        <v>0</v>
      </c>
      <c r="AW434" s="181">
        <f>ROUND(G434*AO434,2)</f>
        <v>0</v>
      </c>
      <c r="AX434" s="181">
        <f>ROUND(G434*AP434,2)</f>
        <v>0</v>
      </c>
      <c r="AY434" s="182" t="s">
        <v>760</v>
      </c>
      <c r="AZ434" s="182" t="s">
        <v>784</v>
      </c>
      <c r="BA434" s="183" t="s">
        <v>780</v>
      </c>
      <c r="BC434" s="181">
        <f>AW434+AX434</f>
        <v>0</v>
      </c>
      <c r="BD434" s="181">
        <f>H434/(100-BE434)*100</f>
        <v>0</v>
      </c>
      <c r="BE434" s="181">
        <v>0</v>
      </c>
      <c r="BF434" s="181">
        <f>M434</f>
        <v>2.5360000000000001E-2</v>
      </c>
      <c r="BH434" s="181">
        <f>G434*AO434</f>
        <v>0</v>
      </c>
      <c r="BI434" s="181">
        <f>G434*AP434</f>
        <v>0</v>
      </c>
      <c r="BJ434" s="181">
        <f>G434*H434</f>
        <v>0</v>
      </c>
      <c r="BK434" s="182" t="s">
        <v>747</v>
      </c>
      <c r="BL434" s="181">
        <v>734</v>
      </c>
      <c r="BW434" s="181">
        <v>21</v>
      </c>
      <c r="BX434" s="169" t="s">
        <v>308</v>
      </c>
    </row>
    <row r="435" spans="1:76" x14ac:dyDescent="0.25">
      <c r="A435" s="180"/>
      <c r="D435" s="179">
        <f>D439</f>
        <v>4</v>
      </c>
      <c r="E435" s="179" t="s">
        <v>731</v>
      </c>
      <c r="G435" s="178">
        <f t="shared" ref="G435:G437" si="59">D435</f>
        <v>4</v>
      </c>
      <c r="N435" s="177"/>
    </row>
    <row r="436" spans="1:76" x14ac:dyDescent="0.25">
      <c r="A436" s="180"/>
      <c r="D436" s="179" t="s">
        <v>141</v>
      </c>
      <c r="E436" s="179" t="s">
        <v>733</v>
      </c>
      <c r="G436" s="178" t="str">
        <f t="shared" si="59"/>
        <v/>
      </c>
      <c r="N436" s="177"/>
    </row>
    <row r="437" spans="1:76" x14ac:dyDescent="0.25">
      <c r="A437" s="180"/>
      <c r="D437" s="179" t="s">
        <v>141</v>
      </c>
      <c r="E437" s="179" t="s">
        <v>740</v>
      </c>
      <c r="G437" s="178" t="str">
        <f t="shared" si="59"/>
        <v/>
      </c>
      <c r="N437" s="177"/>
    </row>
    <row r="438" spans="1:76" x14ac:dyDescent="0.25">
      <c r="A438" s="186" t="s">
        <v>504</v>
      </c>
      <c r="B438" s="168" t="s">
        <v>345</v>
      </c>
      <c r="C438" s="168" t="s">
        <v>310</v>
      </c>
      <c r="D438" s="247" t="s">
        <v>311</v>
      </c>
      <c r="E438" s="239"/>
      <c r="F438" s="168" t="s">
        <v>98</v>
      </c>
      <c r="G438" s="181">
        <f>G439</f>
        <v>4</v>
      </c>
      <c r="H438" s="185"/>
      <c r="I438" s="181">
        <f>ROUND(G438*AO438,2)</f>
        <v>0</v>
      </c>
      <c r="J438" s="181">
        <f>ROUND(G438*AP438,2)</f>
        <v>0</v>
      </c>
      <c r="K438" s="181">
        <f>ROUND(G438*H438,2)</f>
        <v>0</v>
      </c>
      <c r="L438" s="181">
        <v>1.7000000000000001E-4</v>
      </c>
      <c r="M438" s="181">
        <f>G438*L438</f>
        <v>6.8000000000000005E-4</v>
      </c>
      <c r="N438" s="184" t="s">
        <v>141</v>
      </c>
      <c r="Z438" s="181">
        <f>ROUND(IF(AQ438="5",BJ438,0),2)</f>
        <v>0</v>
      </c>
      <c r="AB438" s="181">
        <f>ROUND(IF(AQ438="1",BH438,0),2)</f>
        <v>0</v>
      </c>
      <c r="AC438" s="181">
        <f>ROUND(IF(AQ438="1",BI438,0),2)</f>
        <v>0</v>
      </c>
      <c r="AD438" s="181">
        <f>ROUND(IF(AQ438="7",BH438,0),2)</f>
        <v>0</v>
      </c>
      <c r="AE438" s="181">
        <f>ROUND(IF(AQ438="7",BI438,0),2)</f>
        <v>0</v>
      </c>
      <c r="AF438" s="181">
        <f>ROUND(IF(AQ438="2",BH438,0),2)</f>
        <v>0</v>
      </c>
      <c r="AG438" s="181">
        <f>ROUND(IF(AQ438="2",BI438,0),2)</f>
        <v>0</v>
      </c>
      <c r="AH438" s="181">
        <f>ROUND(IF(AQ438="0",BJ438,0),2)</f>
        <v>0</v>
      </c>
      <c r="AI438" s="183" t="s">
        <v>345</v>
      </c>
      <c r="AJ438" s="181">
        <f>IF(AN438=0,K438,0)</f>
        <v>0</v>
      </c>
      <c r="AK438" s="181">
        <f>IF(AN438=12,K438,0)</f>
        <v>0</v>
      </c>
      <c r="AL438" s="181">
        <f>IF(AN438=21,K438,0)</f>
        <v>0</v>
      </c>
      <c r="AN438" s="181">
        <v>21</v>
      </c>
      <c r="AO438" s="181">
        <f>H438*1</f>
        <v>0</v>
      </c>
      <c r="AP438" s="181">
        <f>H438*(1-1)</f>
        <v>0</v>
      </c>
      <c r="AQ438" s="182" t="s">
        <v>220</v>
      </c>
      <c r="AV438" s="181">
        <f>ROUND(AW438+AX438,2)</f>
        <v>0</v>
      </c>
      <c r="AW438" s="181">
        <f>ROUND(G438*AO438,2)</f>
        <v>0</v>
      </c>
      <c r="AX438" s="181">
        <f>ROUND(G438*AP438,2)</f>
        <v>0</v>
      </c>
      <c r="AY438" s="182" t="s">
        <v>760</v>
      </c>
      <c r="AZ438" s="182" t="s">
        <v>784</v>
      </c>
      <c r="BA438" s="183" t="s">
        <v>780</v>
      </c>
      <c r="BC438" s="181">
        <f>AW438+AX438</f>
        <v>0</v>
      </c>
      <c r="BD438" s="181">
        <f>H438/(100-BE438)*100</f>
        <v>0</v>
      </c>
      <c r="BE438" s="181">
        <v>0</v>
      </c>
      <c r="BF438" s="181">
        <f>M438</f>
        <v>6.8000000000000005E-4</v>
      </c>
      <c r="BH438" s="181">
        <f>G438*AO438</f>
        <v>0</v>
      </c>
      <c r="BI438" s="181">
        <f>G438*AP438</f>
        <v>0</v>
      </c>
      <c r="BJ438" s="181">
        <f>G438*H438</f>
        <v>0</v>
      </c>
      <c r="BK438" s="182" t="s">
        <v>242</v>
      </c>
      <c r="BL438" s="181">
        <v>734</v>
      </c>
      <c r="BW438" s="181">
        <v>21</v>
      </c>
      <c r="BX438" s="169" t="s">
        <v>311</v>
      </c>
    </row>
    <row r="439" spans="1:76" x14ac:dyDescent="0.25">
      <c r="A439" s="180"/>
      <c r="D439" s="179">
        <v>4</v>
      </c>
      <c r="E439" s="179" t="s">
        <v>731</v>
      </c>
      <c r="G439" s="178">
        <f>D439</f>
        <v>4</v>
      </c>
      <c r="N439" s="177"/>
    </row>
    <row r="440" spans="1:76" x14ac:dyDescent="0.25">
      <c r="A440" s="191" t="s">
        <v>141</v>
      </c>
      <c r="B440" s="190" t="s">
        <v>345</v>
      </c>
      <c r="C440" s="190" t="s">
        <v>157</v>
      </c>
      <c r="D440" s="257" t="s">
        <v>321</v>
      </c>
      <c r="E440" s="258"/>
      <c r="F440" s="189" t="s">
        <v>12</v>
      </c>
      <c r="G440" s="189" t="s">
        <v>12</v>
      </c>
      <c r="H440" s="189" t="s">
        <v>12</v>
      </c>
      <c r="I440" s="187">
        <f>ROUND(SUM(I441:I442),2)</f>
        <v>0</v>
      </c>
      <c r="J440" s="187">
        <f>ROUND(SUM(J441:J442),2)</f>
        <v>0</v>
      </c>
      <c r="K440" s="187">
        <f>ROUND(SUM(K441:K442),2)</f>
        <v>0</v>
      </c>
      <c r="L440" s="183" t="s">
        <v>141</v>
      </c>
      <c r="M440" s="187">
        <f>SUM(M441:M442)</f>
        <v>0.12814</v>
      </c>
      <c r="N440" s="188" t="s">
        <v>141</v>
      </c>
      <c r="AI440" s="183" t="s">
        <v>345</v>
      </c>
      <c r="AS440" s="187">
        <f>SUM(AJ441:AJ442)</f>
        <v>0</v>
      </c>
      <c r="AT440" s="187">
        <f>SUM(AK441:AK442)</f>
        <v>0</v>
      </c>
      <c r="AU440" s="187">
        <f>SUM(AL441:AL442)</f>
        <v>0</v>
      </c>
    </row>
    <row r="441" spans="1:76" x14ac:dyDescent="0.25">
      <c r="A441" s="186" t="s">
        <v>505</v>
      </c>
      <c r="B441" s="168" t="s">
        <v>345</v>
      </c>
      <c r="C441" s="168" t="s">
        <v>323</v>
      </c>
      <c r="D441" s="247" t="s">
        <v>324</v>
      </c>
      <c r="E441" s="239"/>
      <c r="F441" s="168" t="s">
        <v>325</v>
      </c>
      <c r="G441" s="181">
        <v>350</v>
      </c>
      <c r="H441" s="185"/>
      <c r="I441" s="181">
        <f>ROUND(G441*AO441,2)</f>
        <v>0</v>
      </c>
      <c r="J441" s="181">
        <f>ROUND(G441*AP441,2)</f>
        <v>0</v>
      </c>
      <c r="K441" s="181">
        <f>ROUND(G441*H441,2)</f>
        <v>0</v>
      </c>
      <c r="L441" s="181">
        <v>6.0000000000000002E-5</v>
      </c>
      <c r="M441" s="181">
        <f>G441*L441</f>
        <v>2.1000000000000001E-2</v>
      </c>
      <c r="N441" s="184" t="s">
        <v>812</v>
      </c>
      <c r="Z441" s="181">
        <f>ROUND(IF(AQ441="5",BJ441,0),2)</f>
        <v>0</v>
      </c>
      <c r="AB441" s="181">
        <f>ROUND(IF(AQ441="1",BH441,0),2)</f>
        <v>0</v>
      </c>
      <c r="AC441" s="181">
        <f>ROUND(IF(AQ441="1",BI441,0),2)</f>
        <v>0</v>
      </c>
      <c r="AD441" s="181">
        <f>ROUND(IF(AQ441="7",BH441,0),2)</f>
        <v>0</v>
      </c>
      <c r="AE441" s="181">
        <f>ROUND(IF(AQ441="7",BI441,0),2)</f>
        <v>0</v>
      </c>
      <c r="AF441" s="181">
        <f>ROUND(IF(AQ441="2",BH441,0),2)</f>
        <v>0</v>
      </c>
      <c r="AG441" s="181">
        <f>ROUND(IF(AQ441="2",BI441,0),2)</f>
        <v>0</v>
      </c>
      <c r="AH441" s="181">
        <f>ROUND(IF(AQ441="0",BJ441,0),2)</f>
        <v>0</v>
      </c>
      <c r="AI441" s="183" t="s">
        <v>345</v>
      </c>
      <c r="AJ441" s="181">
        <f>IF(AN441=0,K441,0)</f>
        <v>0</v>
      </c>
      <c r="AK441" s="181">
        <f>IF(AN441=12,K441,0)</f>
        <v>0</v>
      </c>
      <c r="AL441" s="181">
        <f>IF(AN441=21,K441,0)</f>
        <v>0</v>
      </c>
      <c r="AN441" s="181">
        <v>21</v>
      </c>
      <c r="AO441" s="181">
        <f>H441*0.064563107</f>
        <v>0</v>
      </c>
      <c r="AP441" s="181">
        <f>H441*(1-0.064563107)</f>
        <v>0</v>
      </c>
      <c r="AQ441" s="182" t="s">
        <v>220</v>
      </c>
      <c r="AV441" s="181">
        <f>ROUND(AW441+AX441,2)</f>
        <v>0</v>
      </c>
      <c r="AW441" s="181">
        <f>ROUND(G441*AO441,2)</f>
        <v>0</v>
      </c>
      <c r="AX441" s="181">
        <f>ROUND(G441*AP441,2)</f>
        <v>0</v>
      </c>
      <c r="AY441" s="182" t="s">
        <v>757</v>
      </c>
      <c r="AZ441" s="182" t="s">
        <v>783</v>
      </c>
      <c r="BA441" s="183" t="s">
        <v>780</v>
      </c>
      <c r="BC441" s="181">
        <f>AW441+AX441</f>
        <v>0</v>
      </c>
      <c r="BD441" s="181">
        <f>H441/(100-BE441)*100</f>
        <v>0</v>
      </c>
      <c r="BE441" s="181">
        <v>0</v>
      </c>
      <c r="BF441" s="181">
        <f>M441</f>
        <v>2.1000000000000001E-2</v>
      </c>
      <c r="BH441" s="181">
        <f>G441*AO441</f>
        <v>0</v>
      </c>
      <c r="BI441" s="181">
        <f>G441*AP441</f>
        <v>0</v>
      </c>
      <c r="BJ441" s="181">
        <f>G441*H441</f>
        <v>0</v>
      </c>
      <c r="BK441" s="182" t="s">
        <v>747</v>
      </c>
      <c r="BL441" s="181">
        <v>767</v>
      </c>
      <c r="BW441" s="181">
        <v>21</v>
      </c>
      <c r="BX441" s="169" t="s">
        <v>324</v>
      </c>
    </row>
    <row r="442" spans="1:76" x14ac:dyDescent="0.25">
      <c r="A442" s="186" t="s">
        <v>509</v>
      </c>
      <c r="B442" s="168" t="s">
        <v>345</v>
      </c>
      <c r="C442" s="168" t="s">
        <v>758</v>
      </c>
      <c r="D442" s="247" t="s">
        <v>729</v>
      </c>
      <c r="E442" s="239"/>
      <c r="F442" s="168" t="s">
        <v>98</v>
      </c>
      <c r="G442" s="181">
        <v>22</v>
      </c>
      <c r="H442" s="185"/>
      <c r="I442" s="181">
        <f>ROUND(G442*AO442,2)</f>
        <v>0</v>
      </c>
      <c r="J442" s="181">
        <f>ROUND(G442*AP442,2)</f>
        <v>0</v>
      </c>
      <c r="K442" s="181">
        <f>ROUND(G442*H442,2)</f>
        <v>0</v>
      </c>
      <c r="L442" s="181">
        <v>4.8700000000000002E-3</v>
      </c>
      <c r="M442" s="181">
        <f>G442*L442</f>
        <v>0.10714</v>
      </c>
      <c r="N442" s="184" t="s">
        <v>141</v>
      </c>
      <c r="Z442" s="181">
        <f>ROUND(IF(AQ442="5",BJ442,0),2)</f>
        <v>0</v>
      </c>
      <c r="AB442" s="181">
        <f>ROUND(IF(AQ442="1",BH442,0),2)</f>
        <v>0</v>
      </c>
      <c r="AC442" s="181">
        <f>ROUND(IF(AQ442="1",BI442,0),2)</f>
        <v>0</v>
      </c>
      <c r="AD442" s="181">
        <f>ROUND(IF(AQ442="7",BH442,0),2)</f>
        <v>0</v>
      </c>
      <c r="AE442" s="181">
        <f>ROUND(IF(AQ442="7",BI442,0),2)</f>
        <v>0</v>
      </c>
      <c r="AF442" s="181">
        <f>ROUND(IF(AQ442="2",BH442,0),2)</f>
        <v>0</v>
      </c>
      <c r="AG442" s="181">
        <f>ROUND(IF(AQ442="2",BI442,0),2)</f>
        <v>0</v>
      </c>
      <c r="AH442" s="181">
        <f>ROUND(IF(AQ442="0",BJ442,0),2)</f>
        <v>0</v>
      </c>
      <c r="AI442" s="183" t="s">
        <v>345</v>
      </c>
      <c r="AJ442" s="181">
        <f>IF(AN442=0,K442,0)</f>
        <v>0</v>
      </c>
      <c r="AK442" s="181">
        <f>IF(AN442=12,K442,0)</f>
        <v>0</v>
      </c>
      <c r="AL442" s="181">
        <f>IF(AN442=21,K442,0)</f>
        <v>0</v>
      </c>
      <c r="AN442" s="181">
        <v>21</v>
      </c>
      <c r="AO442" s="181">
        <f>H442*0.395009511</f>
        <v>0</v>
      </c>
      <c r="AP442" s="181">
        <f>H442*(1-0.395009511)</f>
        <v>0</v>
      </c>
      <c r="AQ442" s="182" t="s">
        <v>220</v>
      </c>
      <c r="AV442" s="181">
        <f>ROUND(AW442+AX442,2)</f>
        <v>0</v>
      </c>
      <c r="AW442" s="181">
        <f>ROUND(G442*AO442,2)</f>
        <v>0</v>
      </c>
      <c r="AX442" s="181">
        <f>ROUND(G442*AP442,2)</f>
        <v>0</v>
      </c>
      <c r="AY442" s="182" t="s">
        <v>757</v>
      </c>
      <c r="AZ442" s="182" t="s">
        <v>783</v>
      </c>
      <c r="BA442" s="183" t="s">
        <v>780</v>
      </c>
      <c r="BC442" s="181">
        <f>AW442+AX442</f>
        <v>0</v>
      </c>
      <c r="BD442" s="181">
        <f>H442/(100-BE442)*100</f>
        <v>0</v>
      </c>
      <c r="BE442" s="181">
        <v>0</v>
      </c>
      <c r="BF442" s="181">
        <f>M442</f>
        <v>0.10714</v>
      </c>
      <c r="BH442" s="181">
        <f>G442*AO442</f>
        <v>0</v>
      </c>
      <c r="BI442" s="181">
        <f>G442*AP442</f>
        <v>0</v>
      </c>
      <c r="BJ442" s="181">
        <f>G442*H442</f>
        <v>0</v>
      </c>
      <c r="BK442" s="182" t="s">
        <v>747</v>
      </c>
      <c r="BL442" s="181">
        <v>767</v>
      </c>
      <c r="BW442" s="181">
        <v>21</v>
      </c>
      <c r="BX442" s="169" t="s">
        <v>729</v>
      </c>
    </row>
    <row r="443" spans="1:76" ht="13.5" customHeight="1" x14ac:dyDescent="0.25">
      <c r="A443" s="180"/>
      <c r="C443" s="192" t="s">
        <v>234</v>
      </c>
      <c r="D443" s="260" t="s">
        <v>756</v>
      </c>
      <c r="E443" s="261"/>
      <c r="F443" s="261"/>
      <c r="G443" s="261"/>
      <c r="H443" s="261"/>
      <c r="I443" s="261"/>
      <c r="J443" s="261"/>
      <c r="K443" s="261"/>
      <c r="L443" s="261"/>
      <c r="M443" s="261"/>
      <c r="N443" s="262"/>
    </row>
    <row r="444" spans="1:76" x14ac:dyDescent="0.25">
      <c r="A444" s="191" t="s">
        <v>141</v>
      </c>
      <c r="B444" s="190" t="s">
        <v>345</v>
      </c>
      <c r="C444" s="190" t="s">
        <v>150</v>
      </c>
      <c r="D444" s="257" t="s">
        <v>151</v>
      </c>
      <c r="E444" s="258"/>
      <c r="F444" s="189" t="s">
        <v>12</v>
      </c>
      <c r="G444" s="189" t="s">
        <v>12</v>
      </c>
      <c r="H444" s="189" t="s">
        <v>12</v>
      </c>
      <c r="I444" s="187">
        <f>ROUND(SUM(I445:I449),2)</f>
        <v>0</v>
      </c>
      <c r="J444" s="187">
        <f>ROUND(SUM(J445:J449),2)</f>
        <v>0</v>
      </c>
      <c r="K444" s="187">
        <f>ROUND(SUM(K445:K449),2)</f>
        <v>0</v>
      </c>
      <c r="L444" s="183" t="s">
        <v>141</v>
      </c>
      <c r="M444" s="187">
        <f>SUM(M445:M449)</f>
        <v>0.34799999999999998</v>
      </c>
      <c r="N444" s="188" t="s">
        <v>141</v>
      </c>
      <c r="AI444" s="183" t="s">
        <v>345</v>
      </c>
      <c r="AS444" s="187">
        <f>SUM(AJ445:AJ449)</f>
        <v>0</v>
      </c>
      <c r="AT444" s="187">
        <f>SUM(AK445:AK449)</f>
        <v>0</v>
      </c>
      <c r="AU444" s="187">
        <f>SUM(AL445:AL449)</f>
        <v>0</v>
      </c>
    </row>
    <row r="445" spans="1:76" x14ac:dyDescent="0.25">
      <c r="A445" s="186" t="s">
        <v>510</v>
      </c>
      <c r="B445" s="168" t="s">
        <v>345</v>
      </c>
      <c r="C445" s="168" t="s">
        <v>152</v>
      </c>
      <c r="D445" s="247" t="s">
        <v>153</v>
      </c>
      <c r="E445" s="239"/>
      <c r="F445" s="168" t="s">
        <v>98</v>
      </c>
      <c r="G445" s="181">
        <f>SUM(G446:G448)</f>
        <v>2</v>
      </c>
      <c r="H445" s="185"/>
      <c r="I445" s="181">
        <f>ROUND(G445*AO445,2)</f>
        <v>0</v>
      </c>
      <c r="J445" s="181">
        <f>ROUND(G445*AP445,2)</f>
        <v>0</v>
      </c>
      <c r="K445" s="181">
        <f>ROUND(G445*H445,2)</f>
        <v>0</v>
      </c>
      <c r="L445" s="181">
        <v>0.17399999999999999</v>
      </c>
      <c r="M445" s="181">
        <f>G445*L445</f>
        <v>0.34799999999999998</v>
      </c>
      <c r="N445" s="184" t="s">
        <v>812</v>
      </c>
      <c r="Z445" s="181">
        <f>ROUND(IF(AQ445="5",BJ445,0),2)</f>
        <v>0</v>
      </c>
      <c r="AB445" s="181">
        <f>ROUND(IF(AQ445="1",BH445,0),2)</f>
        <v>0</v>
      </c>
      <c r="AC445" s="181">
        <f>ROUND(IF(AQ445="1",BI445,0),2)</f>
        <v>0</v>
      </c>
      <c r="AD445" s="181">
        <f>ROUND(IF(AQ445="7",BH445,0),2)</f>
        <v>0</v>
      </c>
      <c r="AE445" s="181">
        <f>ROUND(IF(AQ445="7",BI445,0),2)</f>
        <v>0</v>
      </c>
      <c r="AF445" s="181">
        <f>ROUND(IF(AQ445="2",BH445,0),2)</f>
        <v>0</v>
      </c>
      <c r="AG445" s="181">
        <f>ROUND(IF(AQ445="2",BI445,0),2)</f>
        <v>0</v>
      </c>
      <c r="AH445" s="181">
        <f>ROUND(IF(AQ445="0",BJ445,0),2)</f>
        <v>0</v>
      </c>
      <c r="AI445" s="183" t="s">
        <v>345</v>
      </c>
      <c r="AJ445" s="181">
        <f>IF(AN445=0,K445,0)</f>
        <v>0</v>
      </c>
      <c r="AK445" s="181">
        <f>IF(AN445=12,K445,0)</f>
        <v>0</v>
      </c>
      <c r="AL445" s="181">
        <f>IF(AN445=21,K445,0)</f>
        <v>0</v>
      </c>
      <c r="AN445" s="181">
        <v>21</v>
      </c>
      <c r="AO445" s="181">
        <f>H445*0</f>
        <v>0</v>
      </c>
      <c r="AP445" s="181">
        <f>H445*(1-0)</f>
        <v>0</v>
      </c>
      <c r="AQ445" s="182" t="s">
        <v>220</v>
      </c>
      <c r="AV445" s="181">
        <f>ROUND(AW445+AX445,2)</f>
        <v>0</v>
      </c>
      <c r="AW445" s="181">
        <f>ROUND(G445*AO445,2)</f>
        <v>0</v>
      </c>
      <c r="AX445" s="181">
        <f>ROUND(G445*AP445,2)</f>
        <v>0</v>
      </c>
      <c r="AY445" s="182" t="s">
        <v>755</v>
      </c>
      <c r="AZ445" s="182" t="s">
        <v>783</v>
      </c>
      <c r="BA445" s="183" t="s">
        <v>780</v>
      </c>
      <c r="BC445" s="181">
        <f>AW445+AX445</f>
        <v>0</v>
      </c>
      <c r="BD445" s="181">
        <f>H445/(100-BE445)*100</f>
        <v>0</v>
      </c>
      <c r="BE445" s="181">
        <v>0</v>
      </c>
      <c r="BF445" s="181">
        <f>M445</f>
        <v>0.34799999999999998</v>
      </c>
      <c r="BH445" s="181">
        <f>G445*AO445</f>
        <v>0</v>
      </c>
      <c r="BI445" s="181">
        <f>G445*AP445</f>
        <v>0</v>
      </c>
      <c r="BJ445" s="181">
        <f>G445*H445</f>
        <v>0</v>
      </c>
      <c r="BK445" s="182" t="s">
        <v>747</v>
      </c>
      <c r="BL445" s="181">
        <v>766</v>
      </c>
      <c r="BW445" s="181">
        <v>21</v>
      </c>
      <c r="BX445" s="169" t="s">
        <v>153</v>
      </c>
    </row>
    <row r="446" spans="1:76" x14ac:dyDescent="0.25">
      <c r="A446" s="180"/>
      <c r="D446" s="179">
        <v>1</v>
      </c>
      <c r="E446" s="179" t="s">
        <v>737</v>
      </c>
      <c r="G446" s="178">
        <f t="shared" ref="G446:G448" si="60">D446</f>
        <v>1</v>
      </c>
      <c r="N446" s="177"/>
    </row>
    <row r="447" spans="1:76" x14ac:dyDescent="0.25">
      <c r="A447" s="180"/>
      <c r="D447" s="179">
        <v>0</v>
      </c>
      <c r="E447" s="179" t="s">
        <v>738</v>
      </c>
      <c r="G447" s="178">
        <f t="shared" si="60"/>
        <v>0</v>
      </c>
      <c r="N447" s="177"/>
    </row>
    <row r="448" spans="1:76" x14ac:dyDescent="0.25">
      <c r="A448" s="180"/>
      <c r="D448" s="179">
        <v>1</v>
      </c>
      <c r="E448" s="179" t="s">
        <v>733</v>
      </c>
      <c r="G448" s="178">
        <f t="shared" si="60"/>
        <v>1</v>
      </c>
      <c r="N448" s="177"/>
    </row>
    <row r="449" spans="1:76" x14ac:dyDescent="0.25">
      <c r="A449" s="186" t="s">
        <v>511</v>
      </c>
      <c r="B449" s="168" t="s">
        <v>345</v>
      </c>
      <c r="C449" s="168" t="s">
        <v>506</v>
      </c>
      <c r="D449" s="247" t="s">
        <v>507</v>
      </c>
      <c r="E449" s="239"/>
      <c r="F449" s="168" t="s">
        <v>98</v>
      </c>
      <c r="G449" s="181">
        <f>SUM(G451:G453)</f>
        <v>2</v>
      </c>
      <c r="H449" s="185"/>
      <c r="I449" s="181">
        <f>ROUND(G449*AO449,2)</f>
        <v>0</v>
      </c>
      <c r="J449" s="181">
        <f>ROUND(G449*AP449,2)</f>
        <v>0</v>
      </c>
      <c r="K449" s="181">
        <f>ROUND(G449*H449,2)</f>
        <v>0</v>
      </c>
      <c r="L449" s="181">
        <v>0</v>
      </c>
      <c r="M449" s="181">
        <f>G449*L449</f>
        <v>0</v>
      </c>
      <c r="N449" s="184" t="s">
        <v>812</v>
      </c>
      <c r="Z449" s="181">
        <f>ROUND(IF(AQ449="5",BJ449,0),2)</f>
        <v>0</v>
      </c>
      <c r="AB449" s="181">
        <f>ROUND(IF(AQ449="1",BH449,0),2)</f>
        <v>0</v>
      </c>
      <c r="AC449" s="181">
        <f>ROUND(IF(AQ449="1",BI449,0),2)</f>
        <v>0</v>
      </c>
      <c r="AD449" s="181">
        <f>ROUND(IF(AQ449="7",BH449,0),2)</f>
        <v>0</v>
      </c>
      <c r="AE449" s="181">
        <f>ROUND(IF(AQ449="7",BI449,0),2)</f>
        <v>0</v>
      </c>
      <c r="AF449" s="181">
        <f>ROUND(IF(AQ449="2",BH449,0),2)</f>
        <v>0</v>
      </c>
      <c r="AG449" s="181">
        <f>ROUND(IF(AQ449="2",BI449,0),2)</f>
        <v>0</v>
      </c>
      <c r="AH449" s="181">
        <f>ROUND(IF(AQ449="0",BJ449,0),2)</f>
        <v>0</v>
      </c>
      <c r="AI449" s="183" t="s">
        <v>345</v>
      </c>
      <c r="AJ449" s="181">
        <f>IF(AN449=0,K449,0)</f>
        <v>0</v>
      </c>
      <c r="AK449" s="181">
        <f>IF(AN449=12,K449,0)</f>
        <v>0</v>
      </c>
      <c r="AL449" s="181">
        <f>IF(AN449=21,K449,0)</f>
        <v>0</v>
      </c>
      <c r="AN449" s="181">
        <v>21</v>
      </c>
      <c r="AO449" s="181">
        <f>H449*0</f>
        <v>0</v>
      </c>
      <c r="AP449" s="181">
        <f>H449*(1-0)</f>
        <v>0</v>
      </c>
      <c r="AQ449" s="182" t="s">
        <v>220</v>
      </c>
      <c r="AV449" s="181">
        <f>ROUND(AW449+AX449,2)</f>
        <v>0</v>
      </c>
      <c r="AW449" s="181">
        <f>ROUND(G449*AO449,2)</f>
        <v>0</v>
      </c>
      <c r="AX449" s="181">
        <f>ROUND(G449*AP449,2)</f>
        <v>0</v>
      </c>
      <c r="AY449" s="182" t="s">
        <v>755</v>
      </c>
      <c r="AZ449" s="182" t="s">
        <v>783</v>
      </c>
      <c r="BA449" s="183" t="s">
        <v>780</v>
      </c>
      <c r="BC449" s="181">
        <f>AW449+AX449</f>
        <v>0</v>
      </c>
      <c r="BD449" s="181">
        <f>H449/(100-BE449)*100</f>
        <v>0</v>
      </c>
      <c r="BE449" s="181">
        <v>0</v>
      </c>
      <c r="BF449" s="181">
        <f>M449</f>
        <v>0</v>
      </c>
      <c r="BH449" s="181">
        <f>G449*AO449</f>
        <v>0</v>
      </c>
      <c r="BI449" s="181">
        <f>G449*AP449</f>
        <v>0</v>
      </c>
      <c r="BJ449" s="181">
        <f>G449*H449</f>
        <v>0</v>
      </c>
      <c r="BK449" s="182" t="s">
        <v>747</v>
      </c>
      <c r="BL449" s="181">
        <v>766</v>
      </c>
      <c r="BW449" s="181">
        <v>21</v>
      </c>
      <c r="BX449" s="169" t="s">
        <v>507</v>
      </c>
    </row>
    <row r="450" spans="1:76" ht="13.5" customHeight="1" x14ac:dyDescent="0.25">
      <c r="A450" s="180"/>
      <c r="C450" s="192" t="s">
        <v>234</v>
      </c>
      <c r="D450" s="260" t="s">
        <v>508</v>
      </c>
      <c r="E450" s="261"/>
      <c r="F450" s="261"/>
      <c r="G450" s="261"/>
      <c r="H450" s="261"/>
      <c r="I450" s="261"/>
      <c r="J450" s="261"/>
      <c r="K450" s="261"/>
      <c r="L450" s="261"/>
      <c r="M450" s="261"/>
      <c r="N450" s="262"/>
    </row>
    <row r="451" spans="1:76" x14ac:dyDescent="0.25">
      <c r="A451" s="180"/>
      <c r="D451" s="179">
        <v>1</v>
      </c>
      <c r="E451" s="179" t="s">
        <v>737</v>
      </c>
      <c r="G451" s="178">
        <f t="shared" ref="G451:G453" si="61">D451</f>
        <v>1</v>
      </c>
      <c r="N451" s="177"/>
    </row>
    <row r="452" spans="1:76" x14ac:dyDescent="0.25">
      <c r="A452" s="180"/>
      <c r="D452" s="179">
        <v>0</v>
      </c>
      <c r="E452" s="179" t="s">
        <v>738</v>
      </c>
      <c r="G452" s="178">
        <f t="shared" si="61"/>
        <v>0</v>
      </c>
      <c r="N452" s="177"/>
    </row>
    <row r="453" spans="1:76" x14ac:dyDescent="0.25">
      <c r="A453" s="180"/>
      <c r="D453" s="179">
        <v>1</v>
      </c>
      <c r="E453" s="179" t="s">
        <v>733</v>
      </c>
      <c r="G453" s="178">
        <f t="shared" si="61"/>
        <v>1</v>
      </c>
      <c r="N453" s="177"/>
    </row>
    <row r="454" spans="1:76" x14ac:dyDescent="0.25">
      <c r="A454" s="191" t="s">
        <v>141</v>
      </c>
      <c r="B454" s="190" t="s">
        <v>345</v>
      </c>
      <c r="C454" s="190" t="s">
        <v>326</v>
      </c>
      <c r="D454" s="257" t="s">
        <v>327</v>
      </c>
      <c r="E454" s="258"/>
      <c r="F454" s="189" t="s">
        <v>12</v>
      </c>
      <c r="G454" s="189" t="s">
        <v>12</v>
      </c>
      <c r="H454" s="189" t="s">
        <v>12</v>
      </c>
      <c r="I454" s="187">
        <f>ROUND(SUM(I455:I455),2)</f>
        <v>0</v>
      </c>
      <c r="J454" s="187">
        <f>ROUND(SUM(J455:J455),2)</f>
        <v>0</v>
      </c>
      <c r="K454" s="187">
        <f>ROUND(SUM(K455:K455),2)</f>
        <v>0</v>
      </c>
      <c r="L454" s="183" t="s">
        <v>141</v>
      </c>
      <c r="M454" s="187">
        <f>SUM(M455:M455)</f>
        <v>0</v>
      </c>
      <c r="N454" s="188" t="s">
        <v>141</v>
      </c>
      <c r="AI454" s="183" t="s">
        <v>345</v>
      </c>
      <c r="AS454" s="187">
        <f>SUM(AJ455:AJ455)</f>
        <v>0</v>
      </c>
      <c r="AT454" s="187">
        <f>SUM(AK455:AK455)</f>
        <v>0</v>
      </c>
      <c r="AU454" s="187">
        <f>SUM(AL455:AL455)</f>
        <v>0</v>
      </c>
    </row>
    <row r="455" spans="1:76" x14ac:dyDescent="0.25">
      <c r="A455" s="186" t="s">
        <v>512</v>
      </c>
      <c r="B455" s="168" t="s">
        <v>345</v>
      </c>
      <c r="C455" s="168" t="s">
        <v>329</v>
      </c>
      <c r="D455" s="247" t="s">
        <v>330</v>
      </c>
      <c r="E455" s="239"/>
      <c r="F455" s="168" t="s">
        <v>119</v>
      </c>
      <c r="G455" s="181">
        <v>0.26</v>
      </c>
      <c r="H455" s="185"/>
      <c r="I455" s="181">
        <f>ROUND(G455*AO455,2)</f>
        <v>0</v>
      </c>
      <c r="J455" s="181">
        <f>ROUND(G455*AP455,2)</f>
        <v>0</v>
      </c>
      <c r="K455" s="181">
        <f>ROUND(G455*H455,2)</f>
        <v>0</v>
      </c>
      <c r="L455" s="181">
        <v>0</v>
      </c>
      <c r="M455" s="181">
        <f>G455*L455</f>
        <v>0</v>
      </c>
      <c r="N455" s="184" t="s">
        <v>812</v>
      </c>
      <c r="Z455" s="181">
        <f>ROUND(IF(AQ455="5",BJ455,0),2)</f>
        <v>0</v>
      </c>
      <c r="AB455" s="181">
        <f>ROUND(IF(AQ455="1",BH455,0),2)</f>
        <v>0</v>
      </c>
      <c r="AC455" s="181">
        <f>ROUND(IF(AQ455="1",BI455,0),2)</f>
        <v>0</v>
      </c>
      <c r="AD455" s="181">
        <f>ROUND(IF(AQ455="7",BH455,0),2)</f>
        <v>0</v>
      </c>
      <c r="AE455" s="181">
        <f>ROUND(IF(AQ455="7",BI455,0),2)</f>
        <v>0</v>
      </c>
      <c r="AF455" s="181">
        <f>ROUND(IF(AQ455="2",BH455,0),2)</f>
        <v>0</v>
      </c>
      <c r="AG455" s="181">
        <f>ROUND(IF(AQ455="2",BI455,0),2)</f>
        <v>0</v>
      </c>
      <c r="AH455" s="181">
        <f>ROUND(IF(AQ455="0",BJ455,0),2)</f>
        <v>0</v>
      </c>
      <c r="AI455" s="183" t="s">
        <v>345</v>
      </c>
      <c r="AJ455" s="181">
        <f>IF(AN455=0,K455,0)</f>
        <v>0</v>
      </c>
      <c r="AK455" s="181">
        <f>IF(AN455=12,K455,0)</f>
        <v>0</v>
      </c>
      <c r="AL455" s="181">
        <f>IF(AN455=21,K455,0)</f>
        <v>0</v>
      </c>
      <c r="AN455" s="181">
        <v>21</v>
      </c>
      <c r="AO455" s="181">
        <f>H455*0</f>
        <v>0</v>
      </c>
      <c r="AP455" s="181">
        <f>H455*(1-0)</f>
        <v>0</v>
      </c>
      <c r="AQ455" s="182" t="s">
        <v>228</v>
      </c>
      <c r="AV455" s="181">
        <f>ROUND(AW455+AX455,2)</f>
        <v>0</v>
      </c>
      <c r="AW455" s="181">
        <f>ROUND(G455*AO455,2)</f>
        <v>0</v>
      </c>
      <c r="AX455" s="181">
        <f>ROUND(G455*AP455,2)</f>
        <v>0</v>
      </c>
      <c r="AY455" s="182" t="s">
        <v>753</v>
      </c>
      <c r="AZ455" s="182" t="s">
        <v>782</v>
      </c>
      <c r="BA455" s="183" t="s">
        <v>780</v>
      </c>
      <c r="BC455" s="181">
        <f>AW455+AX455</f>
        <v>0</v>
      </c>
      <c r="BD455" s="181">
        <f>H455/(100-BE455)*100</f>
        <v>0</v>
      </c>
      <c r="BE455" s="181">
        <v>0</v>
      </c>
      <c r="BF455" s="181">
        <f>M455</f>
        <v>0</v>
      </c>
      <c r="BH455" s="181">
        <f>G455*AO455</f>
        <v>0</v>
      </c>
      <c r="BI455" s="181">
        <f>G455*AP455</f>
        <v>0</v>
      </c>
      <c r="BJ455" s="181">
        <f>G455*H455</f>
        <v>0</v>
      </c>
      <c r="BK455" s="182" t="s">
        <v>747</v>
      </c>
      <c r="BL455" s="181"/>
      <c r="BW455" s="181">
        <v>21</v>
      </c>
      <c r="BX455" s="169" t="s">
        <v>330</v>
      </c>
    </row>
    <row r="456" spans="1:76" x14ac:dyDescent="0.25">
      <c r="A456" s="191" t="s">
        <v>141</v>
      </c>
      <c r="B456" s="190" t="s">
        <v>345</v>
      </c>
      <c r="C456" s="190" t="s">
        <v>331</v>
      </c>
      <c r="D456" s="257" t="s">
        <v>216</v>
      </c>
      <c r="E456" s="258"/>
      <c r="F456" s="189" t="s">
        <v>12</v>
      </c>
      <c r="G456" s="189" t="s">
        <v>12</v>
      </c>
      <c r="H456" s="189"/>
      <c r="I456" s="187">
        <f>ROUND(SUM(I457:I457),2)</f>
        <v>0</v>
      </c>
      <c r="J456" s="187">
        <f>ROUND(SUM(J457:J457),2)</f>
        <v>0</v>
      </c>
      <c r="K456" s="187">
        <f>ROUND(SUM(K457:K457),2)</f>
        <v>0</v>
      </c>
      <c r="L456" s="183" t="s">
        <v>141</v>
      </c>
      <c r="M456" s="187">
        <f>SUM(M457:M457)</f>
        <v>0</v>
      </c>
      <c r="N456" s="188" t="s">
        <v>141</v>
      </c>
      <c r="AI456" s="183" t="s">
        <v>345</v>
      </c>
      <c r="AS456" s="187">
        <f>SUM(AJ457:AJ457)</f>
        <v>0</v>
      </c>
      <c r="AT456" s="187">
        <f>SUM(AK457:AK457)</f>
        <v>0</v>
      </c>
      <c r="AU456" s="187">
        <f>SUM(AL457:AL457)</f>
        <v>0</v>
      </c>
    </row>
    <row r="457" spans="1:76" x14ac:dyDescent="0.25">
      <c r="A457" s="186" t="s">
        <v>513</v>
      </c>
      <c r="B457" s="168" t="s">
        <v>345</v>
      </c>
      <c r="C457" s="168" t="s">
        <v>333</v>
      </c>
      <c r="D457" s="247" t="s">
        <v>334</v>
      </c>
      <c r="E457" s="239"/>
      <c r="F457" s="168" t="s">
        <v>119</v>
      </c>
      <c r="G457" s="181">
        <v>3.64</v>
      </c>
      <c r="H457" s="185"/>
      <c r="I457" s="181">
        <f>ROUND(G457*AO457,2)</f>
        <v>0</v>
      </c>
      <c r="J457" s="181">
        <f>ROUND(G457*AP457,2)</f>
        <v>0</v>
      </c>
      <c r="K457" s="181">
        <f>ROUND(G457*H457,2)</f>
        <v>0</v>
      </c>
      <c r="L457" s="181">
        <v>0</v>
      </c>
      <c r="M457" s="181">
        <f>G457*L457</f>
        <v>0</v>
      </c>
      <c r="N457" s="184" t="s">
        <v>812</v>
      </c>
      <c r="Z457" s="181">
        <f>ROUND(IF(AQ457="5",BJ457,0),2)</f>
        <v>0</v>
      </c>
      <c r="AB457" s="181">
        <f>ROUND(IF(AQ457="1",BH457,0),2)</f>
        <v>0</v>
      </c>
      <c r="AC457" s="181">
        <f>ROUND(IF(AQ457="1",BI457,0),2)</f>
        <v>0</v>
      </c>
      <c r="AD457" s="181">
        <f>ROUND(IF(AQ457="7",BH457,0),2)</f>
        <v>0</v>
      </c>
      <c r="AE457" s="181">
        <f>ROUND(IF(AQ457="7",BI457,0),2)</f>
        <v>0</v>
      </c>
      <c r="AF457" s="181">
        <f>ROUND(IF(AQ457="2",BH457,0),2)</f>
        <v>0</v>
      </c>
      <c r="AG457" s="181">
        <f>ROUND(IF(AQ457="2",BI457,0),2)</f>
        <v>0</v>
      </c>
      <c r="AH457" s="181">
        <f>ROUND(IF(AQ457="0",BJ457,0),2)</f>
        <v>0</v>
      </c>
      <c r="AI457" s="183" t="s">
        <v>345</v>
      </c>
      <c r="AJ457" s="181">
        <f>IF(AN457=0,K457,0)</f>
        <v>0</v>
      </c>
      <c r="AK457" s="181">
        <f>IF(AN457=12,K457,0)</f>
        <v>0</v>
      </c>
      <c r="AL457" s="181">
        <f>IF(AN457=21,K457,0)</f>
        <v>0</v>
      </c>
      <c r="AN457" s="181">
        <v>21</v>
      </c>
      <c r="AO457" s="181">
        <f>H457*0</f>
        <v>0</v>
      </c>
      <c r="AP457" s="181">
        <f>H457*(1-0)</f>
        <v>0</v>
      </c>
      <c r="AQ457" s="182" t="s">
        <v>228</v>
      </c>
      <c r="AV457" s="181">
        <f>ROUND(AW457+AX457,2)</f>
        <v>0</v>
      </c>
      <c r="AW457" s="181">
        <f>ROUND(G457*AO457,2)</f>
        <v>0</v>
      </c>
      <c r="AX457" s="181">
        <f>ROUND(G457*AP457,2)</f>
        <v>0</v>
      </c>
      <c r="AY457" s="182" t="s">
        <v>751</v>
      </c>
      <c r="AZ457" s="182" t="s">
        <v>782</v>
      </c>
      <c r="BA457" s="183" t="s">
        <v>780</v>
      </c>
      <c r="BC457" s="181">
        <f>AW457+AX457</f>
        <v>0</v>
      </c>
      <c r="BD457" s="181">
        <f>H457/(100-BE457)*100</f>
        <v>0</v>
      </c>
      <c r="BE457" s="181">
        <v>0</v>
      </c>
      <c r="BF457" s="181">
        <f>M457</f>
        <v>0</v>
      </c>
      <c r="BH457" s="181">
        <f>G457*AO457</f>
        <v>0</v>
      </c>
      <c r="BI457" s="181">
        <f>G457*AP457</f>
        <v>0</v>
      </c>
      <c r="BJ457" s="181">
        <f>G457*H457</f>
        <v>0</v>
      </c>
      <c r="BK457" s="182" t="s">
        <v>747</v>
      </c>
      <c r="BL457" s="181"/>
      <c r="BW457" s="181">
        <v>21</v>
      </c>
      <c r="BX457" s="169" t="s">
        <v>334</v>
      </c>
    </row>
    <row r="458" spans="1:76" x14ac:dyDescent="0.25">
      <c r="A458" s="191" t="s">
        <v>141</v>
      </c>
      <c r="B458" s="190" t="s">
        <v>345</v>
      </c>
      <c r="C458" s="190" t="s">
        <v>335</v>
      </c>
      <c r="D458" s="257" t="s">
        <v>336</v>
      </c>
      <c r="E458" s="258"/>
      <c r="F458" s="189" t="s">
        <v>12</v>
      </c>
      <c r="G458" s="189" t="s">
        <v>12</v>
      </c>
      <c r="H458" s="189"/>
      <c r="I458" s="187">
        <f>ROUND(SUM(I459:I461),2)</f>
        <v>0</v>
      </c>
      <c r="J458" s="187">
        <f>ROUND(SUM(J459:J461),2)</f>
        <v>0</v>
      </c>
      <c r="K458" s="187">
        <f>ROUND(SUM(K459:K461),2)</f>
        <v>0</v>
      </c>
      <c r="L458" s="183" t="s">
        <v>141</v>
      </c>
      <c r="M458" s="187">
        <f>SUM(M459:M461)</f>
        <v>0</v>
      </c>
      <c r="N458" s="188" t="s">
        <v>141</v>
      </c>
      <c r="AI458" s="183" t="s">
        <v>345</v>
      </c>
      <c r="AS458" s="187">
        <f>SUM(AJ459:AJ461)</f>
        <v>0</v>
      </c>
      <c r="AT458" s="187">
        <f>SUM(AK459:AK461)</f>
        <v>0</v>
      </c>
      <c r="AU458" s="187">
        <f>SUM(AL459:AL461)</f>
        <v>0</v>
      </c>
    </row>
    <row r="459" spans="1:76" x14ac:dyDescent="0.25">
      <c r="A459" s="186" t="s">
        <v>514</v>
      </c>
      <c r="B459" s="168" t="s">
        <v>345</v>
      </c>
      <c r="C459" s="168" t="s">
        <v>338</v>
      </c>
      <c r="D459" s="247" t="s">
        <v>339</v>
      </c>
      <c r="E459" s="239"/>
      <c r="F459" s="168" t="s">
        <v>119</v>
      </c>
      <c r="G459" s="181">
        <v>0.42</v>
      </c>
      <c r="H459" s="185"/>
      <c r="I459" s="181">
        <f>ROUND(G459*AO459,2)</f>
        <v>0</v>
      </c>
      <c r="J459" s="181">
        <f>ROUND(G459*AP459,2)</f>
        <v>0</v>
      </c>
      <c r="K459" s="181">
        <f>ROUND(G459*H459,2)</f>
        <v>0</v>
      </c>
      <c r="L459" s="181">
        <v>0</v>
      </c>
      <c r="M459" s="181">
        <f>G459*L459</f>
        <v>0</v>
      </c>
      <c r="N459" s="184" t="s">
        <v>812</v>
      </c>
      <c r="Z459" s="181">
        <f>ROUND(IF(AQ459="5",BJ459,0),2)</f>
        <v>0</v>
      </c>
      <c r="AB459" s="181">
        <f>ROUND(IF(AQ459="1",BH459,0),2)</f>
        <v>0</v>
      </c>
      <c r="AC459" s="181">
        <f>ROUND(IF(AQ459="1",BI459,0),2)</f>
        <v>0</v>
      </c>
      <c r="AD459" s="181">
        <f>ROUND(IF(AQ459="7",BH459,0),2)</f>
        <v>0</v>
      </c>
      <c r="AE459" s="181">
        <f>ROUND(IF(AQ459="7",BI459,0),2)</f>
        <v>0</v>
      </c>
      <c r="AF459" s="181">
        <f>ROUND(IF(AQ459="2",BH459,0),2)</f>
        <v>0</v>
      </c>
      <c r="AG459" s="181">
        <f>ROUND(IF(AQ459="2",BI459,0),2)</f>
        <v>0</v>
      </c>
      <c r="AH459" s="181">
        <f>ROUND(IF(AQ459="0",BJ459,0),2)</f>
        <v>0</v>
      </c>
      <c r="AI459" s="183" t="s">
        <v>345</v>
      </c>
      <c r="AJ459" s="181">
        <f>IF(AN459=0,K459,0)</f>
        <v>0</v>
      </c>
      <c r="AK459" s="181">
        <f>IF(AN459=12,K459,0)</f>
        <v>0</v>
      </c>
      <c r="AL459" s="181">
        <f>IF(AN459=21,K459,0)</f>
        <v>0</v>
      </c>
      <c r="AN459" s="181">
        <v>21</v>
      </c>
      <c r="AO459" s="181">
        <f>H459*0</f>
        <v>0</v>
      </c>
      <c r="AP459" s="181">
        <f>H459*(1-0)</f>
        <v>0</v>
      </c>
      <c r="AQ459" s="182" t="s">
        <v>228</v>
      </c>
      <c r="AV459" s="181">
        <f>ROUND(AW459+AX459,2)</f>
        <v>0</v>
      </c>
      <c r="AW459" s="181">
        <f>ROUND(G459*AO459,2)</f>
        <v>0</v>
      </c>
      <c r="AX459" s="181">
        <f>ROUND(G459*AP459,2)</f>
        <v>0</v>
      </c>
      <c r="AY459" s="182" t="s">
        <v>749</v>
      </c>
      <c r="AZ459" s="182" t="s">
        <v>782</v>
      </c>
      <c r="BA459" s="183" t="s">
        <v>780</v>
      </c>
      <c r="BC459" s="181">
        <f>AW459+AX459</f>
        <v>0</v>
      </c>
      <c r="BD459" s="181">
        <f>H459/(100-BE459)*100</f>
        <v>0</v>
      </c>
      <c r="BE459" s="181">
        <v>0</v>
      </c>
      <c r="BF459" s="181">
        <f>M459</f>
        <v>0</v>
      </c>
      <c r="BH459" s="181">
        <f>G459*AO459</f>
        <v>0</v>
      </c>
      <c r="BI459" s="181">
        <f>G459*AP459</f>
        <v>0</v>
      </c>
      <c r="BJ459" s="181">
        <f>G459*H459</f>
        <v>0</v>
      </c>
      <c r="BK459" s="182" t="s">
        <v>747</v>
      </c>
      <c r="BL459" s="181"/>
      <c r="BW459" s="181">
        <v>21</v>
      </c>
      <c r="BX459" s="169" t="s">
        <v>339</v>
      </c>
    </row>
    <row r="460" spans="1:76" x14ac:dyDescent="0.25">
      <c r="A460" s="186" t="s">
        <v>515</v>
      </c>
      <c r="B460" s="168" t="s">
        <v>345</v>
      </c>
      <c r="C460" s="168" t="s">
        <v>132</v>
      </c>
      <c r="D460" s="247" t="s">
        <v>133</v>
      </c>
      <c r="E460" s="239"/>
      <c r="F460" s="168" t="s">
        <v>119</v>
      </c>
      <c r="G460" s="181">
        <v>0.42</v>
      </c>
      <c r="H460" s="185"/>
      <c r="I460" s="181">
        <f>ROUND(G460*AO460,2)</f>
        <v>0</v>
      </c>
      <c r="J460" s="181">
        <f>ROUND(G460*AP460,2)</f>
        <v>0</v>
      </c>
      <c r="K460" s="181">
        <f>ROUND(G460*H460,2)</f>
        <v>0</v>
      </c>
      <c r="L460" s="181">
        <v>0</v>
      </c>
      <c r="M460" s="181">
        <f>G460*L460</f>
        <v>0</v>
      </c>
      <c r="N460" s="184" t="s">
        <v>812</v>
      </c>
      <c r="Z460" s="181">
        <f>ROUND(IF(AQ460="5",BJ460,0),2)</f>
        <v>0</v>
      </c>
      <c r="AB460" s="181">
        <f>ROUND(IF(AQ460="1",BH460,0),2)</f>
        <v>0</v>
      </c>
      <c r="AC460" s="181">
        <f>ROUND(IF(AQ460="1",BI460,0),2)</f>
        <v>0</v>
      </c>
      <c r="AD460" s="181">
        <f>ROUND(IF(AQ460="7",BH460,0),2)</f>
        <v>0</v>
      </c>
      <c r="AE460" s="181">
        <f>ROUND(IF(AQ460="7",BI460,0),2)</f>
        <v>0</v>
      </c>
      <c r="AF460" s="181">
        <f>ROUND(IF(AQ460="2",BH460,0),2)</f>
        <v>0</v>
      </c>
      <c r="AG460" s="181">
        <f>ROUND(IF(AQ460="2",BI460,0),2)</f>
        <v>0</v>
      </c>
      <c r="AH460" s="181">
        <f>ROUND(IF(AQ460="0",BJ460,0),2)</f>
        <v>0</v>
      </c>
      <c r="AI460" s="183" t="s">
        <v>345</v>
      </c>
      <c r="AJ460" s="181">
        <f>IF(AN460=0,K460,0)</f>
        <v>0</v>
      </c>
      <c r="AK460" s="181">
        <f>IF(AN460=12,K460,0)</f>
        <v>0</v>
      </c>
      <c r="AL460" s="181">
        <f>IF(AN460=21,K460,0)</f>
        <v>0</v>
      </c>
      <c r="AN460" s="181">
        <v>21</v>
      </c>
      <c r="AO460" s="181">
        <f>H460*0</f>
        <v>0</v>
      </c>
      <c r="AP460" s="181">
        <f>H460*(1-0)</f>
        <v>0</v>
      </c>
      <c r="AQ460" s="182" t="s">
        <v>228</v>
      </c>
      <c r="AV460" s="181">
        <f>ROUND(AW460+AX460,2)</f>
        <v>0</v>
      </c>
      <c r="AW460" s="181">
        <f>ROUND(G460*AO460,2)</f>
        <v>0</v>
      </c>
      <c r="AX460" s="181">
        <f>ROUND(G460*AP460,2)</f>
        <v>0</v>
      </c>
      <c r="AY460" s="182" t="s">
        <v>749</v>
      </c>
      <c r="AZ460" s="182" t="s">
        <v>782</v>
      </c>
      <c r="BA460" s="183" t="s">
        <v>780</v>
      </c>
      <c r="BC460" s="181">
        <f>AW460+AX460</f>
        <v>0</v>
      </c>
      <c r="BD460" s="181">
        <f>H460/(100-BE460)*100</f>
        <v>0</v>
      </c>
      <c r="BE460" s="181">
        <v>0</v>
      </c>
      <c r="BF460" s="181">
        <f>M460</f>
        <v>0</v>
      </c>
      <c r="BH460" s="181">
        <f>G460*AO460</f>
        <v>0</v>
      </c>
      <c r="BI460" s="181">
        <f>G460*AP460</f>
        <v>0</v>
      </c>
      <c r="BJ460" s="181">
        <f>G460*H460</f>
        <v>0</v>
      </c>
      <c r="BK460" s="182" t="s">
        <v>747</v>
      </c>
      <c r="BL460" s="181"/>
      <c r="BW460" s="181">
        <v>21</v>
      </c>
      <c r="BX460" s="169" t="s">
        <v>133</v>
      </c>
    </row>
    <row r="461" spans="1:76" x14ac:dyDescent="0.25">
      <c r="A461" s="186" t="s">
        <v>516</v>
      </c>
      <c r="B461" s="168" t="s">
        <v>345</v>
      </c>
      <c r="C461" s="168" t="s">
        <v>134</v>
      </c>
      <c r="D461" s="247" t="s">
        <v>135</v>
      </c>
      <c r="E461" s="239"/>
      <c r="F461" s="168" t="s">
        <v>119</v>
      </c>
      <c r="G461" s="181">
        <v>4.2</v>
      </c>
      <c r="H461" s="185"/>
      <c r="I461" s="181">
        <f>ROUND(G461*AO461,2)</f>
        <v>0</v>
      </c>
      <c r="J461" s="181">
        <f>ROUND(G461*AP461,2)</f>
        <v>0</v>
      </c>
      <c r="K461" s="181">
        <f>ROUND(G461*H461,2)</f>
        <v>0</v>
      </c>
      <c r="L461" s="181">
        <v>0</v>
      </c>
      <c r="M461" s="181">
        <f>G461*L461</f>
        <v>0</v>
      </c>
      <c r="N461" s="184" t="s">
        <v>812</v>
      </c>
      <c r="Z461" s="181">
        <f>ROUND(IF(AQ461="5",BJ461,0),2)</f>
        <v>0</v>
      </c>
      <c r="AB461" s="181">
        <f>ROUND(IF(AQ461="1",BH461,0),2)</f>
        <v>0</v>
      </c>
      <c r="AC461" s="181">
        <f>ROUND(IF(AQ461="1",BI461,0),2)</f>
        <v>0</v>
      </c>
      <c r="AD461" s="181">
        <f>ROUND(IF(AQ461="7",BH461,0),2)</f>
        <v>0</v>
      </c>
      <c r="AE461" s="181">
        <f>ROUND(IF(AQ461="7",BI461,0),2)</f>
        <v>0</v>
      </c>
      <c r="AF461" s="181">
        <f>ROUND(IF(AQ461="2",BH461,0),2)</f>
        <v>0</v>
      </c>
      <c r="AG461" s="181">
        <f>ROUND(IF(AQ461="2",BI461,0),2)</f>
        <v>0</v>
      </c>
      <c r="AH461" s="181">
        <f>ROUND(IF(AQ461="0",BJ461,0),2)</f>
        <v>0</v>
      </c>
      <c r="AI461" s="183" t="s">
        <v>345</v>
      </c>
      <c r="AJ461" s="181">
        <f>IF(AN461=0,K461,0)</f>
        <v>0</v>
      </c>
      <c r="AK461" s="181">
        <f>IF(AN461=12,K461,0)</f>
        <v>0</v>
      </c>
      <c r="AL461" s="181">
        <f>IF(AN461=21,K461,0)</f>
        <v>0</v>
      </c>
      <c r="AN461" s="181">
        <v>21</v>
      </c>
      <c r="AO461" s="181">
        <f>H461*0</f>
        <v>0</v>
      </c>
      <c r="AP461" s="181">
        <f>H461*(1-0)</f>
        <v>0</v>
      </c>
      <c r="AQ461" s="182" t="s">
        <v>228</v>
      </c>
      <c r="AV461" s="181">
        <f>ROUND(AW461+AX461,2)</f>
        <v>0</v>
      </c>
      <c r="AW461" s="181">
        <f>ROUND(G461*AO461,2)</f>
        <v>0</v>
      </c>
      <c r="AX461" s="181">
        <f>ROUND(G461*AP461,2)</f>
        <v>0</v>
      </c>
      <c r="AY461" s="182" t="s">
        <v>749</v>
      </c>
      <c r="AZ461" s="182" t="s">
        <v>782</v>
      </c>
      <c r="BA461" s="183" t="s">
        <v>780</v>
      </c>
      <c r="BC461" s="181">
        <f>AW461+AX461</f>
        <v>0</v>
      </c>
      <c r="BD461" s="181">
        <f>H461/(100-BE461)*100</f>
        <v>0</v>
      </c>
      <c r="BE461" s="181">
        <v>0</v>
      </c>
      <c r="BF461" s="181">
        <f>M461</f>
        <v>0</v>
      </c>
      <c r="BH461" s="181">
        <f>G461*AO461</f>
        <v>0</v>
      </c>
      <c r="BI461" s="181">
        <f>G461*AP461</f>
        <v>0</v>
      </c>
      <c r="BJ461" s="181">
        <f>G461*H461</f>
        <v>0</v>
      </c>
      <c r="BK461" s="182" t="s">
        <v>747</v>
      </c>
      <c r="BL461" s="181"/>
      <c r="BW461" s="181">
        <v>21</v>
      </c>
      <c r="BX461" s="169" t="s">
        <v>135</v>
      </c>
    </row>
    <row r="462" spans="1:76" x14ac:dyDescent="0.25">
      <c r="A462" s="191" t="s">
        <v>141</v>
      </c>
      <c r="B462" s="190" t="s">
        <v>345</v>
      </c>
      <c r="C462" s="190" t="s">
        <v>242</v>
      </c>
      <c r="D462" s="257" t="s">
        <v>342</v>
      </c>
      <c r="E462" s="258"/>
      <c r="F462" s="189" t="s">
        <v>12</v>
      </c>
      <c r="G462" s="189" t="s">
        <v>12</v>
      </c>
      <c r="H462" s="189"/>
      <c r="I462" s="187">
        <f>ROUND(SUM(I463:I463),2)</f>
        <v>0</v>
      </c>
      <c r="J462" s="187">
        <f>ROUND(SUM(J463:J463),2)</f>
        <v>0</v>
      </c>
      <c r="K462" s="187">
        <f>ROUND(SUM(K463:K463),2)</f>
        <v>0</v>
      </c>
      <c r="L462" s="183" t="s">
        <v>141</v>
      </c>
      <c r="M462" s="187">
        <f>SUM(M463:M463)</f>
        <v>3.3300000000000001E-3</v>
      </c>
      <c r="N462" s="188" t="s">
        <v>141</v>
      </c>
      <c r="AI462" s="183" t="s">
        <v>345</v>
      </c>
      <c r="AS462" s="187">
        <f>SUM(AJ463:AJ463)</f>
        <v>0</v>
      </c>
      <c r="AT462" s="187">
        <f>SUM(AK463:AK463)</f>
        <v>0</v>
      </c>
      <c r="AU462" s="187">
        <f>SUM(AL463:AL463)</f>
        <v>0</v>
      </c>
    </row>
    <row r="463" spans="1:76" x14ac:dyDescent="0.25">
      <c r="A463" s="186" t="s">
        <v>520</v>
      </c>
      <c r="B463" s="168" t="s">
        <v>345</v>
      </c>
      <c r="C463" s="168" t="s">
        <v>517</v>
      </c>
      <c r="D463" s="247" t="s">
        <v>518</v>
      </c>
      <c r="E463" s="239"/>
      <c r="F463" s="168" t="s">
        <v>98</v>
      </c>
      <c r="G463" s="181">
        <f>SUM(G464:G466)</f>
        <v>9</v>
      </c>
      <c r="H463" s="185"/>
      <c r="I463" s="181">
        <f>ROUND(G463*AO463,2)</f>
        <v>0</v>
      </c>
      <c r="J463" s="181">
        <f>ROUND(G463*AP463,2)</f>
        <v>0</v>
      </c>
      <c r="K463" s="181">
        <f>ROUND(G463*H463,2)</f>
        <v>0</v>
      </c>
      <c r="L463" s="181">
        <v>3.6999999999999999E-4</v>
      </c>
      <c r="M463" s="181">
        <f>G463*L463</f>
        <v>3.3300000000000001E-3</v>
      </c>
      <c r="N463" s="184" t="s">
        <v>812</v>
      </c>
      <c r="Z463" s="181">
        <f>ROUND(IF(AQ463="5",BJ463,0),2)</f>
        <v>0</v>
      </c>
      <c r="AB463" s="181">
        <f>ROUND(IF(AQ463="1",BH463,0),2)</f>
        <v>0</v>
      </c>
      <c r="AC463" s="181">
        <f>ROUND(IF(AQ463="1",BI463,0),2)</f>
        <v>0</v>
      </c>
      <c r="AD463" s="181">
        <f>ROUND(IF(AQ463="7",BH463,0),2)</f>
        <v>0</v>
      </c>
      <c r="AE463" s="181">
        <f>ROUND(IF(AQ463="7",BI463,0),2)</f>
        <v>0</v>
      </c>
      <c r="AF463" s="181">
        <f>ROUND(IF(AQ463="2",BH463,0),2)</f>
        <v>0</v>
      </c>
      <c r="AG463" s="181">
        <f>ROUND(IF(AQ463="2",BI463,0),2)</f>
        <v>0</v>
      </c>
      <c r="AH463" s="181">
        <f>ROUND(IF(AQ463="0",BJ463,0),2)</f>
        <v>0</v>
      </c>
      <c r="AI463" s="183" t="s">
        <v>345</v>
      </c>
      <c r="AJ463" s="181">
        <f>IF(AN463=0,K463,0)</f>
        <v>0</v>
      </c>
      <c r="AK463" s="181">
        <f>IF(AN463=12,K463,0)</f>
        <v>0</v>
      </c>
      <c r="AL463" s="181">
        <f>IF(AN463=21,K463,0)</f>
        <v>0</v>
      </c>
      <c r="AN463" s="181">
        <v>21</v>
      </c>
      <c r="AO463" s="181">
        <f>H463*1</f>
        <v>0</v>
      </c>
      <c r="AP463" s="181">
        <f>H463*(1-1)</f>
        <v>0</v>
      </c>
      <c r="AQ463" s="182" t="s">
        <v>344</v>
      </c>
      <c r="AV463" s="181">
        <f>ROUND(AW463+AX463,2)</f>
        <v>0</v>
      </c>
      <c r="AW463" s="181">
        <f>ROUND(G463*AO463,2)</f>
        <v>0</v>
      </c>
      <c r="AX463" s="181">
        <f>ROUND(G463*AP463,2)</f>
        <v>0</v>
      </c>
      <c r="AY463" s="182" t="s">
        <v>746</v>
      </c>
      <c r="AZ463" s="182" t="s">
        <v>781</v>
      </c>
      <c r="BA463" s="183" t="s">
        <v>780</v>
      </c>
      <c r="BC463" s="181">
        <f>AW463+AX463</f>
        <v>0</v>
      </c>
      <c r="BD463" s="181">
        <f>H463/(100-BE463)*100</f>
        <v>0</v>
      </c>
      <c r="BE463" s="181">
        <v>0</v>
      </c>
      <c r="BF463" s="181">
        <f>M463</f>
        <v>3.3300000000000001E-3</v>
      </c>
      <c r="BH463" s="181">
        <f>G463*AO463</f>
        <v>0</v>
      </c>
      <c r="BI463" s="181">
        <f>G463*AP463</f>
        <v>0</v>
      </c>
      <c r="BJ463" s="181">
        <f>G463*H463</f>
        <v>0</v>
      </c>
      <c r="BK463" s="182" t="s">
        <v>242</v>
      </c>
      <c r="BL463" s="181"/>
      <c r="BW463" s="181">
        <v>21</v>
      </c>
      <c r="BX463" s="169" t="s">
        <v>518</v>
      </c>
    </row>
    <row r="464" spans="1:76" x14ac:dyDescent="0.25">
      <c r="A464" s="180"/>
      <c r="D464" s="179">
        <v>3</v>
      </c>
      <c r="E464" s="179" t="s">
        <v>737</v>
      </c>
      <c r="G464" s="178">
        <f t="shared" ref="G464:G466" si="62">D464</f>
        <v>3</v>
      </c>
      <c r="N464" s="177"/>
    </row>
    <row r="465" spans="1:76" x14ac:dyDescent="0.25">
      <c r="A465" s="180"/>
      <c r="D465" s="179">
        <v>3</v>
      </c>
      <c r="E465" s="179" t="s">
        <v>738</v>
      </c>
      <c r="G465" s="178">
        <f t="shared" si="62"/>
        <v>3</v>
      </c>
      <c r="N465" s="177"/>
    </row>
    <row r="466" spans="1:76" x14ac:dyDescent="0.25">
      <c r="A466" s="180"/>
      <c r="D466" s="179">
        <v>3</v>
      </c>
      <c r="E466" s="179" t="s">
        <v>733</v>
      </c>
      <c r="G466" s="178">
        <f t="shared" si="62"/>
        <v>3</v>
      </c>
      <c r="N466" s="177"/>
    </row>
    <row r="467" spans="1:76" ht="76.5" x14ac:dyDescent="0.25">
      <c r="A467" s="180"/>
      <c r="C467" s="192" t="s">
        <v>243</v>
      </c>
      <c r="D467" s="260" t="s">
        <v>519</v>
      </c>
      <c r="E467" s="261"/>
      <c r="F467" s="261"/>
      <c r="G467" s="261"/>
      <c r="H467" s="261"/>
      <c r="I467" s="261"/>
      <c r="J467" s="261"/>
      <c r="K467" s="261"/>
      <c r="L467" s="261"/>
      <c r="M467" s="261"/>
      <c r="N467" s="262"/>
      <c r="BX467" s="193" t="s">
        <v>519</v>
      </c>
    </row>
    <row r="468" spans="1:76" x14ac:dyDescent="0.25">
      <c r="A468" s="199" t="s">
        <v>141</v>
      </c>
      <c r="B468" s="198" t="s">
        <v>521</v>
      </c>
      <c r="C468" s="198" t="s">
        <v>141</v>
      </c>
      <c r="D468" s="255" t="s">
        <v>522</v>
      </c>
      <c r="E468" s="256"/>
      <c r="F468" s="197" t="s">
        <v>12</v>
      </c>
      <c r="G468" s="197" t="s">
        <v>12</v>
      </c>
      <c r="H468" s="197" t="s">
        <v>12</v>
      </c>
      <c r="I468" s="195">
        <f>ROUND(SUM(I469,I603,I640,I646,I677,I681,I691,I693,I695,I699),2)</f>
        <v>0</v>
      </c>
      <c r="J468" s="195">
        <f>ROUND(SUM(J469,J603,J640,J646,J677,J681,J691,J693,J695,J699),2)</f>
        <v>0</v>
      </c>
      <c r="K468" s="195">
        <f>ROUND(SUM(K469,K603,K640,K646,K677,K681,K691,K693,K695,K699),2)</f>
        <v>0</v>
      </c>
      <c r="L468" s="196" t="s">
        <v>141</v>
      </c>
      <c r="M468" s="195">
        <f>SUM(M469,M603,M640,M646,M677,M681,M691,M693,M695,M699)</f>
        <v>1.53864</v>
      </c>
      <c r="N468" s="194" t="s">
        <v>141</v>
      </c>
    </row>
    <row r="469" spans="1:76" x14ac:dyDescent="0.25">
      <c r="A469" s="191" t="s">
        <v>141</v>
      </c>
      <c r="B469" s="190" t="s">
        <v>521</v>
      </c>
      <c r="C469" s="190" t="s">
        <v>215</v>
      </c>
      <c r="D469" s="257" t="s">
        <v>216</v>
      </c>
      <c r="E469" s="258"/>
      <c r="F469" s="189" t="s">
        <v>12</v>
      </c>
      <c r="G469" s="189" t="s">
        <v>12</v>
      </c>
      <c r="H469" s="189" t="s">
        <v>12</v>
      </c>
      <c r="I469" s="187">
        <f>ROUND(SUM(I470:I599),2)</f>
        <v>0</v>
      </c>
      <c r="J469" s="187">
        <f>ROUND(SUM(J470:J599),2)</f>
        <v>0</v>
      </c>
      <c r="K469" s="187">
        <f>ROUND(SUM(K470:K599),2)</f>
        <v>0</v>
      </c>
      <c r="L469" s="183" t="s">
        <v>141</v>
      </c>
      <c r="M469" s="187">
        <f>SUM(M470:M599)</f>
        <v>0.71087000000000011</v>
      </c>
      <c r="N469" s="188" t="s">
        <v>141</v>
      </c>
      <c r="AI469" s="183" t="s">
        <v>521</v>
      </c>
      <c r="AS469" s="187">
        <f>SUM(AJ470:AJ599)</f>
        <v>0</v>
      </c>
      <c r="AT469" s="187">
        <f>SUM(AK470:AK599)</f>
        <v>0</v>
      </c>
      <c r="AU469" s="187">
        <f>SUM(AL470:AL599)</f>
        <v>0</v>
      </c>
    </row>
    <row r="470" spans="1:76" x14ac:dyDescent="0.25">
      <c r="A470" s="186" t="s">
        <v>523</v>
      </c>
      <c r="B470" s="168" t="s">
        <v>521</v>
      </c>
      <c r="C470" s="168" t="s">
        <v>348</v>
      </c>
      <c r="D470" s="247" t="s">
        <v>349</v>
      </c>
      <c r="E470" s="239"/>
      <c r="F470" s="168" t="s">
        <v>116</v>
      </c>
      <c r="G470" s="181">
        <f>SUM(G471:G473)</f>
        <v>456</v>
      </c>
      <c r="H470" s="185"/>
      <c r="I470" s="181">
        <f>ROUND(G470*AO470,2)</f>
        <v>0</v>
      </c>
      <c r="J470" s="181">
        <f>ROUND(G470*AP470,2)</f>
        <v>0</v>
      </c>
      <c r="K470" s="181">
        <f>ROUND(G470*H470,2)</f>
        <v>0</v>
      </c>
      <c r="L470" s="181">
        <v>2.7999999999999998E-4</v>
      </c>
      <c r="M470" s="181">
        <f>G470*L470</f>
        <v>0.12767999999999999</v>
      </c>
      <c r="N470" s="184" t="s">
        <v>812</v>
      </c>
      <c r="Z470" s="181">
        <f>ROUND(IF(AQ470="5",BJ470,0),2)</f>
        <v>0</v>
      </c>
      <c r="AB470" s="181">
        <f>ROUND(IF(AQ470="1",BH470,0),2)</f>
        <v>0</v>
      </c>
      <c r="AC470" s="181">
        <f>ROUND(IF(AQ470="1",BI470,0),2)</f>
        <v>0</v>
      </c>
      <c r="AD470" s="181">
        <f>ROUND(IF(AQ470="7",BH470,0),2)</f>
        <v>0</v>
      </c>
      <c r="AE470" s="181">
        <f>ROUND(IF(AQ470="7",BI470,0),2)</f>
        <v>0</v>
      </c>
      <c r="AF470" s="181">
        <f>ROUND(IF(AQ470="2",BH470,0),2)</f>
        <v>0</v>
      </c>
      <c r="AG470" s="181">
        <f>ROUND(IF(AQ470="2",BI470,0),2)</f>
        <v>0</v>
      </c>
      <c r="AH470" s="181">
        <f>ROUND(IF(AQ470="0",BJ470,0),2)</f>
        <v>0</v>
      </c>
      <c r="AI470" s="183" t="s">
        <v>521</v>
      </c>
      <c r="AJ470" s="181">
        <f>IF(AN470=0,K470,0)</f>
        <v>0</v>
      </c>
      <c r="AK470" s="181">
        <f>IF(AN470=12,K470,0)</f>
        <v>0</v>
      </c>
      <c r="AL470" s="181">
        <f>IF(AN470=21,K470,0)</f>
        <v>0</v>
      </c>
      <c r="AN470" s="181">
        <v>21</v>
      </c>
      <c r="AO470" s="181">
        <f>H470*0</f>
        <v>0</v>
      </c>
      <c r="AP470" s="181">
        <f>H470*(1-0)</f>
        <v>0</v>
      </c>
      <c r="AQ470" s="182" t="s">
        <v>220</v>
      </c>
      <c r="AV470" s="181">
        <f>ROUND(AW470+AX470,2)</f>
        <v>0</v>
      </c>
      <c r="AW470" s="181">
        <f>ROUND(G470*AO470,2)</f>
        <v>0</v>
      </c>
      <c r="AX470" s="181">
        <f>ROUND(G470*AP470,2)</f>
        <v>0</v>
      </c>
      <c r="AY470" s="182" t="s">
        <v>767</v>
      </c>
      <c r="AZ470" s="182" t="s">
        <v>779</v>
      </c>
      <c r="BA470" s="183" t="s">
        <v>774</v>
      </c>
      <c r="BC470" s="181">
        <f>AW470+AX470</f>
        <v>0</v>
      </c>
      <c r="BD470" s="181">
        <f>H470/(100-BE470)*100</f>
        <v>0</v>
      </c>
      <c r="BE470" s="181">
        <v>0</v>
      </c>
      <c r="BF470" s="181">
        <f>M470</f>
        <v>0.12767999999999999</v>
      </c>
      <c r="BH470" s="181">
        <f>G470*AO470</f>
        <v>0</v>
      </c>
      <c r="BI470" s="181">
        <f>G470*AP470</f>
        <v>0</v>
      </c>
      <c r="BJ470" s="181">
        <f>G470*H470</f>
        <v>0</v>
      </c>
      <c r="BK470" s="182" t="s">
        <v>747</v>
      </c>
      <c r="BL470" s="181">
        <v>722</v>
      </c>
      <c r="BW470" s="181">
        <v>21</v>
      </c>
      <c r="BX470" s="169" t="s">
        <v>349</v>
      </c>
    </row>
    <row r="471" spans="1:76" x14ac:dyDescent="0.25">
      <c r="A471" s="180"/>
      <c r="D471" s="179">
        <v>158</v>
      </c>
      <c r="E471" s="179" t="s">
        <v>737</v>
      </c>
      <c r="G471" s="178">
        <f t="shared" ref="G471:G473" si="63">D471</f>
        <v>158</v>
      </c>
      <c r="N471" s="177"/>
    </row>
    <row r="472" spans="1:76" x14ac:dyDescent="0.25">
      <c r="A472" s="180"/>
      <c r="D472" s="179">
        <f>192</f>
        <v>192</v>
      </c>
      <c r="E472" s="179" t="s">
        <v>738</v>
      </c>
      <c r="G472" s="178">
        <f t="shared" si="63"/>
        <v>192</v>
      </c>
      <c r="N472" s="177"/>
    </row>
    <row r="473" spans="1:76" x14ac:dyDescent="0.25">
      <c r="A473" s="180"/>
      <c r="D473" s="179">
        <v>106</v>
      </c>
      <c r="E473" s="179" t="s">
        <v>733</v>
      </c>
      <c r="G473" s="178">
        <f t="shared" si="63"/>
        <v>106</v>
      </c>
      <c r="N473" s="177"/>
    </row>
    <row r="474" spans="1:76" x14ac:dyDescent="0.25">
      <c r="A474" s="186" t="s">
        <v>524</v>
      </c>
      <c r="B474" s="168" t="s">
        <v>521</v>
      </c>
      <c r="C474" s="168" t="s">
        <v>218</v>
      </c>
      <c r="D474" s="247" t="s">
        <v>219</v>
      </c>
      <c r="E474" s="239"/>
      <c r="F474" s="168" t="s">
        <v>116</v>
      </c>
      <c r="G474" s="181">
        <f>SUM(G475:G477)</f>
        <v>42</v>
      </c>
      <c r="H474" s="185"/>
      <c r="I474" s="181">
        <f>ROUND(G474*AO474,2)</f>
        <v>0</v>
      </c>
      <c r="J474" s="181">
        <f>ROUND(G474*AP474,2)</f>
        <v>0</v>
      </c>
      <c r="K474" s="181">
        <f>ROUND(G474*H474,2)</f>
        <v>0</v>
      </c>
      <c r="L474" s="181">
        <v>2.9E-4</v>
      </c>
      <c r="M474" s="181">
        <f>G474*L474</f>
        <v>1.218E-2</v>
      </c>
      <c r="N474" s="184" t="s">
        <v>812</v>
      </c>
      <c r="Z474" s="181">
        <f>ROUND(IF(AQ474="5",BJ474,0),2)</f>
        <v>0</v>
      </c>
      <c r="AB474" s="181">
        <f>ROUND(IF(AQ474="1",BH474,0),2)</f>
        <v>0</v>
      </c>
      <c r="AC474" s="181">
        <f>ROUND(IF(AQ474="1",BI474,0),2)</f>
        <v>0</v>
      </c>
      <c r="AD474" s="181">
        <f>ROUND(IF(AQ474="7",BH474,0),2)</f>
        <v>0</v>
      </c>
      <c r="AE474" s="181">
        <f>ROUND(IF(AQ474="7",BI474,0),2)</f>
        <v>0</v>
      </c>
      <c r="AF474" s="181">
        <f>ROUND(IF(AQ474="2",BH474,0),2)</f>
        <v>0</v>
      </c>
      <c r="AG474" s="181">
        <f>ROUND(IF(AQ474="2",BI474,0),2)</f>
        <v>0</v>
      </c>
      <c r="AH474" s="181">
        <f>ROUND(IF(AQ474="0",BJ474,0),2)</f>
        <v>0</v>
      </c>
      <c r="AI474" s="183" t="s">
        <v>521</v>
      </c>
      <c r="AJ474" s="181">
        <f>IF(AN474=0,K474,0)</f>
        <v>0</v>
      </c>
      <c r="AK474" s="181">
        <f>IF(AN474=12,K474,0)</f>
        <v>0</v>
      </c>
      <c r="AL474" s="181">
        <f>IF(AN474=21,K474,0)</f>
        <v>0</v>
      </c>
      <c r="AN474" s="181">
        <v>21</v>
      </c>
      <c r="AO474" s="181">
        <f>H474*0</f>
        <v>0</v>
      </c>
      <c r="AP474" s="181">
        <f>H474*(1-0)</f>
        <v>0</v>
      </c>
      <c r="AQ474" s="182" t="s">
        <v>220</v>
      </c>
      <c r="AV474" s="181">
        <f>ROUND(AW474+AX474,2)</f>
        <v>0</v>
      </c>
      <c r="AW474" s="181">
        <f>ROUND(G474*AO474,2)</f>
        <v>0</v>
      </c>
      <c r="AX474" s="181">
        <f>ROUND(G474*AP474,2)</f>
        <v>0</v>
      </c>
      <c r="AY474" s="182" t="s">
        <v>767</v>
      </c>
      <c r="AZ474" s="182" t="s">
        <v>779</v>
      </c>
      <c r="BA474" s="183" t="s">
        <v>774</v>
      </c>
      <c r="BC474" s="181">
        <f>AW474+AX474</f>
        <v>0</v>
      </c>
      <c r="BD474" s="181">
        <f>H474/(100-BE474)*100</f>
        <v>0</v>
      </c>
      <c r="BE474" s="181">
        <v>0</v>
      </c>
      <c r="BF474" s="181">
        <f>M474</f>
        <v>1.218E-2</v>
      </c>
      <c r="BH474" s="181">
        <f>G474*AO474</f>
        <v>0</v>
      </c>
      <c r="BI474" s="181">
        <f>G474*AP474</f>
        <v>0</v>
      </c>
      <c r="BJ474" s="181">
        <f>G474*H474</f>
        <v>0</v>
      </c>
      <c r="BK474" s="182" t="s">
        <v>747</v>
      </c>
      <c r="BL474" s="181">
        <v>722</v>
      </c>
      <c r="BW474" s="181">
        <v>21</v>
      </c>
      <c r="BX474" s="169" t="s">
        <v>219</v>
      </c>
    </row>
    <row r="475" spans="1:76" x14ac:dyDescent="0.25">
      <c r="A475" s="180"/>
      <c r="D475" s="179">
        <v>18</v>
      </c>
      <c r="E475" s="179" t="s">
        <v>737</v>
      </c>
      <c r="G475" s="178">
        <f t="shared" ref="G475:G477" si="64">D475</f>
        <v>18</v>
      </c>
      <c r="N475" s="177"/>
    </row>
    <row r="476" spans="1:76" x14ac:dyDescent="0.25">
      <c r="A476" s="180"/>
      <c r="D476" s="179">
        <v>18</v>
      </c>
      <c r="E476" s="179" t="s">
        <v>738</v>
      </c>
      <c r="G476" s="178">
        <f t="shared" si="64"/>
        <v>18</v>
      </c>
      <c r="N476" s="177"/>
    </row>
    <row r="477" spans="1:76" x14ac:dyDescent="0.25">
      <c r="A477" s="180"/>
      <c r="D477" s="179">
        <v>6</v>
      </c>
      <c r="E477" s="179" t="s">
        <v>733</v>
      </c>
      <c r="G477" s="178">
        <f t="shared" si="64"/>
        <v>6</v>
      </c>
      <c r="N477" s="177"/>
    </row>
    <row r="478" spans="1:76" x14ac:dyDescent="0.25">
      <c r="A478" s="186" t="s">
        <v>525</v>
      </c>
      <c r="B478" s="168" t="s">
        <v>521</v>
      </c>
      <c r="C478" s="168" t="s">
        <v>222</v>
      </c>
      <c r="D478" s="247" t="s">
        <v>223</v>
      </c>
      <c r="E478" s="239"/>
      <c r="F478" s="168" t="s">
        <v>116</v>
      </c>
      <c r="G478" s="181">
        <f>SUM(G479:G481)</f>
        <v>498</v>
      </c>
      <c r="H478" s="185"/>
      <c r="I478" s="181">
        <f>ROUND(G478*AO478,2)</f>
        <v>0</v>
      </c>
      <c r="J478" s="181">
        <f>ROUND(G478*AP478,2)</f>
        <v>0</v>
      </c>
      <c r="K478" s="181">
        <f>ROUND(G478*H478,2)</f>
        <v>0</v>
      </c>
      <c r="L478" s="181">
        <v>2.3000000000000001E-4</v>
      </c>
      <c r="M478" s="181">
        <f>G478*L478</f>
        <v>0.11454</v>
      </c>
      <c r="N478" s="184" t="s">
        <v>812</v>
      </c>
      <c r="Z478" s="181">
        <f>ROUND(IF(AQ478="5",BJ478,0),2)</f>
        <v>0</v>
      </c>
      <c r="AB478" s="181">
        <f>ROUND(IF(AQ478="1",BH478,0),2)</f>
        <v>0</v>
      </c>
      <c r="AC478" s="181">
        <f>ROUND(IF(AQ478="1",BI478,0),2)</f>
        <v>0</v>
      </c>
      <c r="AD478" s="181">
        <f>ROUND(IF(AQ478="7",BH478,0),2)</f>
        <v>0</v>
      </c>
      <c r="AE478" s="181">
        <f>ROUND(IF(AQ478="7",BI478,0),2)</f>
        <v>0</v>
      </c>
      <c r="AF478" s="181">
        <f>ROUND(IF(AQ478="2",BH478,0),2)</f>
        <v>0</v>
      </c>
      <c r="AG478" s="181">
        <f>ROUND(IF(AQ478="2",BI478,0),2)</f>
        <v>0</v>
      </c>
      <c r="AH478" s="181">
        <f>ROUND(IF(AQ478="0",BJ478,0),2)</f>
        <v>0</v>
      </c>
      <c r="AI478" s="183" t="s">
        <v>521</v>
      </c>
      <c r="AJ478" s="181">
        <f>IF(AN478=0,K478,0)</f>
        <v>0</v>
      </c>
      <c r="AK478" s="181">
        <f>IF(AN478=12,K478,0)</f>
        <v>0</v>
      </c>
      <c r="AL478" s="181">
        <f>IF(AN478=21,K478,0)</f>
        <v>0</v>
      </c>
      <c r="AN478" s="181">
        <v>21</v>
      </c>
      <c r="AO478" s="181">
        <f>H478*0</f>
        <v>0</v>
      </c>
      <c r="AP478" s="181">
        <f>H478*(1-0)</f>
        <v>0</v>
      </c>
      <c r="AQ478" s="182" t="s">
        <v>220</v>
      </c>
      <c r="AV478" s="181">
        <f>ROUND(AW478+AX478,2)</f>
        <v>0</v>
      </c>
      <c r="AW478" s="181">
        <f>ROUND(G478*AO478,2)</f>
        <v>0</v>
      </c>
      <c r="AX478" s="181">
        <f>ROUND(G478*AP478,2)</f>
        <v>0</v>
      </c>
      <c r="AY478" s="182" t="s">
        <v>767</v>
      </c>
      <c r="AZ478" s="182" t="s">
        <v>779</v>
      </c>
      <c r="BA478" s="183" t="s">
        <v>774</v>
      </c>
      <c r="BC478" s="181">
        <f>AW478+AX478</f>
        <v>0</v>
      </c>
      <c r="BD478" s="181">
        <f>H478/(100-BE478)*100</f>
        <v>0</v>
      </c>
      <c r="BE478" s="181">
        <v>0</v>
      </c>
      <c r="BF478" s="181">
        <f>M478</f>
        <v>0.11454</v>
      </c>
      <c r="BH478" s="181">
        <f>G478*AO478</f>
        <v>0</v>
      </c>
      <c r="BI478" s="181">
        <f>G478*AP478</f>
        <v>0</v>
      </c>
      <c r="BJ478" s="181">
        <f>G478*H478</f>
        <v>0</v>
      </c>
      <c r="BK478" s="182" t="s">
        <v>747</v>
      </c>
      <c r="BL478" s="181">
        <v>722</v>
      </c>
      <c r="BW478" s="181">
        <v>21</v>
      </c>
      <c r="BX478" s="169" t="s">
        <v>223</v>
      </c>
    </row>
    <row r="479" spans="1:76" x14ac:dyDescent="0.25">
      <c r="A479" s="180"/>
      <c r="D479" s="179">
        <f>158+18</f>
        <v>176</v>
      </c>
      <c r="E479" s="179" t="s">
        <v>737</v>
      </c>
      <c r="G479" s="178">
        <f t="shared" ref="G479:G481" si="65">D479</f>
        <v>176</v>
      </c>
      <c r="N479" s="177"/>
    </row>
    <row r="480" spans="1:76" x14ac:dyDescent="0.25">
      <c r="A480" s="180"/>
      <c r="D480" s="179">
        <f>192+18</f>
        <v>210</v>
      </c>
      <c r="E480" s="179" t="s">
        <v>738</v>
      </c>
      <c r="G480" s="178">
        <f t="shared" si="65"/>
        <v>210</v>
      </c>
      <c r="N480" s="177"/>
    </row>
    <row r="481" spans="1:76" x14ac:dyDescent="0.25">
      <c r="A481" s="180"/>
      <c r="D481" s="179">
        <f>106+6</f>
        <v>112</v>
      </c>
      <c r="E481" s="179" t="s">
        <v>733</v>
      </c>
      <c r="G481" s="178">
        <f t="shared" si="65"/>
        <v>112</v>
      </c>
      <c r="N481" s="177"/>
    </row>
    <row r="482" spans="1:76" x14ac:dyDescent="0.25">
      <c r="A482" s="186" t="s">
        <v>526</v>
      </c>
      <c r="B482" s="168" t="s">
        <v>521</v>
      </c>
      <c r="C482" s="168" t="s">
        <v>354</v>
      </c>
      <c r="D482" s="247" t="s">
        <v>355</v>
      </c>
      <c r="E482" s="239"/>
      <c r="F482" s="168" t="s">
        <v>98</v>
      </c>
      <c r="G482" s="181">
        <f>SUM(G483:G485)</f>
        <v>61</v>
      </c>
      <c r="H482" s="185"/>
      <c r="I482" s="181">
        <f>ROUND(G482*AO482,2)</f>
        <v>0</v>
      </c>
      <c r="J482" s="181">
        <f>ROUND(G482*AP482,2)</f>
        <v>0</v>
      </c>
      <c r="K482" s="181">
        <f>ROUND(G482*H482,2)</f>
        <v>0</v>
      </c>
      <c r="L482" s="181">
        <v>1.23E-3</v>
      </c>
      <c r="M482" s="181">
        <f>G482*L482</f>
        <v>7.5029999999999999E-2</v>
      </c>
      <c r="N482" s="184" t="s">
        <v>812</v>
      </c>
      <c r="Z482" s="181">
        <f>ROUND(IF(AQ482="5",BJ482,0),2)</f>
        <v>0</v>
      </c>
      <c r="AB482" s="181">
        <f>ROUND(IF(AQ482="1",BH482,0),2)</f>
        <v>0</v>
      </c>
      <c r="AC482" s="181">
        <f>ROUND(IF(AQ482="1",BI482,0),2)</f>
        <v>0</v>
      </c>
      <c r="AD482" s="181">
        <f>ROUND(IF(AQ482="7",BH482,0),2)</f>
        <v>0</v>
      </c>
      <c r="AE482" s="181">
        <f>ROUND(IF(AQ482="7",BI482,0),2)</f>
        <v>0</v>
      </c>
      <c r="AF482" s="181">
        <f>ROUND(IF(AQ482="2",BH482,0),2)</f>
        <v>0</v>
      </c>
      <c r="AG482" s="181">
        <f>ROUND(IF(AQ482="2",BI482,0),2)</f>
        <v>0</v>
      </c>
      <c r="AH482" s="181">
        <f>ROUND(IF(AQ482="0",BJ482,0),2)</f>
        <v>0</v>
      </c>
      <c r="AI482" s="183" t="s">
        <v>521</v>
      </c>
      <c r="AJ482" s="181">
        <f>IF(AN482=0,K482,0)</f>
        <v>0</v>
      </c>
      <c r="AK482" s="181">
        <f>IF(AN482=12,K482,0)</f>
        <v>0</v>
      </c>
      <c r="AL482" s="181">
        <f>IF(AN482=21,K482,0)</f>
        <v>0</v>
      </c>
      <c r="AN482" s="181">
        <v>21</v>
      </c>
      <c r="AO482" s="181">
        <f>H482*0.229565217</f>
        <v>0</v>
      </c>
      <c r="AP482" s="181">
        <f>H482*(1-0.229565217)</f>
        <v>0</v>
      </c>
      <c r="AQ482" s="182" t="s">
        <v>220</v>
      </c>
      <c r="AV482" s="181">
        <f>ROUND(AW482+AX482,2)</f>
        <v>0</v>
      </c>
      <c r="AW482" s="181">
        <f>ROUND(G482*AO482,2)</f>
        <v>0</v>
      </c>
      <c r="AX482" s="181">
        <f>ROUND(G482*AP482,2)</f>
        <v>0</v>
      </c>
      <c r="AY482" s="182" t="s">
        <v>767</v>
      </c>
      <c r="AZ482" s="182" t="s">
        <v>779</v>
      </c>
      <c r="BA482" s="183" t="s">
        <v>774</v>
      </c>
      <c r="BC482" s="181">
        <f>AW482+AX482</f>
        <v>0</v>
      </c>
      <c r="BD482" s="181">
        <f>H482/(100-BE482)*100</f>
        <v>0</v>
      </c>
      <c r="BE482" s="181">
        <v>0</v>
      </c>
      <c r="BF482" s="181">
        <f>M482</f>
        <v>7.5029999999999999E-2</v>
      </c>
      <c r="BH482" s="181">
        <f>G482*AO482</f>
        <v>0</v>
      </c>
      <c r="BI482" s="181">
        <f>G482*AP482</f>
        <v>0</v>
      </c>
      <c r="BJ482" s="181">
        <f>G482*H482</f>
        <v>0</v>
      </c>
      <c r="BK482" s="182" t="s">
        <v>747</v>
      </c>
      <c r="BL482" s="181">
        <v>722</v>
      </c>
      <c r="BW482" s="181">
        <v>21</v>
      </c>
      <c r="BX482" s="169" t="s">
        <v>355</v>
      </c>
    </row>
    <row r="483" spans="1:76" x14ac:dyDescent="0.25">
      <c r="A483" s="180"/>
      <c r="D483" s="179">
        <f>21</f>
        <v>21</v>
      </c>
      <c r="E483" s="179" t="s">
        <v>737</v>
      </c>
      <c r="G483" s="178">
        <f t="shared" ref="G483:G485" si="66">D483</f>
        <v>21</v>
      </c>
      <c r="N483" s="177"/>
    </row>
    <row r="484" spans="1:76" x14ac:dyDescent="0.25">
      <c r="A484" s="180"/>
      <c r="D484" s="179">
        <f>24</f>
        <v>24</v>
      </c>
      <c r="E484" s="179" t="s">
        <v>738</v>
      </c>
      <c r="G484" s="178">
        <f t="shared" si="66"/>
        <v>24</v>
      </c>
      <c r="N484" s="177"/>
    </row>
    <row r="485" spans="1:76" x14ac:dyDescent="0.25">
      <c r="A485" s="180"/>
      <c r="D485" s="179">
        <f>16</f>
        <v>16</v>
      </c>
      <c r="E485" s="179" t="s">
        <v>733</v>
      </c>
      <c r="G485" s="178">
        <f t="shared" si="66"/>
        <v>16</v>
      </c>
      <c r="N485" s="177"/>
    </row>
    <row r="486" spans="1:76" x14ac:dyDescent="0.25">
      <c r="A486" s="186" t="s">
        <v>527</v>
      </c>
      <c r="B486" s="168" t="s">
        <v>521</v>
      </c>
      <c r="C486" s="168" t="s">
        <v>226</v>
      </c>
      <c r="D486" s="247" t="s">
        <v>227</v>
      </c>
      <c r="E486" s="239"/>
      <c r="F486" s="168" t="s">
        <v>98</v>
      </c>
      <c r="G486" s="181">
        <f>G487</f>
        <v>1</v>
      </c>
      <c r="H486" s="185"/>
      <c r="I486" s="181">
        <f>ROUND(G486*AO486,2)</f>
        <v>0</v>
      </c>
      <c r="J486" s="181">
        <f>ROUND(G486*AP486,2)</f>
        <v>0</v>
      </c>
      <c r="K486" s="181">
        <f>ROUND(G486*H486,2)</f>
        <v>0</v>
      </c>
      <c r="L486" s="181">
        <v>1.23E-3</v>
      </c>
      <c r="M486" s="181">
        <f>G486*L486</f>
        <v>1.23E-3</v>
      </c>
      <c r="N486" s="184" t="s">
        <v>812</v>
      </c>
      <c r="Z486" s="181">
        <f>ROUND(IF(AQ486="5",BJ486,0),2)</f>
        <v>0</v>
      </c>
      <c r="AB486" s="181">
        <f>ROUND(IF(AQ486="1",BH486,0),2)</f>
        <v>0</v>
      </c>
      <c r="AC486" s="181">
        <f>ROUND(IF(AQ486="1",BI486,0),2)</f>
        <v>0</v>
      </c>
      <c r="AD486" s="181">
        <f>ROUND(IF(AQ486="7",BH486,0),2)</f>
        <v>0</v>
      </c>
      <c r="AE486" s="181">
        <f>ROUND(IF(AQ486="7",BI486,0),2)</f>
        <v>0</v>
      </c>
      <c r="AF486" s="181">
        <f>ROUND(IF(AQ486="2",BH486,0),2)</f>
        <v>0</v>
      </c>
      <c r="AG486" s="181">
        <f>ROUND(IF(AQ486="2",BI486,0),2)</f>
        <v>0</v>
      </c>
      <c r="AH486" s="181">
        <f>ROUND(IF(AQ486="0",BJ486,0),2)</f>
        <v>0</v>
      </c>
      <c r="AI486" s="183" t="s">
        <v>521</v>
      </c>
      <c r="AJ486" s="181">
        <f>IF(AN486=0,K486,0)</f>
        <v>0</v>
      </c>
      <c r="AK486" s="181">
        <f>IF(AN486=12,K486,0)</f>
        <v>0</v>
      </c>
      <c r="AL486" s="181">
        <f>IF(AN486=21,K486,0)</f>
        <v>0</v>
      </c>
      <c r="AN486" s="181">
        <v>21</v>
      </c>
      <c r="AO486" s="181">
        <f>H486*0</f>
        <v>0</v>
      </c>
      <c r="AP486" s="181">
        <f>H486*(1-0)</f>
        <v>0</v>
      </c>
      <c r="AQ486" s="182" t="s">
        <v>220</v>
      </c>
      <c r="AV486" s="181">
        <f>ROUND(AW486+AX486,2)</f>
        <v>0</v>
      </c>
      <c r="AW486" s="181">
        <f>ROUND(G486*AO486,2)</f>
        <v>0</v>
      </c>
      <c r="AX486" s="181">
        <f>ROUND(G486*AP486,2)</f>
        <v>0</v>
      </c>
      <c r="AY486" s="182" t="s">
        <v>767</v>
      </c>
      <c r="AZ486" s="182" t="s">
        <v>779</v>
      </c>
      <c r="BA486" s="183" t="s">
        <v>774</v>
      </c>
      <c r="BC486" s="181">
        <f>AW486+AX486</f>
        <v>0</v>
      </c>
      <c r="BD486" s="181">
        <f>H486/(100-BE486)*100</f>
        <v>0</v>
      </c>
      <c r="BE486" s="181">
        <v>0</v>
      </c>
      <c r="BF486" s="181">
        <f>M486</f>
        <v>1.23E-3</v>
      </c>
      <c r="BH486" s="181">
        <f>G486*AO486</f>
        <v>0</v>
      </c>
      <c r="BI486" s="181">
        <f>G486*AP486</f>
        <v>0</v>
      </c>
      <c r="BJ486" s="181">
        <f>G486*H486</f>
        <v>0</v>
      </c>
      <c r="BK486" s="182" t="s">
        <v>747</v>
      </c>
      <c r="BL486" s="181">
        <v>722</v>
      </c>
      <c r="BW486" s="181">
        <v>21</v>
      </c>
      <c r="BX486" s="169" t="s">
        <v>227</v>
      </c>
    </row>
    <row r="487" spans="1:76" x14ac:dyDescent="0.25">
      <c r="A487" s="180"/>
      <c r="D487" s="179">
        <v>1</v>
      </c>
      <c r="E487" s="179" t="s">
        <v>737</v>
      </c>
      <c r="G487" s="178">
        <f>D487</f>
        <v>1</v>
      </c>
      <c r="N487" s="177"/>
    </row>
    <row r="488" spans="1:76" x14ac:dyDescent="0.25">
      <c r="A488" s="186" t="s">
        <v>528</v>
      </c>
      <c r="B488" s="168" t="s">
        <v>521</v>
      </c>
      <c r="C488" s="168" t="s">
        <v>361</v>
      </c>
      <c r="D488" s="247" t="s">
        <v>362</v>
      </c>
      <c r="E488" s="239"/>
      <c r="F488" s="168" t="s">
        <v>98</v>
      </c>
      <c r="G488" s="181">
        <f>SUM(G489:G491)</f>
        <v>131</v>
      </c>
      <c r="H488" s="185"/>
      <c r="I488" s="181">
        <f>ROUND(G488*AO488,2)</f>
        <v>0</v>
      </c>
      <c r="J488" s="181">
        <f>ROUND(G488*AP488,2)</f>
        <v>0</v>
      </c>
      <c r="K488" s="181">
        <f>ROUND(G488*H488,2)</f>
        <v>0</v>
      </c>
      <c r="L488" s="181">
        <v>2.2000000000000001E-4</v>
      </c>
      <c r="M488" s="181">
        <f>G488*L488</f>
        <v>2.8820000000000002E-2</v>
      </c>
      <c r="N488" s="184" t="s">
        <v>812</v>
      </c>
      <c r="Z488" s="181">
        <f>ROUND(IF(AQ488="5",BJ488,0),2)</f>
        <v>0</v>
      </c>
      <c r="AB488" s="181">
        <f>ROUND(IF(AQ488="1",BH488,0),2)</f>
        <v>0</v>
      </c>
      <c r="AC488" s="181">
        <f>ROUND(IF(AQ488="1",BI488,0),2)</f>
        <v>0</v>
      </c>
      <c r="AD488" s="181">
        <f>ROUND(IF(AQ488="7",BH488,0),2)</f>
        <v>0</v>
      </c>
      <c r="AE488" s="181">
        <f>ROUND(IF(AQ488="7",BI488,0),2)</f>
        <v>0</v>
      </c>
      <c r="AF488" s="181">
        <f>ROUND(IF(AQ488="2",BH488,0),2)</f>
        <v>0</v>
      </c>
      <c r="AG488" s="181">
        <f>ROUND(IF(AQ488="2",BI488,0),2)</f>
        <v>0</v>
      </c>
      <c r="AH488" s="181">
        <f>ROUND(IF(AQ488="0",BJ488,0),2)</f>
        <v>0</v>
      </c>
      <c r="AI488" s="183" t="s">
        <v>521</v>
      </c>
      <c r="AJ488" s="181">
        <f>IF(AN488=0,K488,0)</f>
        <v>0</v>
      </c>
      <c r="AK488" s="181">
        <f>IF(AN488=12,K488,0)</f>
        <v>0</v>
      </c>
      <c r="AL488" s="181">
        <f>IF(AN488=21,K488,0)</f>
        <v>0</v>
      </c>
      <c r="AN488" s="181">
        <v>21</v>
      </c>
      <c r="AO488" s="181">
        <f>H488*0</f>
        <v>0</v>
      </c>
      <c r="AP488" s="181">
        <f>H488*(1-0)</f>
        <v>0</v>
      </c>
      <c r="AQ488" s="182" t="s">
        <v>220</v>
      </c>
      <c r="AV488" s="181">
        <f>ROUND(AW488+AX488,2)</f>
        <v>0</v>
      </c>
      <c r="AW488" s="181">
        <f>ROUND(G488*AO488,2)</f>
        <v>0</v>
      </c>
      <c r="AX488" s="181">
        <f>ROUND(G488*AP488,2)</f>
        <v>0</v>
      </c>
      <c r="AY488" s="182" t="s">
        <v>767</v>
      </c>
      <c r="AZ488" s="182" t="s">
        <v>779</v>
      </c>
      <c r="BA488" s="183" t="s">
        <v>774</v>
      </c>
      <c r="BC488" s="181">
        <f>AW488+AX488</f>
        <v>0</v>
      </c>
      <c r="BD488" s="181">
        <f>H488/(100-BE488)*100</f>
        <v>0</v>
      </c>
      <c r="BE488" s="181">
        <v>0</v>
      </c>
      <c r="BF488" s="181">
        <f>M488</f>
        <v>2.8820000000000002E-2</v>
      </c>
      <c r="BH488" s="181">
        <f>G488*AO488</f>
        <v>0</v>
      </c>
      <c r="BI488" s="181">
        <f>G488*AP488</f>
        <v>0</v>
      </c>
      <c r="BJ488" s="181">
        <f>G488*H488</f>
        <v>0</v>
      </c>
      <c r="BK488" s="182" t="s">
        <v>747</v>
      </c>
      <c r="BL488" s="181">
        <v>722</v>
      </c>
      <c r="BW488" s="181">
        <v>21</v>
      </c>
      <c r="BX488" s="169" t="s">
        <v>362</v>
      </c>
    </row>
    <row r="489" spans="1:76" x14ac:dyDescent="0.25">
      <c r="A489" s="180"/>
      <c r="D489" s="179">
        <f>43</f>
        <v>43</v>
      </c>
      <c r="E489" s="179" t="s">
        <v>737</v>
      </c>
      <c r="G489" s="178">
        <f t="shared" ref="G489:G491" si="67">D489</f>
        <v>43</v>
      </c>
      <c r="N489" s="177"/>
    </row>
    <row r="490" spans="1:76" x14ac:dyDescent="0.25">
      <c r="A490" s="180"/>
      <c r="D490" s="179">
        <f>51</f>
        <v>51</v>
      </c>
      <c r="E490" s="179" t="s">
        <v>738</v>
      </c>
      <c r="G490" s="178">
        <f t="shared" si="67"/>
        <v>51</v>
      </c>
      <c r="N490" s="177"/>
    </row>
    <row r="491" spans="1:76" x14ac:dyDescent="0.25">
      <c r="A491" s="180"/>
      <c r="D491" s="179">
        <f>37</f>
        <v>37</v>
      </c>
      <c r="E491" s="179" t="s">
        <v>733</v>
      </c>
      <c r="G491" s="178">
        <f t="shared" si="67"/>
        <v>37</v>
      </c>
      <c r="N491" s="177"/>
    </row>
    <row r="492" spans="1:76" x14ac:dyDescent="0.25">
      <c r="A492" s="186" t="s">
        <v>529</v>
      </c>
      <c r="B492" s="168" t="s">
        <v>521</v>
      </c>
      <c r="C492" s="168" t="s">
        <v>232</v>
      </c>
      <c r="D492" s="247" t="s">
        <v>364</v>
      </c>
      <c r="E492" s="239"/>
      <c r="F492" s="168" t="s">
        <v>116</v>
      </c>
      <c r="G492" s="181">
        <f>SUM(G494:G496)</f>
        <v>111.5</v>
      </c>
      <c r="H492" s="185"/>
      <c r="I492" s="181">
        <f>ROUND(G492*AO492,2)</f>
        <v>0</v>
      </c>
      <c r="J492" s="181">
        <f>ROUND(G492*AP492,2)</f>
        <v>0</v>
      </c>
      <c r="K492" s="181">
        <f>ROUND(G492*H492,2)</f>
        <v>0</v>
      </c>
      <c r="L492" s="181">
        <v>2.9E-4</v>
      </c>
      <c r="M492" s="181">
        <f>G492*L492</f>
        <v>3.2335000000000003E-2</v>
      </c>
      <c r="N492" s="184" t="s">
        <v>812</v>
      </c>
      <c r="Z492" s="181">
        <f>ROUND(IF(AQ492="5",BJ492,0),2)</f>
        <v>0</v>
      </c>
      <c r="AB492" s="181">
        <f>ROUND(IF(AQ492="1",BH492,0),2)</f>
        <v>0</v>
      </c>
      <c r="AC492" s="181">
        <f>ROUND(IF(AQ492="1",BI492,0),2)</f>
        <v>0</v>
      </c>
      <c r="AD492" s="181">
        <f>ROUND(IF(AQ492="7",BH492,0),2)</f>
        <v>0</v>
      </c>
      <c r="AE492" s="181">
        <f>ROUND(IF(AQ492="7",BI492,0),2)</f>
        <v>0</v>
      </c>
      <c r="AF492" s="181">
        <f>ROUND(IF(AQ492="2",BH492,0),2)</f>
        <v>0</v>
      </c>
      <c r="AG492" s="181">
        <f>ROUND(IF(AQ492="2",BI492,0),2)</f>
        <v>0</v>
      </c>
      <c r="AH492" s="181">
        <f>ROUND(IF(AQ492="0",BJ492,0),2)</f>
        <v>0</v>
      </c>
      <c r="AI492" s="183" t="s">
        <v>521</v>
      </c>
      <c r="AJ492" s="181">
        <f>IF(AN492=0,K492,0)</f>
        <v>0</v>
      </c>
      <c r="AK492" s="181">
        <f>IF(AN492=12,K492,0)</f>
        <v>0</v>
      </c>
      <c r="AL492" s="181">
        <f>IF(AN492=21,K492,0)</f>
        <v>0</v>
      </c>
      <c r="AN492" s="181">
        <v>21</v>
      </c>
      <c r="AO492" s="181">
        <f>H492*0.262198242</f>
        <v>0</v>
      </c>
      <c r="AP492" s="181">
        <f>H492*(1-0.262198242)</f>
        <v>0</v>
      </c>
      <c r="AQ492" s="182" t="s">
        <v>221</v>
      </c>
      <c r="AV492" s="181">
        <f>ROUND(AW492+AX492,2)</f>
        <v>0</v>
      </c>
      <c r="AW492" s="181">
        <f>ROUND(G492*AO492,2)</f>
        <v>0</v>
      </c>
      <c r="AX492" s="181">
        <f>ROUND(G492*AP492,2)</f>
        <v>0</v>
      </c>
      <c r="AY492" s="182" t="s">
        <v>767</v>
      </c>
      <c r="AZ492" s="182" t="s">
        <v>779</v>
      </c>
      <c r="BA492" s="183" t="s">
        <v>774</v>
      </c>
      <c r="BC492" s="181">
        <f>AW492+AX492</f>
        <v>0</v>
      </c>
      <c r="BD492" s="181">
        <f>H492/(100-BE492)*100</f>
        <v>0</v>
      </c>
      <c r="BE492" s="181">
        <v>0</v>
      </c>
      <c r="BF492" s="181">
        <f>M492</f>
        <v>3.2335000000000003E-2</v>
      </c>
      <c r="BH492" s="181">
        <f>G492*AO492</f>
        <v>0</v>
      </c>
      <c r="BI492" s="181">
        <f>G492*AP492</f>
        <v>0</v>
      </c>
      <c r="BJ492" s="181">
        <f>G492*H492</f>
        <v>0</v>
      </c>
      <c r="BK492" s="182" t="s">
        <v>747</v>
      </c>
      <c r="BL492" s="181">
        <v>722</v>
      </c>
      <c r="BW492" s="181">
        <v>21</v>
      </c>
      <c r="BX492" s="169" t="s">
        <v>364</v>
      </c>
    </row>
    <row r="493" spans="1:76" ht="40.5" customHeight="1" x14ac:dyDescent="0.25">
      <c r="A493" s="180"/>
      <c r="C493" s="192" t="s">
        <v>234</v>
      </c>
      <c r="D493" s="260" t="s">
        <v>530</v>
      </c>
      <c r="E493" s="261"/>
      <c r="F493" s="261"/>
      <c r="G493" s="261"/>
      <c r="H493" s="261"/>
      <c r="I493" s="261"/>
      <c r="J493" s="261"/>
      <c r="K493" s="261"/>
      <c r="L493" s="261"/>
      <c r="M493" s="261"/>
      <c r="N493" s="262"/>
    </row>
    <row r="494" spans="1:76" x14ac:dyDescent="0.25">
      <c r="A494" s="180"/>
      <c r="D494" s="179">
        <v>64</v>
      </c>
      <c r="E494" s="179" t="s">
        <v>737</v>
      </c>
      <c r="G494" s="178">
        <f t="shared" ref="G494:G495" si="68">D494</f>
        <v>64</v>
      </c>
      <c r="N494" s="177"/>
    </row>
    <row r="495" spans="1:76" x14ac:dyDescent="0.25">
      <c r="A495" s="180"/>
      <c r="D495" s="179">
        <v>10.5</v>
      </c>
      <c r="E495" s="179" t="s">
        <v>738</v>
      </c>
      <c r="G495" s="178">
        <f t="shared" si="68"/>
        <v>10.5</v>
      </c>
      <c r="N495" s="177"/>
    </row>
    <row r="496" spans="1:76" x14ac:dyDescent="0.25">
      <c r="A496" s="180"/>
      <c r="D496" s="179">
        <v>37</v>
      </c>
      <c r="E496" s="179" t="s">
        <v>733</v>
      </c>
      <c r="G496" s="178">
        <f>D496</f>
        <v>37</v>
      </c>
      <c r="N496" s="177"/>
    </row>
    <row r="497" spans="1:76" x14ac:dyDescent="0.25">
      <c r="A497" s="186" t="s">
        <v>531</v>
      </c>
      <c r="B497" s="168" t="s">
        <v>521</v>
      </c>
      <c r="C497" s="168" t="s">
        <v>366</v>
      </c>
      <c r="D497" s="247" t="s">
        <v>367</v>
      </c>
      <c r="E497" s="239"/>
      <c r="F497" s="168" t="s">
        <v>116</v>
      </c>
      <c r="G497" s="181">
        <f>SUM(G499:G501)</f>
        <v>111.5</v>
      </c>
      <c r="H497" s="185"/>
      <c r="I497" s="181">
        <f>ROUND(G497*AO497,2)</f>
        <v>0</v>
      </c>
      <c r="J497" s="181">
        <f>ROUND(G497*AP497,2)</f>
        <v>0</v>
      </c>
      <c r="K497" s="181">
        <f>ROUND(G497*H497,2)</f>
        <v>0</v>
      </c>
      <c r="L497" s="181">
        <v>6.2E-4</v>
      </c>
      <c r="M497" s="181">
        <f>G497*L497</f>
        <v>6.9129999999999997E-2</v>
      </c>
      <c r="N497" s="184" t="s">
        <v>812</v>
      </c>
      <c r="Z497" s="181">
        <f>ROUND(IF(AQ497="5",BJ497,0),2)</f>
        <v>0</v>
      </c>
      <c r="AB497" s="181">
        <f>ROUND(IF(AQ497="1",BH497,0),2)</f>
        <v>0</v>
      </c>
      <c r="AC497" s="181">
        <f>ROUND(IF(AQ497="1",BI497,0),2)</f>
        <v>0</v>
      </c>
      <c r="AD497" s="181">
        <f>ROUND(IF(AQ497="7",BH497,0),2)</f>
        <v>0</v>
      </c>
      <c r="AE497" s="181">
        <f>ROUND(IF(AQ497="7",BI497,0),2)</f>
        <v>0</v>
      </c>
      <c r="AF497" s="181">
        <f>ROUND(IF(AQ497="2",BH497,0),2)</f>
        <v>0</v>
      </c>
      <c r="AG497" s="181">
        <f>ROUND(IF(AQ497="2",BI497,0),2)</f>
        <v>0</v>
      </c>
      <c r="AH497" s="181">
        <f>ROUND(IF(AQ497="0",BJ497,0),2)</f>
        <v>0</v>
      </c>
      <c r="AI497" s="183" t="s">
        <v>521</v>
      </c>
      <c r="AJ497" s="181">
        <f>IF(AN497=0,K497,0)</f>
        <v>0</v>
      </c>
      <c r="AK497" s="181">
        <f>IF(AN497=12,K497,0)</f>
        <v>0</v>
      </c>
      <c r="AL497" s="181">
        <f>IF(AN497=21,K497,0)</f>
        <v>0</v>
      </c>
      <c r="AN497" s="181">
        <v>21</v>
      </c>
      <c r="AO497" s="181">
        <f>H497*0.719351448</f>
        <v>0</v>
      </c>
      <c r="AP497" s="181">
        <f>H497*(1-0.719351448)</f>
        <v>0</v>
      </c>
      <c r="AQ497" s="182" t="s">
        <v>220</v>
      </c>
      <c r="AV497" s="181">
        <f>ROUND(AW497+AX497,2)</f>
        <v>0</v>
      </c>
      <c r="AW497" s="181">
        <f>ROUND(G497*AO497,2)</f>
        <v>0</v>
      </c>
      <c r="AX497" s="181">
        <f>ROUND(G497*AP497,2)</f>
        <v>0</v>
      </c>
      <c r="AY497" s="182" t="s">
        <v>767</v>
      </c>
      <c r="AZ497" s="182" t="s">
        <v>779</v>
      </c>
      <c r="BA497" s="183" t="s">
        <v>774</v>
      </c>
      <c r="BC497" s="181">
        <f>AW497+AX497</f>
        <v>0</v>
      </c>
      <c r="BD497" s="181">
        <f>H497/(100-BE497)*100</f>
        <v>0</v>
      </c>
      <c r="BE497" s="181">
        <v>0</v>
      </c>
      <c r="BF497" s="181">
        <f>M497</f>
        <v>6.9129999999999997E-2</v>
      </c>
      <c r="BH497" s="181">
        <f>G497*AO497</f>
        <v>0</v>
      </c>
      <c r="BI497" s="181">
        <f>G497*AP497</f>
        <v>0</v>
      </c>
      <c r="BJ497" s="181">
        <f>G497*H497</f>
        <v>0</v>
      </c>
      <c r="BK497" s="182" t="s">
        <v>747</v>
      </c>
      <c r="BL497" s="181">
        <v>722</v>
      </c>
      <c r="BW497" s="181">
        <v>21</v>
      </c>
      <c r="BX497" s="169" t="s">
        <v>367</v>
      </c>
    </row>
    <row r="498" spans="1:76" ht="13.5" customHeight="1" x14ac:dyDescent="0.25">
      <c r="A498" s="180"/>
      <c r="C498" s="192" t="s">
        <v>234</v>
      </c>
      <c r="D498" s="260" t="s">
        <v>238</v>
      </c>
      <c r="E498" s="261"/>
      <c r="F498" s="261"/>
      <c r="G498" s="261"/>
      <c r="H498" s="261"/>
      <c r="I498" s="261"/>
      <c r="J498" s="261"/>
      <c r="K498" s="261"/>
      <c r="L498" s="261"/>
      <c r="M498" s="261"/>
      <c r="N498" s="262"/>
    </row>
    <row r="499" spans="1:76" x14ac:dyDescent="0.25">
      <c r="A499" s="180"/>
      <c r="D499" s="179">
        <v>64</v>
      </c>
      <c r="E499" s="179" t="s">
        <v>737</v>
      </c>
      <c r="G499" s="178">
        <f t="shared" ref="G499:G501" si="69">D499</f>
        <v>64</v>
      </c>
      <c r="N499" s="177"/>
    </row>
    <row r="500" spans="1:76" x14ac:dyDescent="0.25">
      <c r="A500" s="180"/>
      <c r="D500" s="179">
        <v>10.5</v>
      </c>
      <c r="E500" s="179" t="s">
        <v>738</v>
      </c>
      <c r="G500" s="178">
        <f t="shared" si="69"/>
        <v>10.5</v>
      </c>
      <c r="N500" s="177"/>
    </row>
    <row r="501" spans="1:76" x14ac:dyDescent="0.25">
      <c r="A501" s="180"/>
      <c r="D501" s="179">
        <v>37</v>
      </c>
      <c r="E501" s="179" t="s">
        <v>733</v>
      </c>
      <c r="G501" s="178">
        <f t="shared" si="69"/>
        <v>37</v>
      </c>
      <c r="N501" s="177"/>
    </row>
    <row r="502" spans="1:76" x14ac:dyDescent="0.25">
      <c r="A502" s="186" t="s">
        <v>532</v>
      </c>
      <c r="B502" s="168" t="s">
        <v>521</v>
      </c>
      <c r="C502" s="168" t="s">
        <v>369</v>
      </c>
      <c r="D502" s="247" t="s">
        <v>370</v>
      </c>
      <c r="E502" s="239"/>
      <c r="F502" s="168" t="s">
        <v>116</v>
      </c>
      <c r="G502" s="181">
        <f>SUM(G504:G506)</f>
        <v>152</v>
      </c>
      <c r="H502" s="185"/>
      <c r="I502" s="181">
        <f>ROUND(G502*AO502,2)</f>
        <v>0</v>
      </c>
      <c r="J502" s="181">
        <f>ROUND(G502*AP502,2)</f>
        <v>0</v>
      </c>
      <c r="K502" s="181">
        <f>ROUND(G502*H502,2)</f>
        <v>0</v>
      </c>
      <c r="L502" s="181">
        <v>3.0000000000000001E-5</v>
      </c>
      <c r="M502" s="181">
        <f>G502*L502</f>
        <v>4.5599999999999998E-3</v>
      </c>
      <c r="N502" s="184" t="s">
        <v>812</v>
      </c>
      <c r="Z502" s="181">
        <f>ROUND(IF(AQ502="5",BJ502,0),2)</f>
        <v>0</v>
      </c>
      <c r="AB502" s="181">
        <f>ROUND(IF(AQ502="1",BH502,0),2)</f>
        <v>0</v>
      </c>
      <c r="AC502" s="181">
        <f>ROUND(IF(AQ502="1",BI502,0),2)</f>
        <v>0</v>
      </c>
      <c r="AD502" s="181">
        <f>ROUND(IF(AQ502="7",BH502,0),2)</f>
        <v>0</v>
      </c>
      <c r="AE502" s="181">
        <f>ROUND(IF(AQ502="7",BI502,0),2)</f>
        <v>0</v>
      </c>
      <c r="AF502" s="181">
        <f>ROUND(IF(AQ502="2",BH502,0),2)</f>
        <v>0</v>
      </c>
      <c r="AG502" s="181">
        <f>ROUND(IF(AQ502="2",BI502,0),2)</f>
        <v>0</v>
      </c>
      <c r="AH502" s="181">
        <f>ROUND(IF(AQ502="0",BJ502,0),2)</f>
        <v>0</v>
      </c>
      <c r="AI502" s="183" t="s">
        <v>521</v>
      </c>
      <c r="AJ502" s="181">
        <f>IF(AN502=0,K502,0)</f>
        <v>0</v>
      </c>
      <c r="AK502" s="181">
        <f>IF(AN502=12,K502,0)</f>
        <v>0</v>
      </c>
      <c r="AL502" s="181">
        <f>IF(AN502=21,K502,0)</f>
        <v>0</v>
      </c>
      <c r="AN502" s="181">
        <v>21</v>
      </c>
      <c r="AO502" s="181">
        <f>H502*0.204035874</f>
        <v>0</v>
      </c>
      <c r="AP502" s="181">
        <f>H502*(1-0.204035874)</f>
        <v>0</v>
      </c>
      <c r="AQ502" s="182" t="s">
        <v>220</v>
      </c>
      <c r="AV502" s="181">
        <f>ROUND(AW502+AX502,2)</f>
        <v>0</v>
      </c>
      <c r="AW502" s="181">
        <f>ROUND(G502*AO502,2)</f>
        <v>0</v>
      </c>
      <c r="AX502" s="181">
        <f>ROUND(G502*AP502,2)</f>
        <v>0</v>
      </c>
      <c r="AY502" s="182" t="s">
        <v>767</v>
      </c>
      <c r="AZ502" s="182" t="s">
        <v>779</v>
      </c>
      <c r="BA502" s="183" t="s">
        <v>774</v>
      </c>
      <c r="BC502" s="181">
        <f>AW502+AX502</f>
        <v>0</v>
      </c>
      <c r="BD502" s="181">
        <f>H502/(100-BE502)*100</f>
        <v>0</v>
      </c>
      <c r="BE502" s="181">
        <v>0</v>
      </c>
      <c r="BF502" s="181">
        <f>M502</f>
        <v>4.5599999999999998E-3</v>
      </c>
      <c r="BH502" s="181">
        <f>G502*AO502</f>
        <v>0</v>
      </c>
      <c r="BI502" s="181">
        <f>G502*AP502</f>
        <v>0</v>
      </c>
      <c r="BJ502" s="181">
        <f>G502*H502</f>
        <v>0</v>
      </c>
      <c r="BK502" s="182" t="s">
        <v>747</v>
      </c>
      <c r="BL502" s="181">
        <v>722</v>
      </c>
      <c r="BW502" s="181">
        <v>21</v>
      </c>
      <c r="BX502" s="169" t="s">
        <v>370</v>
      </c>
    </row>
    <row r="503" spans="1:76" ht="27" customHeight="1" x14ac:dyDescent="0.25">
      <c r="A503" s="180"/>
      <c r="C503" s="192" t="s">
        <v>234</v>
      </c>
      <c r="D503" s="260" t="s">
        <v>271</v>
      </c>
      <c r="E503" s="261"/>
      <c r="F503" s="261"/>
      <c r="G503" s="261"/>
      <c r="H503" s="261"/>
      <c r="I503" s="261"/>
      <c r="J503" s="261"/>
      <c r="K503" s="261"/>
      <c r="L503" s="261"/>
      <c r="M503" s="261"/>
      <c r="N503" s="262"/>
    </row>
    <row r="504" spans="1:76" x14ac:dyDescent="0.25">
      <c r="A504" s="180"/>
      <c r="D504" s="179">
        <v>50</v>
      </c>
      <c r="E504" s="179" t="s">
        <v>737</v>
      </c>
      <c r="G504" s="178">
        <f t="shared" ref="G504:G506" si="70">D504</f>
        <v>50</v>
      </c>
      <c r="N504" s="177"/>
    </row>
    <row r="505" spans="1:76" x14ac:dyDescent="0.25">
      <c r="A505" s="180"/>
      <c r="D505" s="179">
        <v>91</v>
      </c>
      <c r="E505" s="179" t="s">
        <v>738</v>
      </c>
      <c r="G505" s="178">
        <f t="shared" si="70"/>
        <v>91</v>
      </c>
      <c r="N505" s="177"/>
    </row>
    <row r="506" spans="1:76" x14ac:dyDescent="0.25">
      <c r="A506" s="180"/>
      <c r="D506" s="179">
        <v>11</v>
      </c>
      <c r="E506" s="179" t="s">
        <v>733</v>
      </c>
      <c r="G506" s="178">
        <f t="shared" si="70"/>
        <v>11</v>
      </c>
      <c r="N506" s="177"/>
    </row>
    <row r="507" spans="1:76" ht="25.5" x14ac:dyDescent="0.25">
      <c r="A507" s="186" t="s">
        <v>533</v>
      </c>
      <c r="B507" s="168" t="s">
        <v>521</v>
      </c>
      <c r="C507" s="168" t="s">
        <v>373</v>
      </c>
      <c r="D507" s="247" t="s">
        <v>374</v>
      </c>
      <c r="E507" s="239"/>
      <c r="F507" s="168" t="s">
        <v>116</v>
      </c>
      <c r="G507" s="181">
        <f>SUM(G508:G510)</f>
        <v>110</v>
      </c>
      <c r="H507" s="185"/>
      <c r="I507" s="181">
        <f>ROUND(G507*AO507,2)</f>
        <v>0</v>
      </c>
      <c r="J507" s="181">
        <f>ROUND(G507*AP507,2)</f>
        <v>0</v>
      </c>
      <c r="K507" s="181">
        <f>ROUND(G507*H507,2)</f>
        <v>0</v>
      </c>
      <c r="L507" s="181">
        <v>3.0000000000000001E-5</v>
      </c>
      <c r="M507" s="181">
        <f>G507*L507</f>
        <v>3.3E-3</v>
      </c>
      <c r="N507" s="184" t="s">
        <v>812</v>
      </c>
      <c r="Z507" s="181">
        <f>ROUND(IF(AQ507="5",BJ507,0),2)</f>
        <v>0</v>
      </c>
      <c r="AB507" s="181">
        <f>ROUND(IF(AQ507="1",BH507,0),2)</f>
        <v>0</v>
      </c>
      <c r="AC507" s="181">
        <f>ROUND(IF(AQ507="1",BI507,0),2)</f>
        <v>0</v>
      </c>
      <c r="AD507" s="181">
        <f>ROUND(IF(AQ507="7",BH507,0),2)</f>
        <v>0</v>
      </c>
      <c r="AE507" s="181">
        <f>ROUND(IF(AQ507="7",BI507,0),2)</f>
        <v>0</v>
      </c>
      <c r="AF507" s="181">
        <f>ROUND(IF(AQ507="2",BH507,0),2)</f>
        <v>0</v>
      </c>
      <c r="AG507" s="181">
        <f>ROUND(IF(AQ507="2",BI507,0),2)</f>
        <v>0</v>
      </c>
      <c r="AH507" s="181">
        <f>ROUND(IF(AQ507="0",BJ507,0),2)</f>
        <v>0</v>
      </c>
      <c r="AI507" s="183" t="s">
        <v>521</v>
      </c>
      <c r="AJ507" s="181">
        <f>IF(AN507=0,K507,0)</f>
        <v>0</v>
      </c>
      <c r="AK507" s="181">
        <f>IF(AN507=12,K507,0)</f>
        <v>0</v>
      </c>
      <c r="AL507" s="181">
        <f>IF(AN507=21,K507,0)</f>
        <v>0</v>
      </c>
      <c r="AN507" s="181">
        <v>21</v>
      </c>
      <c r="AO507" s="181">
        <f>H507*1</f>
        <v>0</v>
      </c>
      <c r="AP507" s="181">
        <f>H507*(1-1)</f>
        <v>0</v>
      </c>
      <c r="AQ507" s="182" t="s">
        <v>220</v>
      </c>
      <c r="AV507" s="181">
        <f>ROUND(AW507+AX507,2)</f>
        <v>0</v>
      </c>
      <c r="AW507" s="181">
        <f>ROUND(G507*AO507,2)</f>
        <v>0</v>
      </c>
      <c r="AX507" s="181">
        <f>ROUND(G507*AP507,2)</f>
        <v>0</v>
      </c>
      <c r="AY507" s="182" t="s">
        <v>767</v>
      </c>
      <c r="AZ507" s="182" t="s">
        <v>779</v>
      </c>
      <c r="BA507" s="183" t="s">
        <v>774</v>
      </c>
      <c r="BC507" s="181">
        <f>AW507+AX507</f>
        <v>0</v>
      </c>
      <c r="BD507" s="181">
        <f>H507/(100-BE507)*100</f>
        <v>0</v>
      </c>
      <c r="BE507" s="181">
        <v>0</v>
      </c>
      <c r="BF507" s="181">
        <f>M507</f>
        <v>3.3E-3</v>
      </c>
      <c r="BH507" s="181">
        <f>G507*AO507</f>
        <v>0</v>
      </c>
      <c r="BI507" s="181">
        <f>G507*AP507</f>
        <v>0</v>
      </c>
      <c r="BJ507" s="181">
        <f>G507*H507</f>
        <v>0</v>
      </c>
      <c r="BK507" s="182" t="s">
        <v>242</v>
      </c>
      <c r="BL507" s="181">
        <v>722</v>
      </c>
      <c r="BW507" s="181">
        <v>21</v>
      </c>
      <c r="BX507" s="169" t="s">
        <v>374</v>
      </c>
    </row>
    <row r="508" spans="1:76" x14ac:dyDescent="0.25">
      <c r="A508" s="180"/>
      <c r="D508" s="179">
        <v>52</v>
      </c>
      <c r="E508" s="179" t="s">
        <v>737</v>
      </c>
      <c r="G508" s="178">
        <f t="shared" ref="G508:G510" si="71">D508</f>
        <v>52</v>
      </c>
      <c r="N508" s="177"/>
    </row>
    <row r="509" spans="1:76" x14ac:dyDescent="0.25">
      <c r="A509" s="180"/>
      <c r="D509" s="179">
        <v>32</v>
      </c>
      <c r="E509" s="179" t="s">
        <v>738</v>
      </c>
      <c r="G509" s="178">
        <f t="shared" si="71"/>
        <v>32</v>
      </c>
      <c r="N509" s="177"/>
    </row>
    <row r="510" spans="1:76" x14ac:dyDescent="0.25">
      <c r="A510" s="180"/>
      <c r="D510" s="179">
        <v>26</v>
      </c>
      <c r="E510" s="179" t="s">
        <v>733</v>
      </c>
      <c r="G510" s="178">
        <f t="shared" si="71"/>
        <v>26</v>
      </c>
      <c r="N510" s="177"/>
    </row>
    <row r="511" spans="1:76" ht="38.25" x14ac:dyDescent="0.25">
      <c r="A511" s="180"/>
      <c r="C511" s="192" t="s">
        <v>243</v>
      </c>
      <c r="D511" s="260" t="s">
        <v>244</v>
      </c>
      <c r="E511" s="261"/>
      <c r="F511" s="261"/>
      <c r="G511" s="261"/>
      <c r="H511" s="261"/>
      <c r="I511" s="261"/>
      <c r="J511" s="261"/>
      <c r="K511" s="261"/>
      <c r="L511" s="261"/>
      <c r="M511" s="261"/>
      <c r="N511" s="262"/>
      <c r="BX511" s="193" t="s">
        <v>244</v>
      </c>
    </row>
    <row r="512" spans="1:76" x14ac:dyDescent="0.25">
      <c r="A512" s="186" t="s">
        <v>534</v>
      </c>
      <c r="B512" s="168" t="s">
        <v>521</v>
      </c>
      <c r="C512" s="168" t="s">
        <v>232</v>
      </c>
      <c r="D512" s="247" t="s">
        <v>376</v>
      </c>
      <c r="E512" s="239"/>
      <c r="F512" s="168" t="s">
        <v>116</v>
      </c>
      <c r="G512" s="181">
        <f>SUM(G514:G516)</f>
        <v>15</v>
      </c>
      <c r="H512" s="185"/>
      <c r="I512" s="181">
        <f>ROUND(G512*AO512,2)</f>
        <v>0</v>
      </c>
      <c r="J512" s="181">
        <f>ROUND(G512*AP512,2)</f>
        <v>0</v>
      </c>
      <c r="K512" s="181">
        <f>ROUND(G512*H512,2)</f>
        <v>0</v>
      </c>
      <c r="L512" s="181">
        <v>2.9E-4</v>
      </c>
      <c r="M512" s="181">
        <f>G512*L512</f>
        <v>4.3499999999999997E-3</v>
      </c>
      <c r="N512" s="184" t="s">
        <v>812</v>
      </c>
      <c r="Z512" s="181">
        <f>ROUND(IF(AQ512="5",BJ512,0),2)</f>
        <v>0</v>
      </c>
      <c r="AB512" s="181">
        <f>ROUND(IF(AQ512="1",BH512,0),2)</f>
        <v>0</v>
      </c>
      <c r="AC512" s="181">
        <f>ROUND(IF(AQ512="1",BI512,0),2)</f>
        <v>0</v>
      </c>
      <c r="AD512" s="181">
        <f>ROUND(IF(AQ512="7",BH512,0),2)</f>
        <v>0</v>
      </c>
      <c r="AE512" s="181">
        <f>ROUND(IF(AQ512="7",BI512,0),2)</f>
        <v>0</v>
      </c>
      <c r="AF512" s="181">
        <f>ROUND(IF(AQ512="2",BH512,0),2)</f>
        <v>0</v>
      </c>
      <c r="AG512" s="181">
        <f>ROUND(IF(AQ512="2",BI512,0),2)</f>
        <v>0</v>
      </c>
      <c r="AH512" s="181">
        <f>ROUND(IF(AQ512="0",BJ512,0),2)</f>
        <v>0</v>
      </c>
      <c r="AI512" s="183" t="s">
        <v>521</v>
      </c>
      <c r="AJ512" s="181">
        <f>IF(AN512=0,K512,0)</f>
        <v>0</v>
      </c>
      <c r="AK512" s="181">
        <f>IF(AN512=12,K512,0)</f>
        <v>0</v>
      </c>
      <c r="AL512" s="181">
        <f>IF(AN512=21,K512,0)</f>
        <v>0</v>
      </c>
      <c r="AN512" s="181">
        <v>21</v>
      </c>
      <c r="AO512" s="181">
        <f>H512*0.262198242</f>
        <v>0</v>
      </c>
      <c r="AP512" s="181">
        <f>H512*(1-0.262198242)</f>
        <v>0</v>
      </c>
      <c r="AQ512" s="182" t="s">
        <v>221</v>
      </c>
      <c r="AV512" s="181">
        <f>ROUND(AW512+AX512,2)</f>
        <v>0</v>
      </c>
      <c r="AW512" s="181">
        <f>ROUND(G512*AO512,2)</f>
        <v>0</v>
      </c>
      <c r="AX512" s="181">
        <f>ROUND(G512*AP512,2)</f>
        <v>0</v>
      </c>
      <c r="AY512" s="182" t="s">
        <v>767</v>
      </c>
      <c r="AZ512" s="182" t="s">
        <v>779</v>
      </c>
      <c r="BA512" s="183" t="s">
        <v>774</v>
      </c>
      <c r="BC512" s="181">
        <f>AW512+AX512</f>
        <v>0</v>
      </c>
      <c r="BD512" s="181">
        <f>H512/(100-BE512)*100</f>
        <v>0</v>
      </c>
      <c r="BE512" s="181">
        <v>0</v>
      </c>
      <c r="BF512" s="181">
        <f>M512</f>
        <v>4.3499999999999997E-3</v>
      </c>
      <c r="BH512" s="181">
        <f>G512*AO512</f>
        <v>0</v>
      </c>
      <c r="BI512" s="181">
        <f>G512*AP512</f>
        <v>0</v>
      </c>
      <c r="BJ512" s="181">
        <f>G512*H512</f>
        <v>0</v>
      </c>
      <c r="BK512" s="182" t="s">
        <v>747</v>
      </c>
      <c r="BL512" s="181">
        <v>722</v>
      </c>
      <c r="BW512" s="181">
        <v>21</v>
      </c>
      <c r="BX512" s="169" t="s">
        <v>376</v>
      </c>
    </row>
    <row r="513" spans="1:76" ht="40.5" customHeight="1" x14ac:dyDescent="0.25">
      <c r="A513" s="180"/>
      <c r="C513" s="192" t="s">
        <v>234</v>
      </c>
      <c r="D513" s="260" t="s">
        <v>530</v>
      </c>
      <c r="E513" s="261"/>
      <c r="F513" s="261"/>
      <c r="G513" s="261"/>
      <c r="H513" s="261"/>
      <c r="I513" s="261"/>
      <c r="J513" s="261"/>
      <c r="K513" s="261"/>
      <c r="L513" s="261"/>
      <c r="M513" s="261"/>
      <c r="N513" s="262"/>
    </row>
    <row r="514" spans="1:76" x14ac:dyDescent="0.25">
      <c r="A514" s="180"/>
      <c r="D514" s="179">
        <v>5</v>
      </c>
      <c r="E514" s="179" t="s">
        <v>737</v>
      </c>
      <c r="G514" s="178">
        <f t="shared" ref="G514:G516" si="72">D514</f>
        <v>5</v>
      </c>
      <c r="N514" s="177"/>
    </row>
    <row r="515" spans="1:76" x14ac:dyDescent="0.25">
      <c r="A515" s="180"/>
      <c r="D515" s="179">
        <v>5</v>
      </c>
      <c r="E515" s="179" t="s">
        <v>738</v>
      </c>
      <c r="G515" s="178">
        <f t="shared" si="72"/>
        <v>5</v>
      </c>
      <c r="N515" s="177"/>
    </row>
    <row r="516" spans="1:76" x14ac:dyDescent="0.25">
      <c r="A516" s="180"/>
      <c r="D516" s="179">
        <v>5</v>
      </c>
      <c r="E516" s="179" t="s">
        <v>733</v>
      </c>
      <c r="G516" s="178">
        <f t="shared" si="72"/>
        <v>5</v>
      </c>
      <c r="N516" s="177"/>
    </row>
    <row r="517" spans="1:76" x14ac:dyDescent="0.25">
      <c r="A517" s="186" t="s">
        <v>535</v>
      </c>
      <c r="B517" s="168" t="s">
        <v>521</v>
      </c>
      <c r="C517" s="168" t="s">
        <v>378</v>
      </c>
      <c r="D517" s="247" t="s">
        <v>379</v>
      </c>
      <c r="E517" s="239"/>
      <c r="F517" s="168" t="s">
        <v>116</v>
      </c>
      <c r="G517" s="181">
        <f>SUM(G519:G521)</f>
        <v>15</v>
      </c>
      <c r="H517" s="185"/>
      <c r="I517" s="181">
        <f>ROUND(G517*AO517,2)</f>
        <v>0</v>
      </c>
      <c r="J517" s="181">
        <f>ROUND(G517*AP517,2)</f>
        <v>0</v>
      </c>
      <c r="K517" s="181">
        <f>ROUND(G517*H517,2)</f>
        <v>0</v>
      </c>
      <c r="L517" s="181">
        <v>6.9999999999999999E-4</v>
      </c>
      <c r="M517" s="181">
        <f>G517*L517</f>
        <v>1.0500000000000001E-2</v>
      </c>
      <c r="N517" s="184" t="s">
        <v>812</v>
      </c>
      <c r="Z517" s="181">
        <f>ROUND(IF(AQ517="5",BJ517,0),2)</f>
        <v>0</v>
      </c>
      <c r="AB517" s="181">
        <f>ROUND(IF(AQ517="1",BH517,0),2)</f>
        <v>0</v>
      </c>
      <c r="AC517" s="181">
        <f>ROUND(IF(AQ517="1",BI517,0),2)</f>
        <v>0</v>
      </c>
      <c r="AD517" s="181">
        <f>ROUND(IF(AQ517="7",BH517,0),2)</f>
        <v>0</v>
      </c>
      <c r="AE517" s="181">
        <f>ROUND(IF(AQ517="7",BI517,0),2)</f>
        <v>0</v>
      </c>
      <c r="AF517" s="181">
        <f>ROUND(IF(AQ517="2",BH517,0),2)</f>
        <v>0</v>
      </c>
      <c r="AG517" s="181">
        <f>ROUND(IF(AQ517="2",BI517,0),2)</f>
        <v>0</v>
      </c>
      <c r="AH517" s="181">
        <f>ROUND(IF(AQ517="0",BJ517,0),2)</f>
        <v>0</v>
      </c>
      <c r="AI517" s="183" t="s">
        <v>521</v>
      </c>
      <c r="AJ517" s="181">
        <f>IF(AN517=0,K517,0)</f>
        <v>0</v>
      </c>
      <c r="AK517" s="181">
        <f>IF(AN517=12,K517,0)</f>
        <v>0</v>
      </c>
      <c r="AL517" s="181">
        <f>IF(AN517=21,K517,0)</f>
        <v>0</v>
      </c>
      <c r="AN517" s="181">
        <v>21</v>
      </c>
      <c r="AO517" s="181">
        <f>H517*0.749628634</f>
        <v>0</v>
      </c>
      <c r="AP517" s="181">
        <f>H517*(1-0.749628634)</f>
        <v>0</v>
      </c>
      <c r="AQ517" s="182" t="s">
        <v>220</v>
      </c>
      <c r="AV517" s="181">
        <f>ROUND(AW517+AX517,2)</f>
        <v>0</v>
      </c>
      <c r="AW517" s="181">
        <f>ROUND(G517*AO517,2)</f>
        <v>0</v>
      </c>
      <c r="AX517" s="181">
        <f>ROUND(G517*AP517,2)</f>
        <v>0</v>
      </c>
      <c r="AY517" s="182" t="s">
        <v>767</v>
      </c>
      <c r="AZ517" s="182" t="s">
        <v>779</v>
      </c>
      <c r="BA517" s="183" t="s">
        <v>774</v>
      </c>
      <c r="BC517" s="181">
        <f>AW517+AX517</f>
        <v>0</v>
      </c>
      <c r="BD517" s="181">
        <f>H517/(100-BE517)*100</f>
        <v>0</v>
      </c>
      <c r="BE517" s="181">
        <v>0</v>
      </c>
      <c r="BF517" s="181">
        <f>M517</f>
        <v>1.0500000000000001E-2</v>
      </c>
      <c r="BH517" s="181">
        <f>G517*AO517</f>
        <v>0</v>
      </c>
      <c r="BI517" s="181">
        <f>G517*AP517</f>
        <v>0</v>
      </c>
      <c r="BJ517" s="181">
        <f>G517*H517</f>
        <v>0</v>
      </c>
      <c r="BK517" s="182" t="s">
        <v>747</v>
      </c>
      <c r="BL517" s="181">
        <v>722</v>
      </c>
      <c r="BW517" s="181">
        <v>21</v>
      </c>
      <c r="BX517" s="169" t="s">
        <v>379</v>
      </c>
    </row>
    <row r="518" spans="1:76" ht="13.5" customHeight="1" x14ac:dyDescent="0.25">
      <c r="A518" s="180"/>
      <c r="C518" s="192" t="s">
        <v>234</v>
      </c>
      <c r="D518" s="260" t="s">
        <v>238</v>
      </c>
      <c r="E518" s="261"/>
      <c r="F518" s="261"/>
      <c r="G518" s="261"/>
      <c r="H518" s="261"/>
      <c r="I518" s="261"/>
      <c r="J518" s="261"/>
      <c r="K518" s="261"/>
      <c r="L518" s="261"/>
      <c r="M518" s="261"/>
      <c r="N518" s="262"/>
    </row>
    <row r="519" spans="1:76" x14ac:dyDescent="0.25">
      <c r="A519" s="180"/>
      <c r="D519" s="179">
        <v>5</v>
      </c>
      <c r="E519" s="179" t="s">
        <v>737</v>
      </c>
      <c r="G519" s="178">
        <f t="shared" ref="G519:G521" si="73">D519</f>
        <v>5</v>
      </c>
      <c r="N519" s="177"/>
    </row>
    <row r="520" spans="1:76" x14ac:dyDescent="0.25">
      <c r="A520" s="180"/>
      <c r="D520" s="179">
        <v>5</v>
      </c>
      <c r="E520" s="179" t="s">
        <v>738</v>
      </c>
      <c r="G520" s="178">
        <f t="shared" si="73"/>
        <v>5</v>
      </c>
      <c r="N520" s="177"/>
    </row>
    <row r="521" spans="1:76" x14ac:dyDescent="0.25">
      <c r="A521" s="180"/>
      <c r="D521" s="179">
        <v>5</v>
      </c>
      <c r="E521" s="179" t="s">
        <v>733</v>
      </c>
      <c r="G521" s="178">
        <f t="shared" si="73"/>
        <v>5</v>
      </c>
      <c r="N521" s="177"/>
    </row>
    <row r="522" spans="1:76" x14ac:dyDescent="0.25">
      <c r="A522" s="186" t="s">
        <v>536</v>
      </c>
      <c r="B522" s="168" t="s">
        <v>521</v>
      </c>
      <c r="C522" s="168" t="s">
        <v>381</v>
      </c>
      <c r="D522" s="247" t="s">
        <v>382</v>
      </c>
      <c r="E522" s="239"/>
      <c r="F522" s="168" t="s">
        <v>116</v>
      </c>
      <c r="G522" s="181">
        <f>SUM(G524:G526)</f>
        <v>33</v>
      </c>
      <c r="H522" s="185"/>
      <c r="I522" s="181">
        <f>ROUND(G522*AO522,2)</f>
        <v>0</v>
      </c>
      <c r="J522" s="181">
        <f>ROUND(G522*AP522,2)</f>
        <v>0</v>
      </c>
      <c r="K522" s="181">
        <f>ROUND(G522*H522,2)</f>
        <v>0</v>
      </c>
      <c r="L522" s="181">
        <v>4.0000000000000003E-5</v>
      </c>
      <c r="M522" s="181">
        <f>G522*L522</f>
        <v>1.3200000000000002E-3</v>
      </c>
      <c r="N522" s="184" t="s">
        <v>812</v>
      </c>
      <c r="Z522" s="181">
        <f>ROUND(IF(AQ522="5",BJ522,0),2)</f>
        <v>0</v>
      </c>
      <c r="AB522" s="181">
        <f>ROUND(IF(AQ522="1",BH522,0),2)</f>
        <v>0</v>
      </c>
      <c r="AC522" s="181">
        <f>ROUND(IF(AQ522="1",BI522,0),2)</f>
        <v>0</v>
      </c>
      <c r="AD522" s="181">
        <f>ROUND(IF(AQ522="7",BH522,0),2)</f>
        <v>0</v>
      </c>
      <c r="AE522" s="181">
        <f>ROUND(IF(AQ522="7",BI522,0),2)</f>
        <v>0</v>
      </c>
      <c r="AF522" s="181">
        <f>ROUND(IF(AQ522="2",BH522,0),2)</f>
        <v>0</v>
      </c>
      <c r="AG522" s="181">
        <f>ROUND(IF(AQ522="2",BI522,0),2)</f>
        <v>0</v>
      </c>
      <c r="AH522" s="181">
        <f>ROUND(IF(AQ522="0",BJ522,0),2)</f>
        <v>0</v>
      </c>
      <c r="AI522" s="183" t="s">
        <v>521</v>
      </c>
      <c r="AJ522" s="181">
        <f>IF(AN522=0,K522,0)</f>
        <v>0</v>
      </c>
      <c r="AK522" s="181">
        <f>IF(AN522=12,K522,0)</f>
        <v>0</v>
      </c>
      <c r="AL522" s="181">
        <f>IF(AN522=21,K522,0)</f>
        <v>0</v>
      </c>
      <c r="AN522" s="181">
        <v>21</v>
      </c>
      <c r="AO522" s="181">
        <f>H522*0.228869565</f>
        <v>0</v>
      </c>
      <c r="AP522" s="181">
        <f>H522*(1-0.228869565)</f>
        <v>0</v>
      </c>
      <c r="AQ522" s="182" t="s">
        <v>220</v>
      </c>
      <c r="AV522" s="181">
        <f>ROUND(AW522+AX522,2)</f>
        <v>0</v>
      </c>
      <c r="AW522" s="181">
        <f>ROUND(G522*AO522,2)</f>
        <v>0</v>
      </c>
      <c r="AX522" s="181">
        <f>ROUND(G522*AP522,2)</f>
        <v>0</v>
      </c>
      <c r="AY522" s="182" t="s">
        <v>767</v>
      </c>
      <c r="AZ522" s="182" t="s">
        <v>779</v>
      </c>
      <c r="BA522" s="183" t="s">
        <v>774</v>
      </c>
      <c r="BC522" s="181">
        <f>AW522+AX522</f>
        <v>0</v>
      </c>
      <c r="BD522" s="181">
        <f>H522/(100-BE522)*100</f>
        <v>0</v>
      </c>
      <c r="BE522" s="181">
        <v>0</v>
      </c>
      <c r="BF522" s="181">
        <f>M522</f>
        <v>1.3200000000000002E-3</v>
      </c>
      <c r="BH522" s="181">
        <f>G522*AO522</f>
        <v>0</v>
      </c>
      <c r="BI522" s="181">
        <f>G522*AP522</f>
        <v>0</v>
      </c>
      <c r="BJ522" s="181">
        <f>G522*H522</f>
        <v>0</v>
      </c>
      <c r="BK522" s="182" t="s">
        <v>747</v>
      </c>
      <c r="BL522" s="181">
        <v>722</v>
      </c>
      <c r="BW522" s="181">
        <v>21</v>
      </c>
      <c r="BX522" s="169" t="s">
        <v>382</v>
      </c>
    </row>
    <row r="523" spans="1:76" ht="27" customHeight="1" x14ac:dyDescent="0.25">
      <c r="A523" s="180"/>
      <c r="C523" s="192" t="s">
        <v>234</v>
      </c>
      <c r="D523" s="260" t="s">
        <v>271</v>
      </c>
      <c r="E523" s="261"/>
      <c r="F523" s="261"/>
      <c r="G523" s="261"/>
      <c r="H523" s="261"/>
      <c r="I523" s="261"/>
      <c r="J523" s="261"/>
      <c r="K523" s="261"/>
      <c r="L523" s="261"/>
      <c r="M523" s="261"/>
      <c r="N523" s="262"/>
    </row>
    <row r="524" spans="1:76" x14ac:dyDescent="0.25">
      <c r="A524" s="180"/>
      <c r="D524" s="179">
        <v>18</v>
      </c>
      <c r="E524" s="179" t="s">
        <v>737</v>
      </c>
      <c r="G524" s="178">
        <f t="shared" ref="G524:G526" si="74">D524</f>
        <v>18</v>
      </c>
      <c r="N524" s="177"/>
    </row>
    <row r="525" spans="1:76" x14ac:dyDescent="0.25">
      <c r="A525" s="180"/>
      <c r="D525" s="179">
        <v>10</v>
      </c>
      <c r="E525" s="179" t="s">
        <v>738</v>
      </c>
      <c r="G525" s="178">
        <f t="shared" si="74"/>
        <v>10</v>
      </c>
      <c r="N525" s="177"/>
    </row>
    <row r="526" spans="1:76" x14ac:dyDescent="0.25">
      <c r="A526" s="180"/>
      <c r="D526" s="179">
        <v>5</v>
      </c>
      <c r="E526" s="179" t="s">
        <v>733</v>
      </c>
      <c r="G526" s="178">
        <f t="shared" si="74"/>
        <v>5</v>
      </c>
      <c r="N526" s="177"/>
    </row>
    <row r="527" spans="1:76" x14ac:dyDescent="0.25">
      <c r="A527" s="186" t="s">
        <v>537</v>
      </c>
      <c r="B527" s="168" t="s">
        <v>521</v>
      </c>
      <c r="C527" s="168" t="s">
        <v>232</v>
      </c>
      <c r="D527" s="247" t="s">
        <v>233</v>
      </c>
      <c r="E527" s="239"/>
      <c r="F527" s="168" t="s">
        <v>116</v>
      </c>
      <c r="G527" s="181">
        <f>SUM(G529:G531)</f>
        <v>35.5</v>
      </c>
      <c r="H527" s="185"/>
      <c r="I527" s="181">
        <f>ROUND(G527*AO527,2)</f>
        <v>0</v>
      </c>
      <c r="J527" s="181">
        <f>ROUND(G527*AP527,2)</f>
        <v>0</v>
      </c>
      <c r="K527" s="181">
        <f>ROUND(G527*H527,2)</f>
        <v>0</v>
      </c>
      <c r="L527" s="181">
        <v>2.9E-4</v>
      </c>
      <c r="M527" s="181">
        <f>G527*L527</f>
        <v>1.0295E-2</v>
      </c>
      <c r="N527" s="184" t="s">
        <v>812</v>
      </c>
      <c r="Z527" s="181">
        <f>ROUND(IF(AQ527="5",BJ527,0),2)</f>
        <v>0</v>
      </c>
      <c r="AB527" s="181">
        <f>ROUND(IF(AQ527="1",BH527,0),2)</f>
        <v>0</v>
      </c>
      <c r="AC527" s="181">
        <f>ROUND(IF(AQ527="1",BI527,0),2)</f>
        <v>0</v>
      </c>
      <c r="AD527" s="181">
        <f>ROUND(IF(AQ527="7",BH527,0),2)</f>
        <v>0</v>
      </c>
      <c r="AE527" s="181">
        <f>ROUND(IF(AQ527="7",BI527,0),2)</f>
        <v>0</v>
      </c>
      <c r="AF527" s="181">
        <f>ROUND(IF(AQ527="2",BH527,0),2)</f>
        <v>0</v>
      </c>
      <c r="AG527" s="181">
        <f>ROUND(IF(AQ527="2",BI527,0),2)</f>
        <v>0</v>
      </c>
      <c r="AH527" s="181">
        <f>ROUND(IF(AQ527="0",BJ527,0),2)</f>
        <v>0</v>
      </c>
      <c r="AI527" s="183" t="s">
        <v>521</v>
      </c>
      <c r="AJ527" s="181">
        <f>IF(AN527=0,K527,0)</f>
        <v>0</v>
      </c>
      <c r="AK527" s="181">
        <f>IF(AN527=12,K527,0)</f>
        <v>0</v>
      </c>
      <c r="AL527" s="181">
        <f>IF(AN527=21,K527,0)</f>
        <v>0</v>
      </c>
      <c r="AN527" s="181">
        <v>21</v>
      </c>
      <c r="AO527" s="181">
        <f>H527*0.262198242</f>
        <v>0</v>
      </c>
      <c r="AP527" s="181">
        <f>H527*(1-0.262198242)</f>
        <v>0</v>
      </c>
      <c r="AQ527" s="182" t="s">
        <v>221</v>
      </c>
      <c r="AV527" s="181">
        <f>ROUND(AW527+AX527,2)</f>
        <v>0</v>
      </c>
      <c r="AW527" s="181">
        <f>ROUND(G527*AO527,2)</f>
        <v>0</v>
      </c>
      <c r="AX527" s="181">
        <f>ROUND(G527*AP527,2)</f>
        <v>0</v>
      </c>
      <c r="AY527" s="182" t="s">
        <v>767</v>
      </c>
      <c r="AZ527" s="182" t="s">
        <v>779</v>
      </c>
      <c r="BA527" s="183" t="s">
        <v>774</v>
      </c>
      <c r="BC527" s="181">
        <f>AW527+AX527</f>
        <v>0</v>
      </c>
      <c r="BD527" s="181">
        <f>H527/(100-BE527)*100</f>
        <v>0</v>
      </c>
      <c r="BE527" s="181">
        <v>0</v>
      </c>
      <c r="BF527" s="181">
        <f>M527</f>
        <v>1.0295E-2</v>
      </c>
      <c r="BH527" s="181">
        <f>G527*AO527</f>
        <v>0</v>
      </c>
      <c r="BI527" s="181">
        <f>G527*AP527</f>
        <v>0</v>
      </c>
      <c r="BJ527" s="181">
        <f>G527*H527</f>
        <v>0</v>
      </c>
      <c r="BK527" s="182" t="s">
        <v>747</v>
      </c>
      <c r="BL527" s="181">
        <v>722</v>
      </c>
      <c r="BW527" s="181">
        <v>21</v>
      </c>
      <c r="BX527" s="169" t="s">
        <v>233</v>
      </c>
    </row>
    <row r="528" spans="1:76" ht="40.5" customHeight="1" x14ac:dyDescent="0.25">
      <c r="A528" s="180"/>
      <c r="C528" s="192" t="s">
        <v>234</v>
      </c>
      <c r="D528" s="260" t="s">
        <v>530</v>
      </c>
      <c r="E528" s="261"/>
      <c r="F528" s="261"/>
      <c r="G528" s="261"/>
      <c r="H528" s="261"/>
      <c r="I528" s="261"/>
      <c r="J528" s="261"/>
      <c r="K528" s="261"/>
      <c r="L528" s="261"/>
      <c r="M528" s="261"/>
      <c r="N528" s="262"/>
    </row>
    <row r="529" spans="1:76" x14ac:dyDescent="0.25">
      <c r="A529" s="180"/>
      <c r="D529" s="179">
        <v>23.5</v>
      </c>
      <c r="E529" s="179" t="s">
        <v>737</v>
      </c>
      <c r="G529" s="178">
        <f t="shared" ref="G529:G531" si="75">D529</f>
        <v>23.5</v>
      </c>
      <c r="N529" s="177"/>
    </row>
    <row r="530" spans="1:76" x14ac:dyDescent="0.25">
      <c r="A530" s="180"/>
      <c r="D530" s="179">
        <v>0</v>
      </c>
      <c r="E530" s="179" t="s">
        <v>738</v>
      </c>
      <c r="G530" s="178">
        <f t="shared" si="75"/>
        <v>0</v>
      </c>
      <c r="N530" s="177"/>
    </row>
    <row r="531" spans="1:76" x14ac:dyDescent="0.25">
      <c r="A531" s="180"/>
      <c r="D531" s="179">
        <v>12</v>
      </c>
      <c r="E531" s="179" t="s">
        <v>733</v>
      </c>
      <c r="G531" s="178">
        <f t="shared" si="75"/>
        <v>12</v>
      </c>
      <c r="N531" s="177"/>
    </row>
    <row r="532" spans="1:76" x14ac:dyDescent="0.25">
      <c r="A532" s="186" t="s">
        <v>538</v>
      </c>
      <c r="B532" s="168" t="s">
        <v>521</v>
      </c>
      <c r="C532" s="168" t="s">
        <v>236</v>
      </c>
      <c r="D532" s="247" t="s">
        <v>237</v>
      </c>
      <c r="E532" s="239"/>
      <c r="F532" s="168" t="s">
        <v>116</v>
      </c>
      <c r="G532" s="181">
        <f>SUM(G534:G536)</f>
        <v>35.5</v>
      </c>
      <c r="H532" s="185"/>
      <c r="I532" s="181">
        <f>ROUND(G532*AO532,2)</f>
        <v>0</v>
      </c>
      <c r="J532" s="181">
        <f>ROUND(G532*AP532,2)</f>
        <v>0</v>
      </c>
      <c r="K532" s="181">
        <f>ROUND(G532*H532,2)</f>
        <v>0</v>
      </c>
      <c r="L532" s="181">
        <v>9.3999999999999997E-4</v>
      </c>
      <c r="M532" s="181">
        <f>G532*L532</f>
        <v>3.3369999999999997E-2</v>
      </c>
      <c r="N532" s="184" t="s">
        <v>812</v>
      </c>
      <c r="Z532" s="181">
        <f>ROUND(IF(AQ532="5",BJ532,0),2)</f>
        <v>0</v>
      </c>
      <c r="AB532" s="181">
        <f>ROUND(IF(AQ532="1",BH532,0),2)</f>
        <v>0</v>
      </c>
      <c r="AC532" s="181">
        <f>ROUND(IF(AQ532="1",BI532,0),2)</f>
        <v>0</v>
      </c>
      <c r="AD532" s="181">
        <f>ROUND(IF(AQ532="7",BH532,0),2)</f>
        <v>0</v>
      </c>
      <c r="AE532" s="181">
        <f>ROUND(IF(AQ532="7",BI532,0),2)</f>
        <v>0</v>
      </c>
      <c r="AF532" s="181">
        <f>ROUND(IF(AQ532="2",BH532,0),2)</f>
        <v>0</v>
      </c>
      <c r="AG532" s="181">
        <f>ROUND(IF(AQ532="2",BI532,0),2)</f>
        <v>0</v>
      </c>
      <c r="AH532" s="181">
        <f>ROUND(IF(AQ532="0",BJ532,0),2)</f>
        <v>0</v>
      </c>
      <c r="AI532" s="183" t="s">
        <v>521</v>
      </c>
      <c r="AJ532" s="181">
        <f>IF(AN532=0,K532,0)</f>
        <v>0</v>
      </c>
      <c r="AK532" s="181">
        <f>IF(AN532=12,K532,0)</f>
        <v>0</v>
      </c>
      <c r="AL532" s="181">
        <f>IF(AN532=21,K532,0)</f>
        <v>0</v>
      </c>
      <c r="AN532" s="181">
        <v>21</v>
      </c>
      <c r="AO532" s="181">
        <f>H532*0.76016835</f>
        <v>0</v>
      </c>
      <c r="AP532" s="181">
        <f>H532*(1-0.76016835)</f>
        <v>0</v>
      </c>
      <c r="AQ532" s="182" t="s">
        <v>220</v>
      </c>
      <c r="AV532" s="181">
        <f>ROUND(AW532+AX532,2)</f>
        <v>0</v>
      </c>
      <c r="AW532" s="181">
        <f>ROUND(G532*AO532,2)</f>
        <v>0</v>
      </c>
      <c r="AX532" s="181">
        <f>ROUND(G532*AP532,2)</f>
        <v>0</v>
      </c>
      <c r="AY532" s="182" t="s">
        <v>767</v>
      </c>
      <c r="AZ532" s="182" t="s">
        <v>779</v>
      </c>
      <c r="BA532" s="183" t="s">
        <v>774</v>
      </c>
      <c r="BC532" s="181">
        <f>AW532+AX532</f>
        <v>0</v>
      </c>
      <c r="BD532" s="181">
        <f>H532/(100-BE532)*100</f>
        <v>0</v>
      </c>
      <c r="BE532" s="181">
        <v>0</v>
      </c>
      <c r="BF532" s="181">
        <f>M532</f>
        <v>3.3369999999999997E-2</v>
      </c>
      <c r="BH532" s="181">
        <f>G532*AO532</f>
        <v>0</v>
      </c>
      <c r="BI532" s="181">
        <f>G532*AP532</f>
        <v>0</v>
      </c>
      <c r="BJ532" s="181">
        <f>G532*H532</f>
        <v>0</v>
      </c>
      <c r="BK532" s="182" t="s">
        <v>747</v>
      </c>
      <c r="BL532" s="181">
        <v>722</v>
      </c>
      <c r="BW532" s="181">
        <v>21</v>
      </c>
      <c r="BX532" s="169" t="s">
        <v>237</v>
      </c>
    </row>
    <row r="533" spans="1:76" ht="13.5" customHeight="1" x14ac:dyDescent="0.25">
      <c r="A533" s="180"/>
      <c r="C533" s="192" t="s">
        <v>234</v>
      </c>
      <c r="D533" s="260" t="s">
        <v>238</v>
      </c>
      <c r="E533" s="261"/>
      <c r="F533" s="261"/>
      <c r="G533" s="261"/>
      <c r="H533" s="261"/>
      <c r="I533" s="261"/>
      <c r="J533" s="261"/>
      <c r="K533" s="261"/>
      <c r="L533" s="261"/>
      <c r="M533" s="261"/>
      <c r="N533" s="262"/>
    </row>
    <row r="534" spans="1:76" x14ac:dyDescent="0.25">
      <c r="A534" s="180"/>
      <c r="D534" s="179">
        <v>23.5</v>
      </c>
      <c r="E534" s="179" t="s">
        <v>737</v>
      </c>
      <c r="G534" s="178">
        <f t="shared" ref="G534:G536" si="76">D534</f>
        <v>23.5</v>
      </c>
      <c r="N534" s="177"/>
    </row>
    <row r="535" spans="1:76" x14ac:dyDescent="0.25">
      <c r="A535" s="180"/>
      <c r="D535" s="179">
        <v>0</v>
      </c>
      <c r="E535" s="179" t="s">
        <v>738</v>
      </c>
      <c r="G535" s="178">
        <f t="shared" si="76"/>
        <v>0</v>
      </c>
      <c r="N535" s="177"/>
    </row>
    <row r="536" spans="1:76" x14ac:dyDescent="0.25">
      <c r="A536" s="180"/>
      <c r="D536" s="179">
        <v>12</v>
      </c>
      <c r="E536" s="179" t="s">
        <v>733</v>
      </c>
      <c r="G536" s="178">
        <f t="shared" si="76"/>
        <v>12</v>
      </c>
      <c r="N536" s="177"/>
    </row>
    <row r="537" spans="1:76" x14ac:dyDescent="0.25">
      <c r="A537" s="186" t="s">
        <v>539</v>
      </c>
      <c r="B537" s="168" t="s">
        <v>521</v>
      </c>
      <c r="C537" s="168" t="s">
        <v>389</v>
      </c>
      <c r="D537" s="247" t="s">
        <v>390</v>
      </c>
      <c r="E537" s="239"/>
      <c r="F537" s="168" t="s">
        <v>116</v>
      </c>
      <c r="G537" s="181">
        <f>SUM(G539:G541)</f>
        <v>17</v>
      </c>
      <c r="H537" s="185"/>
      <c r="I537" s="181">
        <f>ROUND(G537*AO537,2)</f>
        <v>0</v>
      </c>
      <c r="J537" s="181">
        <f>ROUND(G537*AP537,2)</f>
        <v>0</v>
      </c>
      <c r="K537" s="181">
        <f>ROUND(G537*H537,2)</f>
        <v>0</v>
      </c>
      <c r="L537" s="181">
        <v>5.0000000000000002E-5</v>
      </c>
      <c r="M537" s="181">
        <f>G537*L537</f>
        <v>8.5000000000000006E-4</v>
      </c>
      <c r="N537" s="184" t="s">
        <v>812</v>
      </c>
      <c r="Z537" s="181">
        <f>ROUND(IF(AQ537="5",BJ537,0),2)</f>
        <v>0</v>
      </c>
      <c r="AB537" s="181">
        <f>ROUND(IF(AQ537="1",BH537,0),2)</f>
        <v>0</v>
      </c>
      <c r="AC537" s="181">
        <f>ROUND(IF(AQ537="1",BI537,0),2)</f>
        <v>0</v>
      </c>
      <c r="AD537" s="181">
        <f>ROUND(IF(AQ537="7",BH537,0),2)</f>
        <v>0</v>
      </c>
      <c r="AE537" s="181">
        <f>ROUND(IF(AQ537="7",BI537,0),2)</f>
        <v>0</v>
      </c>
      <c r="AF537" s="181">
        <f>ROUND(IF(AQ537="2",BH537,0),2)</f>
        <v>0</v>
      </c>
      <c r="AG537" s="181">
        <f>ROUND(IF(AQ537="2",BI537,0),2)</f>
        <v>0</v>
      </c>
      <c r="AH537" s="181">
        <f>ROUND(IF(AQ537="0",BJ537,0),2)</f>
        <v>0</v>
      </c>
      <c r="AI537" s="183" t="s">
        <v>521</v>
      </c>
      <c r="AJ537" s="181">
        <f>IF(AN537=0,K537,0)</f>
        <v>0</v>
      </c>
      <c r="AK537" s="181">
        <f>IF(AN537=12,K537,0)</f>
        <v>0</v>
      </c>
      <c r="AL537" s="181">
        <f>IF(AN537=21,K537,0)</f>
        <v>0</v>
      </c>
      <c r="AN537" s="181">
        <v>21</v>
      </c>
      <c r="AO537" s="181">
        <f>H537*0.244444444</f>
        <v>0</v>
      </c>
      <c r="AP537" s="181">
        <f>H537*(1-0.244444444)</f>
        <v>0</v>
      </c>
      <c r="AQ537" s="182" t="s">
        <v>220</v>
      </c>
      <c r="AV537" s="181">
        <f>ROUND(AW537+AX537,2)</f>
        <v>0</v>
      </c>
      <c r="AW537" s="181">
        <f>ROUND(G537*AO537,2)</f>
        <v>0</v>
      </c>
      <c r="AX537" s="181">
        <f>ROUND(G537*AP537,2)</f>
        <v>0</v>
      </c>
      <c r="AY537" s="182" t="s">
        <v>767</v>
      </c>
      <c r="AZ537" s="182" t="s">
        <v>779</v>
      </c>
      <c r="BA537" s="183" t="s">
        <v>774</v>
      </c>
      <c r="BC537" s="181">
        <f>AW537+AX537</f>
        <v>0</v>
      </c>
      <c r="BD537" s="181">
        <f>H537/(100-BE537)*100</f>
        <v>0</v>
      </c>
      <c r="BE537" s="181">
        <v>0</v>
      </c>
      <c r="BF537" s="181">
        <f>M537</f>
        <v>8.5000000000000006E-4</v>
      </c>
      <c r="BH537" s="181">
        <f>G537*AO537</f>
        <v>0</v>
      </c>
      <c r="BI537" s="181">
        <f>G537*AP537</f>
        <v>0</v>
      </c>
      <c r="BJ537" s="181">
        <f>G537*H537</f>
        <v>0</v>
      </c>
      <c r="BK537" s="182" t="s">
        <v>747</v>
      </c>
      <c r="BL537" s="181">
        <v>722</v>
      </c>
      <c r="BW537" s="181">
        <v>21</v>
      </c>
      <c r="BX537" s="169" t="s">
        <v>390</v>
      </c>
    </row>
    <row r="538" spans="1:76" ht="27" customHeight="1" x14ac:dyDescent="0.25">
      <c r="A538" s="180"/>
      <c r="C538" s="192" t="s">
        <v>234</v>
      </c>
      <c r="D538" s="260" t="s">
        <v>271</v>
      </c>
      <c r="E538" s="261"/>
      <c r="F538" s="261"/>
      <c r="G538" s="261"/>
      <c r="H538" s="261"/>
      <c r="I538" s="261"/>
      <c r="J538" s="261"/>
      <c r="K538" s="261"/>
      <c r="L538" s="261"/>
      <c r="M538" s="261"/>
      <c r="N538" s="262"/>
    </row>
    <row r="539" spans="1:76" x14ac:dyDescent="0.25">
      <c r="A539" s="180"/>
      <c r="D539" s="179">
        <v>12</v>
      </c>
      <c r="E539" s="179" t="s">
        <v>737</v>
      </c>
      <c r="G539" s="178">
        <f t="shared" ref="G539:G541" si="77">D539</f>
        <v>12</v>
      </c>
      <c r="N539" s="177"/>
    </row>
    <row r="540" spans="1:76" x14ac:dyDescent="0.25">
      <c r="A540" s="180"/>
      <c r="D540" s="179">
        <v>0</v>
      </c>
      <c r="E540" s="179" t="s">
        <v>738</v>
      </c>
      <c r="G540" s="178">
        <f t="shared" si="77"/>
        <v>0</v>
      </c>
      <c r="N540" s="177"/>
    </row>
    <row r="541" spans="1:76" x14ac:dyDescent="0.25">
      <c r="A541" s="180"/>
      <c r="D541" s="179">
        <v>5</v>
      </c>
      <c r="E541" s="179" t="s">
        <v>733</v>
      </c>
      <c r="G541" s="178">
        <f t="shared" si="77"/>
        <v>5</v>
      </c>
      <c r="N541" s="177"/>
    </row>
    <row r="542" spans="1:76" ht="25.5" x14ac:dyDescent="0.25">
      <c r="A542" s="186" t="s">
        <v>540</v>
      </c>
      <c r="B542" s="168" t="s">
        <v>521</v>
      </c>
      <c r="C542" s="168" t="s">
        <v>240</v>
      </c>
      <c r="D542" s="247" t="s">
        <v>241</v>
      </c>
      <c r="E542" s="239"/>
      <c r="F542" s="168" t="s">
        <v>116</v>
      </c>
      <c r="G542" s="181">
        <f>SUM(G543:G545)</f>
        <v>16</v>
      </c>
      <c r="H542" s="185"/>
      <c r="I542" s="181">
        <f>ROUND(G542*AO542,2)</f>
        <v>0</v>
      </c>
      <c r="J542" s="181">
        <f>ROUND(G542*AP542,2)</f>
        <v>0</v>
      </c>
      <c r="K542" s="181">
        <f>ROUND(G542*H542,2)</f>
        <v>0</v>
      </c>
      <c r="L542" s="181">
        <v>2.9E-4</v>
      </c>
      <c r="M542" s="181">
        <f>G542*L542</f>
        <v>4.64E-3</v>
      </c>
      <c r="N542" s="184" t="s">
        <v>812</v>
      </c>
      <c r="Z542" s="181">
        <f>ROUND(IF(AQ542="5",BJ542,0),2)</f>
        <v>0</v>
      </c>
      <c r="AB542" s="181">
        <f>ROUND(IF(AQ542="1",BH542,0),2)</f>
        <v>0</v>
      </c>
      <c r="AC542" s="181">
        <f>ROUND(IF(AQ542="1",BI542,0),2)</f>
        <v>0</v>
      </c>
      <c r="AD542" s="181">
        <f>ROUND(IF(AQ542="7",BH542,0),2)</f>
        <v>0</v>
      </c>
      <c r="AE542" s="181">
        <f>ROUND(IF(AQ542="7",BI542,0),2)</f>
        <v>0</v>
      </c>
      <c r="AF542" s="181">
        <f>ROUND(IF(AQ542="2",BH542,0),2)</f>
        <v>0</v>
      </c>
      <c r="AG542" s="181">
        <f>ROUND(IF(AQ542="2",BI542,0),2)</f>
        <v>0</v>
      </c>
      <c r="AH542" s="181">
        <f>ROUND(IF(AQ542="0",BJ542,0),2)</f>
        <v>0</v>
      </c>
      <c r="AI542" s="183" t="s">
        <v>521</v>
      </c>
      <c r="AJ542" s="181">
        <f>IF(AN542=0,K542,0)</f>
        <v>0</v>
      </c>
      <c r="AK542" s="181">
        <f>IF(AN542=12,K542,0)</f>
        <v>0</v>
      </c>
      <c r="AL542" s="181">
        <f>IF(AN542=21,K542,0)</f>
        <v>0</v>
      </c>
      <c r="AN542" s="181">
        <v>21</v>
      </c>
      <c r="AO542" s="181">
        <f>H542*1</f>
        <v>0</v>
      </c>
      <c r="AP542" s="181">
        <f>H542*(1-1)</f>
        <v>0</v>
      </c>
      <c r="AQ542" s="182" t="s">
        <v>220</v>
      </c>
      <c r="AV542" s="181">
        <f>ROUND(AW542+AX542,2)</f>
        <v>0</v>
      </c>
      <c r="AW542" s="181">
        <f>ROUND(G542*AO542,2)</f>
        <v>0</v>
      </c>
      <c r="AX542" s="181">
        <f>ROUND(G542*AP542,2)</f>
        <v>0</v>
      </c>
      <c r="AY542" s="182" t="s">
        <v>767</v>
      </c>
      <c r="AZ542" s="182" t="s">
        <v>779</v>
      </c>
      <c r="BA542" s="183" t="s">
        <v>774</v>
      </c>
      <c r="BC542" s="181">
        <f>AW542+AX542</f>
        <v>0</v>
      </c>
      <c r="BD542" s="181">
        <f>H542/(100-BE542)*100</f>
        <v>0</v>
      </c>
      <c r="BE542" s="181">
        <v>0</v>
      </c>
      <c r="BF542" s="181">
        <f>M542</f>
        <v>4.64E-3</v>
      </c>
      <c r="BH542" s="181">
        <f>G542*AO542</f>
        <v>0</v>
      </c>
      <c r="BI542" s="181">
        <f>G542*AP542</f>
        <v>0</v>
      </c>
      <c r="BJ542" s="181">
        <f>G542*H542</f>
        <v>0</v>
      </c>
      <c r="BK542" s="182" t="s">
        <v>242</v>
      </c>
      <c r="BL542" s="181">
        <v>722</v>
      </c>
      <c r="BW542" s="181">
        <v>21</v>
      </c>
      <c r="BX542" s="169" t="s">
        <v>241</v>
      </c>
    </row>
    <row r="543" spans="1:76" x14ac:dyDescent="0.25">
      <c r="A543" s="180"/>
      <c r="D543" s="179">
        <v>9</v>
      </c>
      <c r="E543" s="179" t="s">
        <v>737</v>
      </c>
      <c r="G543" s="178">
        <f t="shared" ref="G543:G545" si="78">D543</f>
        <v>9</v>
      </c>
      <c r="N543" s="177"/>
    </row>
    <row r="544" spans="1:76" x14ac:dyDescent="0.25">
      <c r="A544" s="180"/>
      <c r="D544" s="179">
        <v>0</v>
      </c>
      <c r="E544" s="179" t="s">
        <v>738</v>
      </c>
      <c r="G544" s="178">
        <f t="shared" si="78"/>
        <v>0</v>
      </c>
      <c r="N544" s="177"/>
    </row>
    <row r="545" spans="1:76" x14ac:dyDescent="0.25">
      <c r="A545" s="180"/>
      <c r="D545" s="179">
        <v>7</v>
      </c>
      <c r="E545" s="179" t="s">
        <v>733</v>
      </c>
      <c r="G545" s="178">
        <f t="shared" si="78"/>
        <v>7</v>
      </c>
      <c r="N545" s="177"/>
    </row>
    <row r="546" spans="1:76" ht="38.25" x14ac:dyDescent="0.25">
      <c r="A546" s="180"/>
      <c r="C546" s="192" t="s">
        <v>243</v>
      </c>
      <c r="D546" s="260" t="s">
        <v>244</v>
      </c>
      <c r="E546" s="261"/>
      <c r="F546" s="261"/>
      <c r="G546" s="261"/>
      <c r="H546" s="261"/>
      <c r="I546" s="261"/>
      <c r="J546" s="261"/>
      <c r="K546" s="261"/>
      <c r="L546" s="261"/>
      <c r="M546" s="261"/>
      <c r="N546" s="262"/>
      <c r="BX546" s="193" t="s">
        <v>244</v>
      </c>
    </row>
    <row r="547" spans="1:76" x14ac:dyDescent="0.25">
      <c r="A547" s="186" t="s">
        <v>541</v>
      </c>
      <c r="B547" s="168" t="s">
        <v>521</v>
      </c>
      <c r="C547" s="168" t="s">
        <v>393</v>
      </c>
      <c r="D547" s="247" t="s">
        <v>394</v>
      </c>
      <c r="E547" s="239"/>
      <c r="F547" s="168" t="s">
        <v>116</v>
      </c>
      <c r="G547" s="181">
        <f>SUM(G549:G551)</f>
        <v>77</v>
      </c>
      <c r="H547" s="185"/>
      <c r="I547" s="181">
        <f>ROUND(G547*AO547,2)</f>
        <v>0</v>
      </c>
      <c r="J547" s="181">
        <f>ROUND(G547*AP547,2)</f>
        <v>0</v>
      </c>
      <c r="K547" s="181">
        <f>ROUND(G547*H547,2)</f>
        <v>0</v>
      </c>
      <c r="L547" s="181">
        <v>2.5999999999999998E-4</v>
      </c>
      <c r="M547" s="181">
        <f>G547*L547</f>
        <v>2.002E-2</v>
      </c>
      <c r="N547" s="184" t="s">
        <v>812</v>
      </c>
      <c r="Z547" s="181">
        <f>ROUND(IF(AQ547="5",BJ547,0),2)</f>
        <v>0</v>
      </c>
      <c r="AB547" s="181">
        <f>ROUND(IF(AQ547="1",BH547,0),2)</f>
        <v>0</v>
      </c>
      <c r="AC547" s="181">
        <f>ROUND(IF(AQ547="1",BI547,0),2)</f>
        <v>0</v>
      </c>
      <c r="AD547" s="181">
        <f>ROUND(IF(AQ547="7",BH547,0),2)</f>
        <v>0</v>
      </c>
      <c r="AE547" s="181">
        <f>ROUND(IF(AQ547="7",BI547,0),2)</f>
        <v>0</v>
      </c>
      <c r="AF547" s="181">
        <f>ROUND(IF(AQ547="2",BH547,0),2)</f>
        <v>0</v>
      </c>
      <c r="AG547" s="181">
        <f>ROUND(IF(AQ547="2",BI547,0),2)</f>
        <v>0</v>
      </c>
      <c r="AH547" s="181">
        <f>ROUND(IF(AQ547="0",BJ547,0),2)</f>
        <v>0</v>
      </c>
      <c r="AI547" s="183" t="s">
        <v>521</v>
      </c>
      <c r="AJ547" s="181">
        <f>IF(AN547=0,K547,0)</f>
        <v>0</v>
      </c>
      <c r="AK547" s="181">
        <f>IF(AN547=12,K547,0)</f>
        <v>0</v>
      </c>
      <c r="AL547" s="181">
        <f>IF(AN547=21,K547,0)</f>
        <v>0</v>
      </c>
      <c r="AN547" s="181">
        <v>21</v>
      </c>
      <c r="AO547" s="181">
        <f>H547*0.29145304</f>
        <v>0</v>
      </c>
      <c r="AP547" s="181">
        <f>H547*(1-0.29145304)</f>
        <v>0</v>
      </c>
      <c r="AQ547" s="182" t="s">
        <v>221</v>
      </c>
      <c r="AV547" s="181">
        <f>ROUND(AW547+AX547,2)</f>
        <v>0</v>
      </c>
      <c r="AW547" s="181">
        <f>ROUND(G547*AO547,2)</f>
        <v>0</v>
      </c>
      <c r="AX547" s="181">
        <f>ROUND(G547*AP547,2)</f>
        <v>0</v>
      </c>
      <c r="AY547" s="182" t="s">
        <v>767</v>
      </c>
      <c r="AZ547" s="182" t="s">
        <v>779</v>
      </c>
      <c r="BA547" s="183" t="s">
        <v>774</v>
      </c>
      <c r="BC547" s="181">
        <f>AW547+AX547</f>
        <v>0</v>
      </c>
      <c r="BD547" s="181">
        <f>H547/(100-BE547)*100</f>
        <v>0</v>
      </c>
      <c r="BE547" s="181">
        <v>0</v>
      </c>
      <c r="BF547" s="181">
        <f>M547</f>
        <v>2.002E-2</v>
      </c>
      <c r="BH547" s="181">
        <f>G547*AO547</f>
        <v>0</v>
      </c>
      <c r="BI547" s="181">
        <f>G547*AP547</f>
        <v>0</v>
      </c>
      <c r="BJ547" s="181">
        <f>G547*H547</f>
        <v>0</v>
      </c>
      <c r="BK547" s="182" t="s">
        <v>747</v>
      </c>
      <c r="BL547" s="181">
        <v>722</v>
      </c>
      <c r="BW547" s="181">
        <v>21</v>
      </c>
      <c r="BX547" s="169" t="s">
        <v>394</v>
      </c>
    </row>
    <row r="548" spans="1:76" ht="40.5" customHeight="1" x14ac:dyDescent="0.25">
      <c r="A548" s="180"/>
      <c r="C548" s="192" t="s">
        <v>234</v>
      </c>
      <c r="D548" s="260" t="s">
        <v>530</v>
      </c>
      <c r="E548" s="261"/>
      <c r="F548" s="261"/>
      <c r="G548" s="261"/>
      <c r="H548" s="261"/>
      <c r="I548" s="261"/>
      <c r="J548" s="261"/>
      <c r="K548" s="261"/>
      <c r="L548" s="261"/>
      <c r="M548" s="261"/>
      <c r="N548" s="262"/>
    </row>
    <row r="549" spans="1:76" x14ac:dyDescent="0.25">
      <c r="A549" s="180"/>
      <c r="D549" s="179">
        <v>34</v>
      </c>
      <c r="E549" s="179" t="s">
        <v>737</v>
      </c>
      <c r="G549" s="178">
        <f t="shared" ref="G549:G551" si="79">D549</f>
        <v>34</v>
      </c>
      <c r="N549" s="177"/>
    </row>
    <row r="550" spans="1:76" x14ac:dyDescent="0.25">
      <c r="A550" s="180"/>
      <c r="D550" s="179">
        <v>0</v>
      </c>
      <c r="E550" s="179" t="s">
        <v>738</v>
      </c>
      <c r="G550" s="178">
        <f t="shared" si="79"/>
        <v>0</v>
      </c>
      <c r="N550" s="177"/>
    </row>
    <row r="551" spans="1:76" x14ac:dyDescent="0.25">
      <c r="A551" s="180"/>
      <c r="D551" s="179">
        <v>43</v>
      </c>
      <c r="E551" s="179" t="s">
        <v>733</v>
      </c>
      <c r="G551" s="178">
        <f t="shared" si="79"/>
        <v>43</v>
      </c>
      <c r="N551" s="177"/>
    </row>
    <row r="552" spans="1:76" x14ac:dyDescent="0.25">
      <c r="A552" s="186" t="s">
        <v>542</v>
      </c>
      <c r="B552" s="168" t="s">
        <v>521</v>
      </c>
      <c r="C552" s="168" t="s">
        <v>396</v>
      </c>
      <c r="D552" s="247" t="s">
        <v>397</v>
      </c>
      <c r="E552" s="239"/>
      <c r="F552" s="168" t="s">
        <v>116</v>
      </c>
      <c r="G552" s="181">
        <f>SUM(G554:G556)</f>
        <v>77</v>
      </c>
      <c r="H552" s="185"/>
      <c r="I552" s="181">
        <f>ROUND(G552*AO552,2)</f>
        <v>0</v>
      </c>
      <c r="J552" s="181">
        <f>ROUND(G552*AP552,2)</f>
        <v>0</v>
      </c>
      <c r="K552" s="181">
        <f>ROUND(G552*H552,2)</f>
        <v>0</v>
      </c>
      <c r="L552" s="181">
        <v>1.16E-3</v>
      </c>
      <c r="M552" s="181">
        <f>G552*L552</f>
        <v>8.9319999999999997E-2</v>
      </c>
      <c r="N552" s="184" t="s">
        <v>812</v>
      </c>
      <c r="Z552" s="181">
        <f>ROUND(IF(AQ552="5",BJ552,0),2)</f>
        <v>0</v>
      </c>
      <c r="AB552" s="181">
        <f>ROUND(IF(AQ552="1",BH552,0),2)</f>
        <v>0</v>
      </c>
      <c r="AC552" s="181">
        <f>ROUND(IF(AQ552="1",BI552,0),2)</f>
        <v>0</v>
      </c>
      <c r="AD552" s="181">
        <f>ROUND(IF(AQ552="7",BH552,0),2)</f>
        <v>0</v>
      </c>
      <c r="AE552" s="181">
        <f>ROUND(IF(AQ552="7",BI552,0),2)</f>
        <v>0</v>
      </c>
      <c r="AF552" s="181">
        <f>ROUND(IF(AQ552="2",BH552,0),2)</f>
        <v>0</v>
      </c>
      <c r="AG552" s="181">
        <f>ROUND(IF(AQ552="2",BI552,0),2)</f>
        <v>0</v>
      </c>
      <c r="AH552" s="181">
        <f>ROUND(IF(AQ552="0",BJ552,0),2)</f>
        <v>0</v>
      </c>
      <c r="AI552" s="183" t="s">
        <v>521</v>
      </c>
      <c r="AJ552" s="181">
        <f>IF(AN552=0,K552,0)</f>
        <v>0</v>
      </c>
      <c r="AK552" s="181">
        <f>IF(AN552=12,K552,0)</f>
        <v>0</v>
      </c>
      <c r="AL552" s="181">
        <f>IF(AN552=21,K552,0)</f>
        <v>0</v>
      </c>
      <c r="AN552" s="181">
        <v>21</v>
      </c>
      <c r="AO552" s="181">
        <f>H552*0.787702627</f>
        <v>0</v>
      </c>
      <c r="AP552" s="181">
        <f>H552*(1-0.787702627)</f>
        <v>0</v>
      </c>
      <c r="AQ552" s="182" t="s">
        <v>220</v>
      </c>
      <c r="AV552" s="181">
        <f>ROUND(AW552+AX552,2)</f>
        <v>0</v>
      </c>
      <c r="AW552" s="181">
        <f>ROUND(G552*AO552,2)</f>
        <v>0</v>
      </c>
      <c r="AX552" s="181">
        <f>ROUND(G552*AP552,2)</f>
        <v>0</v>
      </c>
      <c r="AY552" s="182" t="s">
        <v>767</v>
      </c>
      <c r="AZ552" s="182" t="s">
        <v>779</v>
      </c>
      <c r="BA552" s="183" t="s">
        <v>774</v>
      </c>
      <c r="BC552" s="181">
        <f>AW552+AX552</f>
        <v>0</v>
      </c>
      <c r="BD552" s="181">
        <f>H552/(100-BE552)*100</f>
        <v>0</v>
      </c>
      <c r="BE552" s="181">
        <v>0</v>
      </c>
      <c r="BF552" s="181">
        <f>M552</f>
        <v>8.9319999999999997E-2</v>
      </c>
      <c r="BH552" s="181">
        <f>G552*AO552</f>
        <v>0</v>
      </c>
      <c r="BI552" s="181">
        <f>G552*AP552</f>
        <v>0</v>
      </c>
      <c r="BJ552" s="181">
        <f>G552*H552</f>
        <v>0</v>
      </c>
      <c r="BK552" s="182" t="s">
        <v>747</v>
      </c>
      <c r="BL552" s="181">
        <v>722</v>
      </c>
      <c r="BW552" s="181">
        <v>21</v>
      </c>
      <c r="BX552" s="169" t="s">
        <v>397</v>
      </c>
    </row>
    <row r="553" spans="1:76" ht="13.5" customHeight="1" x14ac:dyDescent="0.25">
      <c r="A553" s="180"/>
      <c r="C553" s="192" t="s">
        <v>234</v>
      </c>
      <c r="D553" s="260" t="s">
        <v>238</v>
      </c>
      <c r="E553" s="261"/>
      <c r="F553" s="261"/>
      <c r="G553" s="261"/>
      <c r="H553" s="261"/>
      <c r="I553" s="261"/>
      <c r="J553" s="261"/>
      <c r="K553" s="261"/>
      <c r="L553" s="261"/>
      <c r="M553" s="261"/>
      <c r="N553" s="262"/>
    </row>
    <row r="554" spans="1:76" x14ac:dyDescent="0.25">
      <c r="A554" s="180"/>
      <c r="D554" s="179">
        <v>34</v>
      </c>
      <c r="E554" s="179" t="s">
        <v>737</v>
      </c>
      <c r="G554" s="178">
        <f t="shared" ref="G554:G556" si="80">D554</f>
        <v>34</v>
      </c>
      <c r="N554" s="177"/>
    </row>
    <row r="555" spans="1:76" x14ac:dyDescent="0.25">
      <c r="A555" s="180"/>
      <c r="D555" s="179">
        <v>0</v>
      </c>
      <c r="E555" s="179" t="s">
        <v>738</v>
      </c>
      <c r="G555" s="178">
        <f t="shared" si="80"/>
        <v>0</v>
      </c>
      <c r="N555" s="177"/>
    </row>
    <row r="556" spans="1:76" x14ac:dyDescent="0.25">
      <c r="A556" s="180"/>
      <c r="D556" s="179">
        <v>43</v>
      </c>
      <c r="E556" s="179" t="s">
        <v>733</v>
      </c>
      <c r="G556" s="178">
        <f t="shared" si="80"/>
        <v>43</v>
      </c>
      <c r="N556" s="177"/>
    </row>
    <row r="557" spans="1:76" x14ac:dyDescent="0.25">
      <c r="A557" s="186" t="s">
        <v>543</v>
      </c>
      <c r="B557" s="168" t="s">
        <v>521</v>
      </c>
      <c r="C557" s="168" t="s">
        <v>398</v>
      </c>
      <c r="D557" s="247" t="s">
        <v>399</v>
      </c>
      <c r="E557" s="239"/>
      <c r="F557" s="168" t="s">
        <v>116</v>
      </c>
      <c r="G557" s="181">
        <f>SUM(G559:G561)</f>
        <v>30</v>
      </c>
      <c r="H557" s="185"/>
      <c r="I557" s="181">
        <f>ROUND(G557*AO557,2)</f>
        <v>0</v>
      </c>
      <c r="J557" s="181">
        <f>ROUND(G557*AP557,2)</f>
        <v>0</v>
      </c>
      <c r="K557" s="181">
        <f>ROUND(G557*H557,2)</f>
        <v>0</v>
      </c>
      <c r="L557" s="181">
        <v>9.0000000000000006E-5</v>
      </c>
      <c r="M557" s="181">
        <f>G557*L557</f>
        <v>2.7000000000000001E-3</v>
      </c>
      <c r="N557" s="184" t="s">
        <v>812</v>
      </c>
      <c r="Z557" s="181">
        <f>ROUND(IF(AQ557="5",BJ557,0),2)</f>
        <v>0</v>
      </c>
      <c r="AB557" s="181">
        <f>ROUND(IF(AQ557="1",BH557,0),2)</f>
        <v>0</v>
      </c>
      <c r="AC557" s="181">
        <f>ROUND(IF(AQ557="1",BI557,0),2)</f>
        <v>0</v>
      </c>
      <c r="AD557" s="181">
        <f>ROUND(IF(AQ557="7",BH557,0),2)</f>
        <v>0</v>
      </c>
      <c r="AE557" s="181">
        <f>ROUND(IF(AQ557="7",BI557,0),2)</f>
        <v>0</v>
      </c>
      <c r="AF557" s="181">
        <f>ROUND(IF(AQ557="2",BH557,0),2)</f>
        <v>0</v>
      </c>
      <c r="AG557" s="181">
        <f>ROUND(IF(AQ557="2",BI557,0),2)</f>
        <v>0</v>
      </c>
      <c r="AH557" s="181">
        <f>ROUND(IF(AQ557="0",BJ557,0),2)</f>
        <v>0</v>
      </c>
      <c r="AI557" s="183" t="s">
        <v>521</v>
      </c>
      <c r="AJ557" s="181">
        <f>IF(AN557=0,K557,0)</f>
        <v>0</v>
      </c>
      <c r="AK557" s="181">
        <f>IF(AN557=12,K557,0)</f>
        <v>0</v>
      </c>
      <c r="AL557" s="181">
        <f>IF(AN557=21,K557,0)</f>
        <v>0</v>
      </c>
      <c r="AN557" s="181">
        <v>21</v>
      </c>
      <c r="AO557" s="181">
        <f>H557*0.264415584</f>
        <v>0</v>
      </c>
      <c r="AP557" s="181">
        <f>H557*(1-0.264415584)</f>
        <v>0</v>
      </c>
      <c r="AQ557" s="182" t="s">
        <v>220</v>
      </c>
      <c r="AV557" s="181">
        <f>ROUND(AW557+AX557,2)</f>
        <v>0</v>
      </c>
      <c r="AW557" s="181">
        <f>ROUND(G557*AO557,2)</f>
        <v>0</v>
      </c>
      <c r="AX557" s="181">
        <f>ROUND(G557*AP557,2)</f>
        <v>0</v>
      </c>
      <c r="AY557" s="182" t="s">
        <v>767</v>
      </c>
      <c r="AZ557" s="182" t="s">
        <v>779</v>
      </c>
      <c r="BA557" s="183" t="s">
        <v>774</v>
      </c>
      <c r="BC557" s="181">
        <f>AW557+AX557</f>
        <v>0</v>
      </c>
      <c r="BD557" s="181">
        <f>H557/(100-BE557)*100</f>
        <v>0</v>
      </c>
      <c r="BE557" s="181">
        <v>0</v>
      </c>
      <c r="BF557" s="181">
        <f>M557</f>
        <v>2.7000000000000001E-3</v>
      </c>
      <c r="BH557" s="181">
        <f>G557*AO557</f>
        <v>0</v>
      </c>
      <c r="BI557" s="181">
        <f>G557*AP557</f>
        <v>0</v>
      </c>
      <c r="BJ557" s="181">
        <f>G557*H557</f>
        <v>0</v>
      </c>
      <c r="BK557" s="182" t="s">
        <v>747</v>
      </c>
      <c r="BL557" s="181">
        <v>722</v>
      </c>
      <c r="BW557" s="181">
        <v>21</v>
      </c>
      <c r="BX557" s="169" t="s">
        <v>399</v>
      </c>
    </row>
    <row r="558" spans="1:76" ht="27" customHeight="1" x14ac:dyDescent="0.25">
      <c r="A558" s="180"/>
      <c r="C558" s="192" t="s">
        <v>234</v>
      </c>
      <c r="D558" s="260" t="s">
        <v>271</v>
      </c>
      <c r="E558" s="261"/>
      <c r="F558" s="261"/>
      <c r="G558" s="261"/>
      <c r="H558" s="261"/>
      <c r="I558" s="261"/>
      <c r="J558" s="261"/>
      <c r="K558" s="261"/>
      <c r="L558" s="261"/>
      <c r="M558" s="261"/>
      <c r="N558" s="262"/>
    </row>
    <row r="559" spans="1:76" x14ac:dyDescent="0.25">
      <c r="A559" s="180"/>
      <c r="D559" s="179">
        <v>8</v>
      </c>
      <c r="E559" s="179" t="s">
        <v>737</v>
      </c>
      <c r="G559" s="178">
        <f t="shared" ref="G559:G561" si="81">D559</f>
        <v>8</v>
      </c>
      <c r="N559" s="177"/>
    </row>
    <row r="560" spans="1:76" x14ac:dyDescent="0.25">
      <c r="A560" s="180"/>
      <c r="D560" s="179">
        <v>0</v>
      </c>
      <c r="E560" s="179" t="s">
        <v>738</v>
      </c>
      <c r="G560" s="178">
        <f t="shared" si="81"/>
        <v>0</v>
      </c>
      <c r="N560" s="177"/>
    </row>
    <row r="561" spans="1:76" x14ac:dyDescent="0.25">
      <c r="A561" s="180"/>
      <c r="D561" s="179">
        <v>22</v>
      </c>
      <c r="E561" s="179" t="s">
        <v>733</v>
      </c>
      <c r="G561" s="178">
        <f t="shared" si="81"/>
        <v>22</v>
      </c>
      <c r="N561" s="177"/>
    </row>
    <row r="562" spans="1:76" ht="25.5" x14ac:dyDescent="0.25">
      <c r="A562" s="186" t="s">
        <v>544</v>
      </c>
      <c r="B562" s="168" t="s">
        <v>521</v>
      </c>
      <c r="C562" s="168" t="s">
        <v>400</v>
      </c>
      <c r="D562" s="247" t="s">
        <v>401</v>
      </c>
      <c r="E562" s="239"/>
      <c r="F562" s="168" t="s">
        <v>116</v>
      </c>
      <c r="G562" s="181">
        <f>SUM(G563:G565)</f>
        <v>35</v>
      </c>
      <c r="H562" s="185"/>
      <c r="I562" s="181">
        <f>ROUND(G562*AO562,2)</f>
        <v>0</v>
      </c>
      <c r="J562" s="181">
        <f>ROUND(G562*AP562,2)</f>
        <v>0</v>
      </c>
      <c r="K562" s="181">
        <f>ROUND(G562*H562,2)</f>
        <v>0</v>
      </c>
      <c r="L562" s="181">
        <v>3.1E-4</v>
      </c>
      <c r="M562" s="181">
        <f>G562*L562</f>
        <v>1.085E-2</v>
      </c>
      <c r="N562" s="184" t="s">
        <v>812</v>
      </c>
      <c r="Z562" s="181">
        <f>ROUND(IF(AQ562="5",BJ562,0),2)</f>
        <v>0</v>
      </c>
      <c r="AB562" s="181">
        <f>ROUND(IF(AQ562="1",BH562,0),2)</f>
        <v>0</v>
      </c>
      <c r="AC562" s="181">
        <f>ROUND(IF(AQ562="1",BI562,0),2)</f>
        <v>0</v>
      </c>
      <c r="AD562" s="181">
        <f>ROUND(IF(AQ562="7",BH562,0),2)</f>
        <v>0</v>
      </c>
      <c r="AE562" s="181">
        <f>ROUND(IF(AQ562="7",BI562,0),2)</f>
        <v>0</v>
      </c>
      <c r="AF562" s="181">
        <f>ROUND(IF(AQ562="2",BH562,0),2)</f>
        <v>0</v>
      </c>
      <c r="AG562" s="181">
        <f>ROUND(IF(AQ562="2",BI562,0),2)</f>
        <v>0</v>
      </c>
      <c r="AH562" s="181">
        <f>ROUND(IF(AQ562="0",BJ562,0),2)</f>
        <v>0</v>
      </c>
      <c r="AI562" s="183" t="s">
        <v>521</v>
      </c>
      <c r="AJ562" s="181">
        <f>IF(AN562=0,K562,0)</f>
        <v>0</v>
      </c>
      <c r="AK562" s="181">
        <f>IF(AN562=12,K562,0)</f>
        <v>0</v>
      </c>
      <c r="AL562" s="181">
        <f>IF(AN562=21,K562,0)</f>
        <v>0</v>
      </c>
      <c r="AN562" s="181">
        <v>21</v>
      </c>
      <c r="AO562" s="181">
        <f>H562*1</f>
        <v>0</v>
      </c>
      <c r="AP562" s="181">
        <f>H562*(1-1)</f>
        <v>0</v>
      </c>
      <c r="AQ562" s="182" t="s">
        <v>220</v>
      </c>
      <c r="AV562" s="181">
        <f>ROUND(AW562+AX562,2)</f>
        <v>0</v>
      </c>
      <c r="AW562" s="181">
        <f>ROUND(G562*AO562,2)</f>
        <v>0</v>
      </c>
      <c r="AX562" s="181">
        <f>ROUND(G562*AP562,2)</f>
        <v>0</v>
      </c>
      <c r="AY562" s="182" t="s">
        <v>767</v>
      </c>
      <c r="AZ562" s="182" t="s">
        <v>779</v>
      </c>
      <c r="BA562" s="183" t="s">
        <v>774</v>
      </c>
      <c r="BC562" s="181">
        <f>AW562+AX562</f>
        <v>0</v>
      </c>
      <c r="BD562" s="181">
        <f>H562/(100-BE562)*100</f>
        <v>0</v>
      </c>
      <c r="BE562" s="181">
        <v>0</v>
      </c>
      <c r="BF562" s="181">
        <f>M562</f>
        <v>1.085E-2</v>
      </c>
      <c r="BH562" s="181">
        <f>G562*AO562</f>
        <v>0</v>
      </c>
      <c r="BI562" s="181">
        <f>G562*AP562</f>
        <v>0</v>
      </c>
      <c r="BJ562" s="181">
        <f>G562*H562</f>
        <v>0</v>
      </c>
      <c r="BK562" s="182" t="s">
        <v>242</v>
      </c>
      <c r="BL562" s="181">
        <v>722</v>
      </c>
      <c r="BW562" s="181">
        <v>21</v>
      </c>
      <c r="BX562" s="169" t="s">
        <v>401</v>
      </c>
    </row>
    <row r="563" spans="1:76" x14ac:dyDescent="0.25">
      <c r="A563" s="180"/>
      <c r="D563" s="179">
        <v>14</v>
      </c>
      <c r="E563" s="179" t="s">
        <v>737</v>
      </c>
      <c r="G563" s="178">
        <f t="shared" ref="G563:G565" si="82">D563</f>
        <v>14</v>
      </c>
      <c r="N563" s="177"/>
    </row>
    <row r="564" spans="1:76" x14ac:dyDescent="0.25">
      <c r="A564" s="180"/>
      <c r="D564" s="179">
        <v>0</v>
      </c>
      <c r="E564" s="179" t="s">
        <v>738</v>
      </c>
      <c r="G564" s="178">
        <f t="shared" si="82"/>
        <v>0</v>
      </c>
      <c r="N564" s="177"/>
    </row>
    <row r="565" spans="1:76" x14ac:dyDescent="0.25">
      <c r="A565" s="180"/>
      <c r="D565" s="179">
        <v>21</v>
      </c>
      <c r="E565" s="179" t="s">
        <v>733</v>
      </c>
      <c r="G565" s="178">
        <f t="shared" si="82"/>
        <v>21</v>
      </c>
      <c r="N565" s="177"/>
    </row>
    <row r="566" spans="1:76" ht="38.25" x14ac:dyDescent="0.25">
      <c r="A566" s="180"/>
      <c r="C566" s="192" t="s">
        <v>243</v>
      </c>
      <c r="D566" s="260" t="s">
        <v>244</v>
      </c>
      <c r="E566" s="261"/>
      <c r="F566" s="261"/>
      <c r="G566" s="261"/>
      <c r="H566" s="261"/>
      <c r="I566" s="261"/>
      <c r="J566" s="261"/>
      <c r="K566" s="261"/>
      <c r="L566" s="261"/>
      <c r="M566" s="261"/>
      <c r="N566" s="262"/>
      <c r="BX566" s="193" t="s">
        <v>244</v>
      </c>
    </row>
    <row r="567" spans="1:76" x14ac:dyDescent="0.25">
      <c r="A567" s="186" t="s">
        <v>545</v>
      </c>
      <c r="B567" s="168" t="s">
        <v>521</v>
      </c>
      <c r="C567" s="168" t="s">
        <v>246</v>
      </c>
      <c r="D567" s="247" t="s">
        <v>247</v>
      </c>
      <c r="E567" s="239"/>
      <c r="F567" s="168" t="s">
        <v>116</v>
      </c>
      <c r="G567" s="181">
        <f>SUM(G569:G571)</f>
        <v>23</v>
      </c>
      <c r="H567" s="185"/>
      <c r="I567" s="181">
        <f>ROUND(G567*AO567,2)</f>
        <v>0</v>
      </c>
      <c r="J567" s="181">
        <f>ROUND(G567*AP567,2)</f>
        <v>0</v>
      </c>
      <c r="K567" s="181">
        <f>ROUND(G567*H567,2)</f>
        <v>0</v>
      </c>
      <c r="L567" s="181">
        <v>2.9999999999999997E-4</v>
      </c>
      <c r="M567" s="181">
        <f>G567*L567</f>
        <v>6.899999999999999E-3</v>
      </c>
      <c r="N567" s="184" t="s">
        <v>812</v>
      </c>
      <c r="Z567" s="181">
        <f>ROUND(IF(AQ567="5",BJ567,0),2)</f>
        <v>0</v>
      </c>
      <c r="AB567" s="181">
        <f>ROUND(IF(AQ567="1",BH567,0),2)</f>
        <v>0</v>
      </c>
      <c r="AC567" s="181">
        <f>ROUND(IF(AQ567="1",BI567,0),2)</f>
        <v>0</v>
      </c>
      <c r="AD567" s="181">
        <f>ROUND(IF(AQ567="7",BH567,0),2)</f>
        <v>0</v>
      </c>
      <c r="AE567" s="181">
        <f>ROUND(IF(AQ567="7",BI567,0),2)</f>
        <v>0</v>
      </c>
      <c r="AF567" s="181">
        <f>ROUND(IF(AQ567="2",BH567,0),2)</f>
        <v>0</v>
      </c>
      <c r="AG567" s="181">
        <f>ROUND(IF(AQ567="2",BI567,0),2)</f>
        <v>0</v>
      </c>
      <c r="AH567" s="181">
        <f>ROUND(IF(AQ567="0",BJ567,0),2)</f>
        <v>0</v>
      </c>
      <c r="AI567" s="183" t="s">
        <v>521</v>
      </c>
      <c r="AJ567" s="181">
        <f>IF(AN567=0,K567,0)</f>
        <v>0</v>
      </c>
      <c r="AK567" s="181">
        <f>IF(AN567=12,K567,0)</f>
        <v>0</v>
      </c>
      <c r="AL567" s="181">
        <f>IF(AN567=21,K567,0)</f>
        <v>0</v>
      </c>
      <c r="AN567" s="181">
        <v>21</v>
      </c>
      <c r="AO567" s="181">
        <f>H567*0.30496124</f>
        <v>0</v>
      </c>
      <c r="AP567" s="181">
        <f>H567*(1-0.30496124)</f>
        <v>0</v>
      </c>
      <c r="AQ567" s="182" t="s">
        <v>221</v>
      </c>
      <c r="AV567" s="181">
        <f>ROUND(AW567+AX567,2)</f>
        <v>0</v>
      </c>
      <c r="AW567" s="181">
        <f>ROUND(G567*AO567,2)</f>
        <v>0</v>
      </c>
      <c r="AX567" s="181">
        <f>ROUND(G567*AP567,2)</f>
        <v>0</v>
      </c>
      <c r="AY567" s="182" t="s">
        <v>767</v>
      </c>
      <c r="AZ567" s="182" t="s">
        <v>779</v>
      </c>
      <c r="BA567" s="183" t="s">
        <v>774</v>
      </c>
      <c r="BC567" s="181">
        <f>AW567+AX567</f>
        <v>0</v>
      </c>
      <c r="BD567" s="181">
        <f>H567/(100-BE567)*100</f>
        <v>0</v>
      </c>
      <c r="BE567" s="181">
        <v>0</v>
      </c>
      <c r="BF567" s="181">
        <f>M567</f>
        <v>6.899999999999999E-3</v>
      </c>
      <c r="BH567" s="181">
        <f>G567*AO567</f>
        <v>0</v>
      </c>
      <c r="BI567" s="181">
        <f>G567*AP567</f>
        <v>0</v>
      </c>
      <c r="BJ567" s="181">
        <f>G567*H567</f>
        <v>0</v>
      </c>
      <c r="BK567" s="182" t="s">
        <v>747</v>
      </c>
      <c r="BL567" s="181">
        <v>722</v>
      </c>
      <c r="BW567" s="181">
        <v>21</v>
      </c>
      <c r="BX567" s="169" t="s">
        <v>247</v>
      </c>
    </row>
    <row r="568" spans="1:76" ht="40.5" customHeight="1" x14ac:dyDescent="0.25">
      <c r="A568" s="180"/>
      <c r="C568" s="192" t="s">
        <v>234</v>
      </c>
      <c r="D568" s="260" t="s">
        <v>530</v>
      </c>
      <c r="E568" s="261"/>
      <c r="F568" s="261"/>
      <c r="G568" s="261"/>
      <c r="H568" s="261"/>
      <c r="I568" s="261"/>
      <c r="J568" s="261"/>
      <c r="K568" s="261"/>
      <c r="L568" s="261"/>
      <c r="M568" s="261"/>
      <c r="N568" s="262"/>
    </row>
    <row r="569" spans="1:76" x14ac:dyDescent="0.25">
      <c r="A569" s="180"/>
      <c r="D569" s="179">
        <v>15</v>
      </c>
      <c r="E569" s="179" t="s">
        <v>737</v>
      </c>
      <c r="G569" s="178">
        <f t="shared" ref="G569:G571" si="83">D569</f>
        <v>15</v>
      </c>
      <c r="N569" s="177"/>
    </row>
    <row r="570" spans="1:76" x14ac:dyDescent="0.25">
      <c r="A570" s="180"/>
      <c r="D570" s="179">
        <v>0</v>
      </c>
      <c r="E570" s="179" t="s">
        <v>738</v>
      </c>
      <c r="G570" s="178">
        <f t="shared" si="83"/>
        <v>0</v>
      </c>
      <c r="N570" s="177"/>
    </row>
    <row r="571" spans="1:76" x14ac:dyDescent="0.25">
      <c r="A571" s="180"/>
      <c r="D571" s="179">
        <v>8</v>
      </c>
      <c r="E571" s="179" t="s">
        <v>733</v>
      </c>
      <c r="G571" s="178">
        <f t="shared" si="83"/>
        <v>8</v>
      </c>
      <c r="N571" s="177"/>
    </row>
    <row r="572" spans="1:76" x14ac:dyDescent="0.25">
      <c r="A572" s="186" t="s">
        <v>546</v>
      </c>
      <c r="B572" s="168" t="s">
        <v>521</v>
      </c>
      <c r="C572" s="168" t="s">
        <v>249</v>
      </c>
      <c r="D572" s="247" t="s">
        <v>250</v>
      </c>
      <c r="E572" s="239"/>
      <c r="F572" s="168" t="s">
        <v>116</v>
      </c>
      <c r="G572" s="181">
        <f>SUM(G574:G576)</f>
        <v>23</v>
      </c>
      <c r="H572" s="185"/>
      <c r="I572" s="181">
        <f>ROUND(G572*AO572,2)</f>
        <v>0</v>
      </c>
      <c r="J572" s="181">
        <f>ROUND(G572*AP572,2)</f>
        <v>0</v>
      </c>
      <c r="K572" s="181">
        <f>ROUND(G572*H572,2)</f>
        <v>0</v>
      </c>
      <c r="L572" s="181">
        <v>1.65E-3</v>
      </c>
      <c r="M572" s="181">
        <f>G572*L572</f>
        <v>3.7949999999999998E-2</v>
      </c>
      <c r="N572" s="184" t="s">
        <v>812</v>
      </c>
      <c r="Z572" s="181">
        <f>ROUND(IF(AQ572="5",BJ572,0),2)</f>
        <v>0</v>
      </c>
      <c r="AB572" s="181">
        <f>ROUND(IF(AQ572="1",BH572,0),2)</f>
        <v>0</v>
      </c>
      <c r="AC572" s="181">
        <f>ROUND(IF(AQ572="1",BI572,0),2)</f>
        <v>0</v>
      </c>
      <c r="AD572" s="181">
        <f>ROUND(IF(AQ572="7",BH572,0),2)</f>
        <v>0</v>
      </c>
      <c r="AE572" s="181">
        <f>ROUND(IF(AQ572="7",BI572,0),2)</f>
        <v>0</v>
      </c>
      <c r="AF572" s="181">
        <f>ROUND(IF(AQ572="2",BH572,0),2)</f>
        <v>0</v>
      </c>
      <c r="AG572" s="181">
        <f>ROUND(IF(AQ572="2",BI572,0),2)</f>
        <v>0</v>
      </c>
      <c r="AH572" s="181">
        <f>ROUND(IF(AQ572="0",BJ572,0),2)</f>
        <v>0</v>
      </c>
      <c r="AI572" s="183" t="s">
        <v>521</v>
      </c>
      <c r="AJ572" s="181">
        <f>IF(AN572=0,K572,0)</f>
        <v>0</v>
      </c>
      <c r="AK572" s="181">
        <f>IF(AN572=12,K572,0)</f>
        <v>0</v>
      </c>
      <c r="AL572" s="181">
        <f>IF(AN572=21,K572,0)</f>
        <v>0</v>
      </c>
      <c r="AN572" s="181">
        <v>21</v>
      </c>
      <c r="AO572" s="181">
        <f>H572*0.822648465</f>
        <v>0</v>
      </c>
      <c r="AP572" s="181">
        <f>H572*(1-0.822648465)</f>
        <v>0</v>
      </c>
      <c r="AQ572" s="182" t="s">
        <v>220</v>
      </c>
      <c r="AV572" s="181">
        <f>ROUND(AW572+AX572,2)</f>
        <v>0</v>
      </c>
      <c r="AW572" s="181">
        <f>ROUND(G572*AO572,2)</f>
        <v>0</v>
      </c>
      <c r="AX572" s="181">
        <f>ROUND(G572*AP572,2)</f>
        <v>0</v>
      </c>
      <c r="AY572" s="182" t="s">
        <v>767</v>
      </c>
      <c r="AZ572" s="182" t="s">
        <v>779</v>
      </c>
      <c r="BA572" s="183" t="s">
        <v>774</v>
      </c>
      <c r="BC572" s="181">
        <f>AW572+AX572</f>
        <v>0</v>
      </c>
      <c r="BD572" s="181">
        <f>H572/(100-BE572)*100</f>
        <v>0</v>
      </c>
      <c r="BE572" s="181">
        <v>0</v>
      </c>
      <c r="BF572" s="181">
        <f>M572</f>
        <v>3.7949999999999998E-2</v>
      </c>
      <c r="BH572" s="181">
        <f>G572*AO572</f>
        <v>0</v>
      </c>
      <c r="BI572" s="181">
        <f>G572*AP572</f>
        <v>0</v>
      </c>
      <c r="BJ572" s="181">
        <f>G572*H572</f>
        <v>0</v>
      </c>
      <c r="BK572" s="182" t="s">
        <v>747</v>
      </c>
      <c r="BL572" s="181">
        <v>722</v>
      </c>
      <c r="BW572" s="181">
        <v>21</v>
      </c>
      <c r="BX572" s="169" t="s">
        <v>250</v>
      </c>
    </row>
    <row r="573" spans="1:76" ht="13.5" customHeight="1" x14ac:dyDescent="0.25">
      <c r="A573" s="180"/>
      <c r="C573" s="192" t="s">
        <v>234</v>
      </c>
      <c r="D573" s="260" t="s">
        <v>238</v>
      </c>
      <c r="E573" s="261"/>
      <c r="F573" s="261"/>
      <c r="G573" s="261"/>
      <c r="H573" s="261"/>
      <c r="I573" s="261"/>
      <c r="J573" s="261"/>
      <c r="K573" s="261"/>
      <c r="L573" s="261"/>
      <c r="M573" s="261"/>
      <c r="N573" s="262"/>
    </row>
    <row r="574" spans="1:76" x14ac:dyDescent="0.25">
      <c r="A574" s="180"/>
      <c r="D574" s="179">
        <v>15</v>
      </c>
      <c r="E574" s="179" t="s">
        <v>737</v>
      </c>
      <c r="G574" s="178">
        <f t="shared" ref="G574:G576" si="84">D574</f>
        <v>15</v>
      </c>
      <c r="N574" s="177"/>
    </row>
    <row r="575" spans="1:76" x14ac:dyDescent="0.25">
      <c r="A575" s="180"/>
      <c r="D575" s="179">
        <v>0</v>
      </c>
      <c r="E575" s="179" t="s">
        <v>738</v>
      </c>
      <c r="G575" s="178">
        <f t="shared" si="84"/>
        <v>0</v>
      </c>
      <c r="N575" s="177"/>
    </row>
    <row r="576" spans="1:76" x14ac:dyDescent="0.25">
      <c r="A576" s="180"/>
      <c r="D576" s="179">
        <v>8</v>
      </c>
      <c r="E576" s="179" t="s">
        <v>733</v>
      </c>
      <c r="G576" s="178">
        <f t="shared" si="84"/>
        <v>8</v>
      </c>
      <c r="N576" s="177"/>
    </row>
    <row r="577" spans="1:76" x14ac:dyDescent="0.25">
      <c r="A577" s="186" t="s">
        <v>547</v>
      </c>
      <c r="B577" s="168" t="s">
        <v>521</v>
      </c>
      <c r="C577" s="168" t="s">
        <v>404</v>
      </c>
      <c r="D577" s="247" t="s">
        <v>405</v>
      </c>
      <c r="E577" s="239"/>
      <c r="F577" s="168" t="s">
        <v>116</v>
      </c>
      <c r="G577" s="181">
        <f>SUM(G579:G581)</f>
        <v>9</v>
      </c>
      <c r="H577" s="185"/>
      <c r="I577" s="181">
        <f>ROUND(G577*AO577,2)</f>
        <v>0</v>
      </c>
      <c r="J577" s="181">
        <f>ROUND(G577*AP577,2)</f>
        <v>0</v>
      </c>
      <c r="K577" s="181">
        <f>ROUND(G577*H577,2)</f>
        <v>0</v>
      </c>
      <c r="L577" s="181">
        <v>6.9999999999999994E-5</v>
      </c>
      <c r="M577" s="181">
        <f>G577*L577</f>
        <v>6.2999999999999992E-4</v>
      </c>
      <c r="N577" s="184" t="s">
        <v>812</v>
      </c>
      <c r="Z577" s="181">
        <f>ROUND(IF(AQ577="5",BJ577,0),2)</f>
        <v>0</v>
      </c>
      <c r="AB577" s="181">
        <f>ROUND(IF(AQ577="1",BH577,0),2)</f>
        <v>0</v>
      </c>
      <c r="AC577" s="181">
        <f>ROUND(IF(AQ577="1",BI577,0),2)</f>
        <v>0</v>
      </c>
      <c r="AD577" s="181">
        <f>ROUND(IF(AQ577="7",BH577,0),2)</f>
        <v>0</v>
      </c>
      <c r="AE577" s="181">
        <f>ROUND(IF(AQ577="7",BI577,0),2)</f>
        <v>0</v>
      </c>
      <c r="AF577" s="181">
        <f>ROUND(IF(AQ577="2",BH577,0),2)</f>
        <v>0</v>
      </c>
      <c r="AG577" s="181">
        <f>ROUND(IF(AQ577="2",BI577,0),2)</f>
        <v>0</v>
      </c>
      <c r="AH577" s="181">
        <f>ROUND(IF(AQ577="0",BJ577,0),2)</f>
        <v>0</v>
      </c>
      <c r="AI577" s="183" t="s">
        <v>521</v>
      </c>
      <c r="AJ577" s="181">
        <f>IF(AN577=0,K577,0)</f>
        <v>0</v>
      </c>
      <c r="AK577" s="181">
        <f>IF(AN577=12,K577,0)</f>
        <v>0</v>
      </c>
      <c r="AL577" s="181">
        <f>IF(AN577=21,K577,0)</f>
        <v>0</v>
      </c>
      <c r="AN577" s="181">
        <v>21</v>
      </c>
      <c r="AO577" s="181">
        <f>H577*0.306668649</f>
        <v>0</v>
      </c>
      <c r="AP577" s="181">
        <f>H577*(1-0.306668649)</f>
        <v>0</v>
      </c>
      <c r="AQ577" s="182" t="s">
        <v>220</v>
      </c>
      <c r="AV577" s="181">
        <f>ROUND(AW577+AX577,2)</f>
        <v>0</v>
      </c>
      <c r="AW577" s="181">
        <f>ROUND(G577*AO577,2)</f>
        <v>0</v>
      </c>
      <c r="AX577" s="181">
        <f>ROUND(G577*AP577,2)</f>
        <v>0</v>
      </c>
      <c r="AY577" s="182" t="s">
        <v>767</v>
      </c>
      <c r="AZ577" s="182" t="s">
        <v>779</v>
      </c>
      <c r="BA577" s="183" t="s">
        <v>774</v>
      </c>
      <c r="BC577" s="181">
        <f>AW577+AX577</f>
        <v>0</v>
      </c>
      <c r="BD577" s="181">
        <f>H577/(100-BE577)*100</f>
        <v>0</v>
      </c>
      <c r="BE577" s="181">
        <v>0</v>
      </c>
      <c r="BF577" s="181">
        <f>M577</f>
        <v>6.2999999999999992E-4</v>
      </c>
      <c r="BH577" s="181">
        <f>G577*AO577</f>
        <v>0</v>
      </c>
      <c r="BI577" s="181">
        <f>G577*AP577</f>
        <v>0</v>
      </c>
      <c r="BJ577" s="181">
        <f>G577*H577</f>
        <v>0</v>
      </c>
      <c r="BK577" s="182" t="s">
        <v>747</v>
      </c>
      <c r="BL577" s="181">
        <v>722</v>
      </c>
      <c r="BW577" s="181">
        <v>21</v>
      </c>
      <c r="BX577" s="169" t="s">
        <v>405</v>
      </c>
    </row>
    <row r="578" spans="1:76" ht="27" customHeight="1" x14ac:dyDescent="0.25">
      <c r="A578" s="180"/>
      <c r="C578" s="192" t="s">
        <v>234</v>
      </c>
      <c r="D578" s="260" t="s">
        <v>271</v>
      </c>
      <c r="E578" s="261"/>
      <c r="F578" s="261"/>
      <c r="G578" s="261"/>
      <c r="H578" s="261"/>
      <c r="I578" s="261"/>
      <c r="J578" s="261"/>
      <c r="K578" s="261"/>
      <c r="L578" s="261"/>
      <c r="M578" s="261"/>
      <c r="N578" s="262"/>
    </row>
    <row r="579" spans="1:76" x14ac:dyDescent="0.25">
      <c r="A579" s="180"/>
      <c r="D579" s="179">
        <v>5</v>
      </c>
      <c r="E579" s="179" t="s">
        <v>737</v>
      </c>
      <c r="G579" s="178">
        <f t="shared" ref="G579:G581" si="85">D579</f>
        <v>5</v>
      </c>
      <c r="N579" s="177"/>
    </row>
    <row r="580" spans="1:76" x14ac:dyDescent="0.25">
      <c r="A580" s="180"/>
      <c r="D580" s="179">
        <v>0</v>
      </c>
      <c r="E580" s="179" t="s">
        <v>738</v>
      </c>
      <c r="G580" s="178">
        <f t="shared" si="85"/>
        <v>0</v>
      </c>
      <c r="N580" s="177"/>
    </row>
    <row r="581" spans="1:76" x14ac:dyDescent="0.25">
      <c r="A581" s="180"/>
      <c r="D581" s="179">
        <v>4</v>
      </c>
      <c r="E581" s="179" t="s">
        <v>733</v>
      </c>
      <c r="G581" s="178">
        <f t="shared" si="85"/>
        <v>4</v>
      </c>
      <c r="N581" s="177"/>
    </row>
    <row r="582" spans="1:76" ht="25.5" x14ac:dyDescent="0.25">
      <c r="A582" s="186" t="s">
        <v>548</v>
      </c>
      <c r="B582" s="168" t="s">
        <v>521</v>
      </c>
      <c r="C582" s="168" t="s">
        <v>252</v>
      </c>
      <c r="D582" s="247" t="s">
        <v>253</v>
      </c>
      <c r="E582" s="239"/>
      <c r="F582" s="168" t="s">
        <v>116</v>
      </c>
      <c r="G582" s="181">
        <f>SUM(G583:G585)</f>
        <v>8</v>
      </c>
      <c r="H582" s="185"/>
      <c r="I582" s="181">
        <f>ROUND(G582*AO582,2)</f>
        <v>0</v>
      </c>
      <c r="J582" s="181">
        <f>ROUND(G582*AP582,2)</f>
        <v>0</v>
      </c>
      <c r="K582" s="181">
        <f>ROUND(G582*H582,2)</f>
        <v>0</v>
      </c>
      <c r="L582" s="181">
        <v>6.7000000000000002E-4</v>
      </c>
      <c r="M582" s="181">
        <f>G582*L582</f>
        <v>5.3600000000000002E-3</v>
      </c>
      <c r="N582" s="184" t="s">
        <v>812</v>
      </c>
      <c r="Z582" s="181">
        <f>ROUND(IF(AQ582="5",BJ582,0),2)</f>
        <v>0</v>
      </c>
      <c r="AB582" s="181">
        <f>ROUND(IF(AQ582="1",BH582,0),2)</f>
        <v>0</v>
      </c>
      <c r="AC582" s="181">
        <f>ROUND(IF(AQ582="1",BI582,0),2)</f>
        <v>0</v>
      </c>
      <c r="AD582" s="181">
        <f>ROUND(IF(AQ582="7",BH582,0),2)</f>
        <v>0</v>
      </c>
      <c r="AE582" s="181">
        <f>ROUND(IF(AQ582="7",BI582,0),2)</f>
        <v>0</v>
      </c>
      <c r="AF582" s="181">
        <f>ROUND(IF(AQ582="2",BH582,0),2)</f>
        <v>0</v>
      </c>
      <c r="AG582" s="181">
        <f>ROUND(IF(AQ582="2",BI582,0),2)</f>
        <v>0</v>
      </c>
      <c r="AH582" s="181">
        <f>ROUND(IF(AQ582="0",BJ582,0),2)</f>
        <v>0</v>
      </c>
      <c r="AI582" s="183" t="s">
        <v>521</v>
      </c>
      <c r="AJ582" s="181">
        <f>IF(AN582=0,K582,0)</f>
        <v>0</v>
      </c>
      <c r="AK582" s="181">
        <f>IF(AN582=12,K582,0)</f>
        <v>0</v>
      </c>
      <c r="AL582" s="181">
        <f>IF(AN582=21,K582,0)</f>
        <v>0</v>
      </c>
      <c r="AN582" s="181">
        <v>21</v>
      </c>
      <c r="AO582" s="181">
        <f>H582*1</f>
        <v>0</v>
      </c>
      <c r="AP582" s="181">
        <f>H582*(1-1)</f>
        <v>0</v>
      </c>
      <c r="AQ582" s="182" t="s">
        <v>220</v>
      </c>
      <c r="AV582" s="181">
        <f>ROUND(AW582+AX582,2)</f>
        <v>0</v>
      </c>
      <c r="AW582" s="181">
        <f>ROUND(G582*AO582,2)</f>
        <v>0</v>
      </c>
      <c r="AX582" s="181">
        <f>ROUND(G582*AP582,2)</f>
        <v>0</v>
      </c>
      <c r="AY582" s="182" t="s">
        <v>767</v>
      </c>
      <c r="AZ582" s="182" t="s">
        <v>779</v>
      </c>
      <c r="BA582" s="183" t="s">
        <v>774</v>
      </c>
      <c r="BC582" s="181">
        <f>AW582+AX582</f>
        <v>0</v>
      </c>
      <c r="BD582" s="181">
        <f>H582/(100-BE582)*100</f>
        <v>0</v>
      </c>
      <c r="BE582" s="181">
        <v>0</v>
      </c>
      <c r="BF582" s="181">
        <f>M582</f>
        <v>5.3600000000000002E-3</v>
      </c>
      <c r="BH582" s="181">
        <f>G582*AO582</f>
        <v>0</v>
      </c>
      <c r="BI582" s="181">
        <f>G582*AP582</f>
        <v>0</v>
      </c>
      <c r="BJ582" s="181">
        <f>G582*H582</f>
        <v>0</v>
      </c>
      <c r="BK582" s="182" t="s">
        <v>242</v>
      </c>
      <c r="BL582" s="181">
        <v>722</v>
      </c>
      <c r="BW582" s="181">
        <v>21</v>
      </c>
      <c r="BX582" s="169" t="s">
        <v>253</v>
      </c>
    </row>
    <row r="583" spans="1:76" x14ac:dyDescent="0.25">
      <c r="A583" s="180"/>
      <c r="D583" s="179">
        <v>4</v>
      </c>
      <c r="E583" s="179" t="s">
        <v>737</v>
      </c>
      <c r="G583" s="178">
        <f t="shared" ref="G583:G585" si="86">D583</f>
        <v>4</v>
      </c>
      <c r="N583" s="177"/>
    </row>
    <row r="584" spans="1:76" x14ac:dyDescent="0.25">
      <c r="A584" s="180"/>
      <c r="D584" s="179">
        <v>0</v>
      </c>
      <c r="E584" s="179" t="s">
        <v>738</v>
      </c>
      <c r="G584" s="178">
        <f t="shared" si="86"/>
        <v>0</v>
      </c>
      <c r="N584" s="177"/>
    </row>
    <row r="585" spans="1:76" x14ac:dyDescent="0.25">
      <c r="A585" s="180"/>
      <c r="D585" s="179">
        <v>4</v>
      </c>
      <c r="E585" s="179" t="s">
        <v>733</v>
      </c>
      <c r="G585" s="178">
        <f t="shared" si="86"/>
        <v>4</v>
      </c>
      <c r="N585" s="177"/>
    </row>
    <row r="586" spans="1:76" ht="38.25" x14ac:dyDescent="0.25">
      <c r="A586" s="180"/>
      <c r="C586" s="192" t="s">
        <v>243</v>
      </c>
      <c r="D586" s="260" t="s">
        <v>244</v>
      </c>
      <c r="E586" s="261"/>
      <c r="F586" s="261"/>
      <c r="G586" s="261"/>
      <c r="H586" s="261"/>
      <c r="I586" s="261"/>
      <c r="J586" s="261"/>
      <c r="K586" s="261"/>
      <c r="L586" s="261"/>
      <c r="M586" s="261"/>
      <c r="N586" s="262"/>
      <c r="BX586" s="193" t="s">
        <v>244</v>
      </c>
    </row>
    <row r="587" spans="1:76" x14ac:dyDescent="0.25">
      <c r="A587" s="186" t="s">
        <v>549</v>
      </c>
      <c r="B587" s="168" t="s">
        <v>521</v>
      </c>
      <c r="C587" s="168" t="s">
        <v>429</v>
      </c>
      <c r="D587" s="247" t="s">
        <v>430</v>
      </c>
      <c r="E587" s="239"/>
      <c r="F587" s="168" t="s">
        <v>116</v>
      </c>
      <c r="G587" s="181">
        <f>SUM(G588:G590)</f>
        <v>277</v>
      </c>
      <c r="H587" s="185"/>
      <c r="I587" s="181">
        <f>ROUND(G587*AO587,2)</f>
        <v>0</v>
      </c>
      <c r="J587" s="181">
        <f>ROUND(G587*AP587,2)</f>
        <v>0</v>
      </c>
      <c r="K587" s="181">
        <f>ROUND(G587*H587,2)</f>
        <v>0</v>
      </c>
      <c r="L587" s="181">
        <v>0</v>
      </c>
      <c r="M587" s="181">
        <f>G587*L587</f>
        <v>0</v>
      </c>
      <c r="N587" s="184" t="s">
        <v>812</v>
      </c>
      <c r="Z587" s="181">
        <f>ROUND(IF(AQ587="5",BJ587,0),2)</f>
        <v>0</v>
      </c>
      <c r="AB587" s="181">
        <f>ROUND(IF(AQ587="1",BH587,0),2)</f>
        <v>0</v>
      </c>
      <c r="AC587" s="181">
        <f>ROUND(IF(AQ587="1",BI587,0),2)</f>
        <v>0</v>
      </c>
      <c r="AD587" s="181">
        <f>ROUND(IF(AQ587="7",BH587,0),2)</f>
        <v>0</v>
      </c>
      <c r="AE587" s="181">
        <f>ROUND(IF(AQ587="7",BI587,0),2)</f>
        <v>0</v>
      </c>
      <c r="AF587" s="181">
        <f>ROUND(IF(AQ587="2",BH587,0),2)</f>
        <v>0</v>
      </c>
      <c r="AG587" s="181">
        <f>ROUND(IF(AQ587="2",BI587,0),2)</f>
        <v>0</v>
      </c>
      <c r="AH587" s="181">
        <f>ROUND(IF(AQ587="0",BJ587,0),2)</f>
        <v>0</v>
      </c>
      <c r="AI587" s="183" t="s">
        <v>521</v>
      </c>
      <c r="AJ587" s="181">
        <f>IF(AN587=0,K587,0)</f>
        <v>0</v>
      </c>
      <c r="AK587" s="181">
        <f>IF(AN587=12,K587,0)</f>
        <v>0</v>
      </c>
      <c r="AL587" s="181">
        <f>IF(AN587=21,K587,0)</f>
        <v>0</v>
      </c>
      <c r="AN587" s="181">
        <v>21</v>
      </c>
      <c r="AO587" s="181">
        <f>H587*0</f>
        <v>0</v>
      </c>
      <c r="AP587" s="181">
        <f>H587*(1-0)</f>
        <v>0</v>
      </c>
      <c r="AQ587" s="182" t="s">
        <v>220</v>
      </c>
      <c r="AV587" s="181">
        <f>ROUND(AW587+AX587,2)</f>
        <v>0</v>
      </c>
      <c r="AW587" s="181">
        <f>ROUND(G587*AO587,2)</f>
        <v>0</v>
      </c>
      <c r="AX587" s="181">
        <f>ROUND(G587*AP587,2)</f>
        <v>0</v>
      </c>
      <c r="AY587" s="182" t="s">
        <v>767</v>
      </c>
      <c r="AZ587" s="182" t="s">
        <v>779</v>
      </c>
      <c r="BA587" s="183" t="s">
        <v>774</v>
      </c>
      <c r="BC587" s="181">
        <f>AW587+AX587</f>
        <v>0</v>
      </c>
      <c r="BD587" s="181">
        <f>H587/(100-BE587)*100</f>
        <v>0</v>
      </c>
      <c r="BE587" s="181">
        <v>0</v>
      </c>
      <c r="BF587" s="181">
        <f>M587</f>
        <v>0</v>
      </c>
      <c r="BH587" s="181">
        <f>G587*AO587</f>
        <v>0</v>
      </c>
      <c r="BI587" s="181">
        <f>G587*AP587</f>
        <v>0</v>
      </c>
      <c r="BJ587" s="181">
        <f>G587*H587</f>
        <v>0</v>
      </c>
      <c r="BK587" s="182" t="s">
        <v>747</v>
      </c>
      <c r="BL587" s="181">
        <v>722</v>
      </c>
      <c r="BW587" s="181">
        <v>21</v>
      </c>
      <c r="BX587" s="169" t="s">
        <v>430</v>
      </c>
    </row>
    <row r="588" spans="1:76" x14ac:dyDescent="0.25">
      <c r="A588" s="180"/>
      <c r="D588" s="179">
        <v>135</v>
      </c>
      <c r="E588" s="179" t="s">
        <v>737</v>
      </c>
      <c r="G588" s="178">
        <f t="shared" ref="G588:G590" si="87">D588</f>
        <v>135</v>
      </c>
      <c r="N588" s="177"/>
    </row>
    <row r="589" spans="1:76" x14ac:dyDescent="0.25">
      <c r="A589" s="180"/>
      <c r="D589" s="179">
        <v>32</v>
      </c>
      <c r="E589" s="179" t="s">
        <v>738</v>
      </c>
      <c r="G589" s="178">
        <f t="shared" si="87"/>
        <v>32</v>
      </c>
      <c r="N589" s="177"/>
    </row>
    <row r="590" spans="1:76" x14ac:dyDescent="0.25">
      <c r="A590" s="180"/>
      <c r="D590" s="179">
        <v>110</v>
      </c>
      <c r="E590" s="179" t="s">
        <v>733</v>
      </c>
      <c r="G590" s="178">
        <f t="shared" si="87"/>
        <v>110</v>
      </c>
      <c r="N590" s="177"/>
    </row>
    <row r="591" spans="1:76" x14ac:dyDescent="0.25">
      <c r="A591" s="186" t="s">
        <v>550</v>
      </c>
      <c r="B591" s="168" t="s">
        <v>521</v>
      </c>
      <c r="C591" s="168" t="s">
        <v>432</v>
      </c>
      <c r="D591" s="247" t="s">
        <v>433</v>
      </c>
      <c r="E591" s="239"/>
      <c r="F591" s="168" t="s">
        <v>116</v>
      </c>
      <c r="G591" s="181">
        <f>SUM(G592:G594)</f>
        <v>31</v>
      </c>
      <c r="H591" s="185"/>
      <c r="I591" s="181">
        <f>ROUND(G591*AO591,2)</f>
        <v>0</v>
      </c>
      <c r="J591" s="181">
        <f>ROUND(G591*AP591,2)</f>
        <v>0</v>
      </c>
      <c r="K591" s="181">
        <f>ROUND(G591*H591,2)</f>
        <v>0</v>
      </c>
      <c r="L591" s="181">
        <v>0</v>
      </c>
      <c r="M591" s="181">
        <f>G591*L591</f>
        <v>0</v>
      </c>
      <c r="N591" s="184" t="s">
        <v>812</v>
      </c>
      <c r="Z591" s="181">
        <f>ROUND(IF(AQ591="5",BJ591,0),2)</f>
        <v>0</v>
      </c>
      <c r="AB591" s="181">
        <f>ROUND(IF(AQ591="1",BH591,0),2)</f>
        <v>0</v>
      </c>
      <c r="AC591" s="181">
        <f>ROUND(IF(AQ591="1",BI591,0),2)</f>
        <v>0</v>
      </c>
      <c r="AD591" s="181">
        <f>ROUND(IF(AQ591="7",BH591,0),2)</f>
        <v>0</v>
      </c>
      <c r="AE591" s="181">
        <f>ROUND(IF(AQ591="7",BI591,0),2)</f>
        <v>0</v>
      </c>
      <c r="AF591" s="181">
        <f>ROUND(IF(AQ591="2",BH591,0),2)</f>
        <v>0</v>
      </c>
      <c r="AG591" s="181">
        <f>ROUND(IF(AQ591="2",BI591,0),2)</f>
        <v>0</v>
      </c>
      <c r="AH591" s="181">
        <f>ROUND(IF(AQ591="0",BJ591,0),2)</f>
        <v>0</v>
      </c>
      <c r="AI591" s="183" t="s">
        <v>521</v>
      </c>
      <c r="AJ591" s="181">
        <f>IF(AN591=0,K591,0)</f>
        <v>0</v>
      </c>
      <c r="AK591" s="181">
        <f>IF(AN591=12,K591,0)</f>
        <v>0</v>
      </c>
      <c r="AL591" s="181">
        <f>IF(AN591=21,K591,0)</f>
        <v>0</v>
      </c>
      <c r="AN591" s="181">
        <v>21</v>
      </c>
      <c r="AO591" s="181">
        <f>H591*0</f>
        <v>0</v>
      </c>
      <c r="AP591" s="181">
        <f>H591*(1-0)</f>
        <v>0</v>
      </c>
      <c r="AQ591" s="182" t="s">
        <v>220</v>
      </c>
      <c r="AV591" s="181">
        <f>ROUND(AW591+AX591,2)</f>
        <v>0</v>
      </c>
      <c r="AW591" s="181">
        <f>ROUND(G591*AO591,2)</f>
        <v>0</v>
      </c>
      <c r="AX591" s="181">
        <f>ROUND(G591*AP591,2)</f>
        <v>0</v>
      </c>
      <c r="AY591" s="182" t="s">
        <v>767</v>
      </c>
      <c r="AZ591" s="182" t="s">
        <v>779</v>
      </c>
      <c r="BA591" s="183" t="s">
        <v>774</v>
      </c>
      <c r="BC591" s="181">
        <f>AW591+AX591</f>
        <v>0</v>
      </c>
      <c r="BD591" s="181">
        <f>H591/(100-BE591)*100</f>
        <v>0</v>
      </c>
      <c r="BE591" s="181">
        <v>0</v>
      </c>
      <c r="BF591" s="181">
        <f>M591</f>
        <v>0</v>
      </c>
      <c r="BH591" s="181">
        <f>G591*AO591</f>
        <v>0</v>
      </c>
      <c r="BI591" s="181">
        <f>G591*AP591</f>
        <v>0</v>
      </c>
      <c r="BJ591" s="181">
        <f>G591*H591</f>
        <v>0</v>
      </c>
      <c r="BK591" s="182" t="s">
        <v>747</v>
      </c>
      <c r="BL591" s="181">
        <v>722</v>
      </c>
      <c r="BW591" s="181">
        <v>21</v>
      </c>
      <c r="BX591" s="169" t="s">
        <v>433</v>
      </c>
    </row>
    <row r="592" spans="1:76" x14ac:dyDescent="0.25">
      <c r="A592" s="180"/>
      <c r="D592" s="179">
        <v>13</v>
      </c>
      <c r="E592" s="179" t="s">
        <v>737</v>
      </c>
      <c r="G592" s="178">
        <f t="shared" ref="G592:G594" si="88">D592</f>
        <v>13</v>
      </c>
      <c r="N592" s="177"/>
    </row>
    <row r="593" spans="1:76" x14ac:dyDescent="0.25">
      <c r="A593" s="180"/>
      <c r="D593" s="179">
        <v>10</v>
      </c>
      <c r="E593" s="179" t="s">
        <v>738</v>
      </c>
      <c r="G593" s="178">
        <f t="shared" si="88"/>
        <v>10</v>
      </c>
      <c r="N593" s="177"/>
    </row>
    <row r="594" spans="1:76" x14ac:dyDescent="0.25">
      <c r="A594" s="180"/>
      <c r="D594" s="179">
        <v>8</v>
      </c>
      <c r="E594" s="179" t="s">
        <v>733</v>
      </c>
      <c r="G594" s="178">
        <f t="shared" si="88"/>
        <v>8</v>
      </c>
      <c r="N594" s="177"/>
    </row>
    <row r="595" spans="1:76" x14ac:dyDescent="0.25">
      <c r="A595" s="186" t="s">
        <v>551</v>
      </c>
      <c r="B595" s="168" t="s">
        <v>521</v>
      </c>
      <c r="C595" s="168" t="s">
        <v>273</v>
      </c>
      <c r="D595" s="247" t="s">
        <v>274</v>
      </c>
      <c r="E595" s="239"/>
      <c r="F595" s="168" t="s">
        <v>116</v>
      </c>
      <c r="G595" s="181">
        <f>SUM(G596:G598)</f>
        <v>301</v>
      </c>
      <c r="H595" s="185"/>
      <c r="I595" s="181">
        <f>ROUND(G595*AO595,2)</f>
        <v>0</v>
      </c>
      <c r="J595" s="181">
        <f>ROUND(G595*AP595,2)</f>
        <v>0</v>
      </c>
      <c r="K595" s="181">
        <f>ROUND(G595*H595,2)</f>
        <v>0</v>
      </c>
      <c r="L595" s="181">
        <v>1.0000000000000001E-5</v>
      </c>
      <c r="M595" s="181">
        <f>G595*L595</f>
        <v>3.0100000000000001E-3</v>
      </c>
      <c r="N595" s="184" t="s">
        <v>812</v>
      </c>
      <c r="Z595" s="181">
        <f>ROUND(IF(AQ595="5",BJ595,0),2)</f>
        <v>0</v>
      </c>
      <c r="AB595" s="181">
        <f>ROUND(IF(AQ595="1",BH595,0),2)</f>
        <v>0</v>
      </c>
      <c r="AC595" s="181">
        <f>ROUND(IF(AQ595="1",BI595,0),2)</f>
        <v>0</v>
      </c>
      <c r="AD595" s="181">
        <f>ROUND(IF(AQ595="7",BH595,0),2)</f>
        <v>0</v>
      </c>
      <c r="AE595" s="181">
        <f>ROUND(IF(AQ595="7",BI595,0),2)</f>
        <v>0</v>
      </c>
      <c r="AF595" s="181">
        <f>ROUND(IF(AQ595="2",BH595,0),2)</f>
        <v>0</v>
      </c>
      <c r="AG595" s="181">
        <f>ROUND(IF(AQ595="2",BI595,0),2)</f>
        <v>0</v>
      </c>
      <c r="AH595" s="181">
        <f>ROUND(IF(AQ595="0",BJ595,0),2)</f>
        <v>0</v>
      </c>
      <c r="AI595" s="183" t="s">
        <v>521</v>
      </c>
      <c r="AJ595" s="181">
        <f>IF(AN595=0,K595,0)</f>
        <v>0</v>
      </c>
      <c r="AK595" s="181">
        <f>IF(AN595=12,K595,0)</f>
        <v>0</v>
      </c>
      <c r="AL595" s="181">
        <f>IF(AN595=21,K595,0)</f>
        <v>0</v>
      </c>
      <c r="AN595" s="181">
        <v>21</v>
      </c>
      <c r="AO595" s="181">
        <f>H595*0.048707541</f>
        <v>0</v>
      </c>
      <c r="AP595" s="181">
        <f>H595*(1-0.048707541)</f>
        <v>0</v>
      </c>
      <c r="AQ595" s="182" t="s">
        <v>220</v>
      </c>
      <c r="AV595" s="181">
        <f>ROUND(AW595+AX595,2)</f>
        <v>0</v>
      </c>
      <c r="AW595" s="181">
        <f>ROUND(G595*AO595,2)</f>
        <v>0</v>
      </c>
      <c r="AX595" s="181">
        <f>ROUND(G595*AP595,2)</f>
        <v>0</v>
      </c>
      <c r="AY595" s="182" t="s">
        <v>767</v>
      </c>
      <c r="AZ595" s="182" t="s">
        <v>779</v>
      </c>
      <c r="BA595" s="183" t="s">
        <v>774</v>
      </c>
      <c r="BC595" s="181">
        <f>AW595+AX595</f>
        <v>0</v>
      </c>
      <c r="BD595" s="181">
        <f>H595/(100-BE595)*100</f>
        <v>0</v>
      </c>
      <c r="BE595" s="181">
        <v>0</v>
      </c>
      <c r="BF595" s="181">
        <f>M595</f>
        <v>3.0100000000000001E-3</v>
      </c>
      <c r="BH595" s="181">
        <f>G595*AO595</f>
        <v>0</v>
      </c>
      <c r="BI595" s="181">
        <f>G595*AP595</f>
        <v>0</v>
      </c>
      <c r="BJ595" s="181">
        <f>G595*H595</f>
        <v>0</v>
      </c>
      <c r="BK595" s="182" t="s">
        <v>747</v>
      </c>
      <c r="BL595" s="181">
        <v>722</v>
      </c>
      <c r="BW595" s="181">
        <v>21</v>
      </c>
      <c r="BX595" s="169" t="s">
        <v>274</v>
      </c>
    </row>
    <row r="596" spans="1:76" x14ac:dyDescent="0.25">
      <c r="A596" s="180"/>
      <c r="D596" s="179">
        <v>142</v>
      </c>
      <c r="E596" s="179" t="s">
        <v>737</v>
      </c>
      <c r="G596" s="178">
        <f t="shared" ref="G596:G598" si="89">D596</f>
        <v>142</v>
      </c>
      <c r="N596" s="177"/>
    </row>
    <row r="597" spans="1:76" x14ac:dyDescent="0.25">
      <c r="A597" s="180"/>
      <c r="D597" s="179">
        <v>25</v>
      </c>
      <c r="E597" s="179" t="s">
        <v>738</v>
      </c>
      <c r="G597" s="178">
        <f t="shared" si="89"/>
        <v>25</v>
      </c>
      <c r="N597" s="177"/>
    </row>
    <row r="598" spans="1:76" x14ac:dyDescent="0.25">
      <c r="A598" s="180"/>
      <c r="D598" s="179">
        <v>134</v>
      </c>
      <c r="E598" s="179" t="s">
        <v>733</v>
      </c>
      <c r="G598" s="178">
        <f t="shared" si="89"/>
        <v>134</v>
      </c>
      <c r="N598" s="177"/>
    </row>
    <row r="599" spans="1:76" x14ac:dyDescent="0.25">
      <c r="A599" s="186" t="s">
        <v>552</v>
      </c>
      <c r="B599" s="168" t="s">
        <v>521</v>
      </c>
      <c r="C599" s="168" t="s">
        <v>276</v>
      </c>
      <c r="D599" s="247" t="s">
        <v>553</v>
      </c>
      <c r="E599" s="239"/>
      <c r="F599" s="168" t="s">
        <v>116</v>
      </c>
      <c r="G599" s="181">
        <f>SUM(G600:G602)</f>
        <v>301</v>
      </c>
      <c r="H599" s="185"/>
      <c r="I599" s="181">
        <f>ROUND(G599*AO599,2)</f>
        <v>0</v>
      </c>
      <c r="J599" s="181">
        <f>ROUND(G599*AP599,2)</f>
        <v>0</v>
      </c>
      <c r="K599" s="181">
        <f>ROUND(G599*H599,2)</f>
        <v>0</v>
      </c>
      <c r="L599" s="181">
        <v>0</v>
      </c>
      <c r="M599" s="181">
        <f>G599*L599</f>
        <v>0</v>
      </c>
      <c r="N599" s="184" t="s">
        <v>812</v>
      </c>
      <c r="Z599" s="181">
        <f>ROUND(IF(AQ599="5",BJ599,0),2)</f>
        <v>0</v>
      </c>
      <c r="AB599" s="181">
        <f>ROUND(IF(AQ599="1",BH599,0),2)</f>
        <v>0</v>
      </c>
      <c r="AC599" s="181">
        <f>ROUND(IF(AQ599="1",BI599,0),2)</f>
        <v>0</v>
      </c>
      <c r="AD599" s="181">
        <f>ROUND(IF(AQ599="7",BH599,0),2)</f>
        <v>0</v>
      </c>
      <c r="AE599" s="181">
        <f>ROUND(IF(AQ599="7",BI599,0),2)</f>
        <v>0</v>
      </c>
      <c r="AF599" s="181">
        <f>ROUND(IF(AQ599="2",BH599,0),2)</f>
        <v>0</v>
      </c>
      <c r="AG599" s="181">
        <f>ROUND(IF(AQ599="2",BI599,0),2)</f>
        <v>0</v>
      </c>
      <c r="AH599" s="181">
        <f>ROUND(IF(AQ599="0",BJ599,0),2)</f>
        <v>0</v>
      </c>
      <c r="AI599" s="183" t="s">
        <v>521</v>
      </c>
      <c r="AJ599" s="181">
        <f>IF(AN599=0,K599,0)</f>
        <v>0</v>
      </c>
      <c r="AK599" s="181">
        <f>IF(AN599=12,K599,0)</f>
        <v>0</v>
      </c>
      <c r="AL599" s="181">
        <f>IF(AN599=21,K599,0)</f>
        <v>0</v>
      </c>
      <c r="AN599" s="181">
        <v>21</v>
      </c>
      <c r="AO599" s="181">
        <f>H599*0.017302799</f>
        <v>0</v>
      </c>
      <c r="AP599" s="181">
        <f>H599*(1-0.017302799)</f>
        <v>0</v>
      </c>
      <c r="AQ599" s="182" t="s">
        <v>220</v>
      </c>
      <c r="AV599" s="181">
        <f>ROUND(AW599+AX599,2)</f>
        <v>0</v>
      </c>
      <c r="AW599" s="181">
        <f>ROUND(G599*AO599,2)</f>
        <v>0</v>
      </c>
      <c r="AX599" s="181">
        <f>ROUND(G599*AP599,2)</f>
        <v>0</v>
      </c>
      <c r="AY599" s="182" t="s">
        <v>767</v>
      </c>
      <c r="AZ599" s="182" t="s">
        <v>779</v>
      </c>
      <c r="BA599" s="183" t="s">
        <v>774</v>
      </c>
      <c r="BC599" s="181">
        <f>AW599+AX599</f>
        <v>0</v>
      </c>
      <c r="BD599" s="181">
        <f>H599/(100-BE599)*100</f>
        <v>0</v>
      </c>
      <c r="BE599" s="181">
        <v>0</v>
      </c>
      <c r="BF599" s="181">
        <f>M599</f>
        <v>0</v>
      </c>
      <c r="BH599" s="181">
        <f>G599*AO599</f>
        <v>0</v>
      </c>
      <c r="BI599" s="181">
        <f>G599*AP599</f>
        <v>0</v>
      </c>
      <c r="BJ599" s="181">
        <f>G599*H599</f>
        <v>0</v>
      </c>
      <c r="BK599" s="182" t="s">
        <v>747</v>
      </c>
      <c r="BL599" s="181">
        <v>722</v>
      </c>
      <c r="BW599" s="181">
        <v>21</v>
      </c>
      <c r="BX599" s="169" t="s">
        <v>553</v>
      </c>
    </row>
    <row r="600" spans="1:76" x14ac:dyDescent="0.25">
      <c r="A600" s="180"/>
      <c r="D600" s="179">
        <v>142</v>
      </c>
      <c r="E600" s="179" t="s">
        <v>737</v>
      </c>
      <c r="G600" s="178">
        <f t="shared" ref="G600:G602" si="90">D600</f>
        <v>142</v>
      </c>
      <c r="N600" s="177"/>
    </row>
    <row r="601" spans="1:76" x14ac:dyDescent="0.25">
      <c r="A601" s="180"/>
      <c r="D601" s="179">
        <v>25</v>
      </c>
      <c r="E601" s="179" t="s">
        <v>738</v>
      </c>
      <c r="G601" s="178">
        <f t="shared" si="90"/>
        <v>25</v>
      </c>
      <c r="N601" s="177"/>
    </row>
    <row r="602" spans="1:76" x14ac:dyDescent="0.25">
      <c r="A602" s="180"/>
      <c r="D602" s="179">
        <v>134</v>
      </c>
      <c r="E602" s="179" t="s">
        <v>733</v>
      </c>
      <c r="G602" s="178">
        <f t="shared" si="90"/>
        <v>134</v>
      </c>
      <c r="N602" s="177"/>
    </row>
    <row r="603" spans="1:76" x14ac:dyDescent="0.25">
      <c r="A603" s="191" t="s">
        <v>141</v>
      </c>
      <c r="B603" s="190" t="s">
        <v>521</v>
      </c>
      <c r="C603" s="190" t="s">
        <v>155</v>
      </c>
      <c r="D603" s="257" t="s">
        <v>156</v>
      </c>
      <c r="E603" s="258"/>
      <c r="F603" s="189" t="s">
        <v>12</v>
      </c>
      <c r="G603" s="189" t="s">
        <v>12</v>
      </c>
      <c r="H603" s="189" t="s">
        <v>12</v>
      </c>
      <c r="I603" s="187">
        <f>ROUND(SUM(I604:I639),2)</f>
        <v>0</v>
      </c>
      <c r="J603" s="187">
        <f>ROUND(SUM(J604:J639),2)</f>
        <v>0</v>
      </c>
      <c r="K603" s="187">
        <f>ROUND(SUM(K604:K639),2)</f>
        <v>0</v>
      </c>
      <c r="L603" s="183" t="s">
        <v>141</v>
      </c>
      <c r="M603" s="187">
        <f>SUM(M604:M639)</f>
        <v>0.27069000000000004</v>
      </c>
      <c r="N603" s="188" t="s">
        <v>141</v>
      </c>
      <c r="AI603" s="183" t="s">
        <v>521</v>
      </c>
      <c r="AS603" s="187">
        <f>SUM(AJ604:AJ639)</f>
        <v>0</v>
      </c>
      <c r="AT603" s="187">
        <f>SUM(AK604:AK639)</f>
        <v>0</v>
      </c>
      <c r="AU603" s="187">
        <f>SUM(AL604:AL639)</f>
        <v>0</v>
      </c>
    </row>
    <row r="604" spans="1:76" x14ac:dyDescent="0.25">
      <c r="A604" s="186" t="s">
        <v>554</v>
      </c>
      <c r="B604" s="168" t="s">
        <v>521</v>
      </c>
      <c r="C604" s="168" t="s">
        <v>447</v>
      </c>
      <c r="D604" s="247" t="s">
        <v>448</v>
      </c>
      <c r="E604" s="239"/>
      <c r="F604" s="168" t="s">
        <v>167</v>
      </c>
      <c r="G604" s="181">
        <f>SUM(G605:G607)</f>
        <v>5</v>
      </c>
      <c r="H604" s="185"/>
      <c r="I604" s="181">
        <f>ROUND(G604*AO604,2)</f>
        <v>0</v>
      </c>
      <c r="J604" s="181">
        <f>ROUND(G604*AP604,2)</f>
        <v>0</v>
      </c>
      <c r="K604" s="181">
        <f>ROUND(G604*H604,2)</f>
        <v>0</v>
      </c>
      <c r="L604" s="181">
        <v>1.56E-3</v>
      </c>
      <c r="M604" s="181">
        <f>G604*L604</f>
        <v>7.7999999999999996E-3</v>
      </c>
      <c r="N604" s="184" t="s">
        <v>812</v>
      </c>
      <c r="Z604" s="181">
        <f>ROUND(IF(AQ604="5",BJ604,0),2)</f>
        <v>0</v>
      </c>
      <c r="AB604" s="181">
        <f>ROUND(IF(AQ604="1",BH604,0),2)</f>
        <v>0</v>
      </c>
      <c r="AC604" s="181">
        <f>ROUND(IF(AQ604="1",BI604,0),2)</f>
        <v>0</v>
      </c>
      <c r="AD604" s="181">
        <f>ROUND(IF(AQ604="7",BH604,0),2)</f>
        <v>0</v>
      </c>
      <c r="AE604" s="181">
        <f>ROUND(IF(AQ604="7",BI604,0),2)</f>
        <v>0</v>
      </c>
      <c r="AF604" s="181">
        <f>ROUND(IF(AQ604="2",BH604,0),2)</f>
        <v>0</v>
      </c>
      <c r="AG604" s="181">
        <f>ROUND(IF(AQ604="2",BI604,0),2)</f>
        <v>0</v>
      </c>
      <c r="AH604" s="181">
        <f>ROUND(IF(AQ604="0",BJ604,0),2)</f>
        <v>0</v>
      </c>
      <c r="AI604" s="183" t="s">
        <v>521</v>
      </c>
      <c r="AJ604" s="181">
        <f>IF(AN604=0,K604,0)</f>
        <v>0</v>
      </c>
      <c r="AK604" s="181">
        <f>IF(AN604=12,K604,0)</f>
        <v>0</v>
      </c>
      <c r="AL604" s="181">
        <f>IF(AN604=21,K604,0)</f>
        <v>0</v>
      </c>
      <c r="AN604" s="181">
        <v>21</v>
      </c>
      <c r="AO604" s="181">
        <f>H604*0</f>
        <v>0</v>
      </c>
      <c r="AP604" s="181">
        <f>H604*(1-0)</f>
        <v>0</v>
      </c>
      <c r="AQ604" s="182" t="s">
        <v>220</v>
      </c>
      <c r="AV604" s="181">
        <f>ROUND(AW604+AX604,2)</f>
        <v>0</v>
      </c>
      <c r="AW604" s="181">
        <f>ROUND(G604*AO604,2)</f>
        <v>0</v>
      </c>
      <c r="AX604" s="181">
        <f>ROUND(G604*AP604,2)</f>
        <v>0</v>
      </c>
      <c r="AY604" s="182" t="s">
        <v>763</v>
      </c>
      <c r="AZ604" s="182" t="s">
        <v>779</v>
      </c>
      <c r="BA604" s="183" t="s">
        <v>774</v>
      </c>
      <c r="BC604" s="181">
        <f>AW604+AX604</f>
        <v>0</v>
      </c>
      <c r="BD604" s="181">
        <f>H604/(100-BE604)*100</f>
        <v>0</v>
      </c>
      <c r="BE604" s="181">
        <v>0</v>
      </c>
      <c r="BF604" s="181">
        <f>M604</f>
        <v>7.7999999999999996E-3</v>
      </c>
      <c r="BH604" s="181">
        <f>G604*AO604</f>
        <v>0</v>
      </c>
      <c r="BI604" s="181">
        <f>G604*AP604</f>
        <v>0</v>
      </c>
      <c r="BJ604" s="181">
        <f>G604*H604</f>
        <v>0</v>
      </c>
      <c r="BK604" s="182" t="s">
        <v>747</v>
      </c>
      <c r="BL604" s="181">
        <v>725</v>
      </c>
      <c r="BW604" s="181">
        <v>21</v>
      </c>
      <c r="BX604" s="169" t="s">
        <v>448</v>
      </c>
    </row>
    <row r="605" spans="1:76" x14ac:dyDescent="0.25">
      <c r="A605" s="180"/>
      <c r="D605" s="179">
        <v>5</v>
      </c>
      <c r="E605" s="179" t="s">
        <v>737</v>
      </c>
      <c r="G605" s="178">
        <f t="shared" ref="G605:G607" si="91">D605</f>
        <v>5</v>
      </c>
      <c r="N605" s="177"/>
    </row>
    <row r="606" spans="1:76" x14ac:dyDescent="0.25">
      <c r="A606" s="180"/>
      <c r="D606" s="179">
        <v>0</v>
      </c>
      <c r="E606" s="179" t="s">
        <v>738</v>
      </c>
      <c r="G606" s="178">
        <f t="shared" si="91"/>
        <v>0</v>
      </c>
      <c r="N606" s="177"/>
    </row>
    <row r="607" spans="1:76" x14ac:dyDescent="0.25">
      <c r="A607" s="180"/>
      <c r="D607" s="179">
        <v>0</v>
      </c>
      <c r="E607" s="179" t="s">
        <v>733</v>
      </c>
      <c r="G607" s="178">
        <f t="shared" si="91"/>
        <v>0</v>
      </c>
      <c r="N607" s="177"/>
    </row>
    <row r="608" spans="1:76" x14ac:dyDescent="0.25">
      <c r="A608" s="186" t="s">
        <v>555</v>
      </c>
      <c r="B608" s="168" t="s">
        <v>521</v>
      </c>
      <c r="C608" s="168" t="s">
        <v>450</v>
      </c>
      <c r="D608" s="247" t="s">
        <v>451</v>
      </c>
      <c r="E608" s="239"/>
      <c r="F608" s="168" t="s">
        <v>98</v>
      </c>
      <c r="G608" s="181">
        <f>SUM(G609:G611)</f>
        <v>5</v>
      </c>
      <c r="H608" s="185"/>
      <c r="I608" s="181">
        <f>ROUND(G608*AO608,2)</f>
        <v>0</v>
      </c>
      <c r="J608" s="181">
        <f>ROUND(G608*AP608,2)</f>
        <v>0</v>
      </c>
      <c r="K608" s="181">
        <f>ROUND(G608*H608,2)</f>
        <v>0</v>
      </c>
      <c r="L608" s="181">
        <v>1.8000000000000001E-4</v>
      </c>
      <c r="M608" s="181">
        <f>G608*L608</f>
        <v>9.0000000000000008E-4</v>
      </c>
      <c r="N608" s="184" t="s">
        <v>812</v>
      </c>
      <c r="Z608" s="181">
        <f>ROUND(IF(AQ608="5",BJ608,0),2)</f>
        <v>0</v>
      </c>
      <c r="AB608" s="181">
        <f>ROUND(IF(AQ608="1",BH608,0),2)</f>
        <v>0</v>
      </c>
      <c r="AC608" s="181">
        <f>ROUND(IF(AQ608="1",BI608,0),2)</f>
        <v>0</v>
      </c>
      <c r="AD608" s="181">
        <f>ROUND(IF(AQ608="7",BH608,0),2)</f>
        <v>0</v>
      </c>
      <c r="AE608" s="181">
        <f>ROUND(IF(AQ608="7",BI608,0),2)</f>
        <v>0</v>
      </c>
      <c r="AF608" s="181">
        <f>ROUND(IF(AQ608="2",BH608,0),2)</f>
        <v>0</v>
      </c>
      <c r="AG608" s="181">
        <f>ROUND(IF(AQ608="2",BI608,0),2)</f>
        <v>0</v>
      </c>
      <c r="AH608" s="181">
        <f>ROUND(IF(AQ608="0",BJ608,0),2)</f>
        <v>0</v>
      </c>
      <c r="AI608" s="183" t="s">
        <v>521</v>
      </c>
      <c r="AJ608" s="181">
        <f>IF(AN608=0,K608,0)</f>
        <v>0</v>
      </c>
      <c r="AK608" s="181">
        <f>IF(AN608=12,K608,0)</f>
        <v>0</v>
      </c>
      <c r="AL608" s="181">
        <f>IF(AN608=21,K608,0)</f>
        <v>0</v>
      </c>
      <c r="AN608" s="181">
        <v>21</v>
      </c>
      <c r="AO608" s="181">
        <f>H608*0.33767646</f>
        <v>0</v>
      </c>
      <c r="AP608" s="181">
        <f>H608*(1-0.33767646)</f>
        <v>0</v>
      </c>
      <c r="AQ608" s="182" t="s">
        <v>220</v>
      </c>
      <c r="AV608" s="181">
        <f>ROUND(AW608+AX608,2)</f>
        <v>0</v>
      </c>
      <c r="AW608" s="181">
        <f>ROUND(G608*AO608,2)</f>
        <v>0</v>
      </c>
      <c r="AX608" s="181">
        <f>ROUND(G608*AP608,2)</f>
        <v>0</v>
      </c>
      <c r="AY608" s="182" t="s">
        <v>763</v>
      </c>
      <c r="AZ608" s="182" t="s">
        <v>779</v>
      </c>
      <c r="BA608" s="183" t="s">
        <v>774</v>
      </c>
      <c r="BC608" s="181">
        <f>AW608+AX608</f>
        <v>0</v>
      </c>
      <c r="BD608" s="181">
        <f>H608/(100-BE608)*100</f>
        <v>0</v>
      </c>
      <c r="BE608" s="181">
        <v>0</v>
      </c>
      <c r="BF608" s="181">
        <f>M608</f>
        <v>9.0000000000000008E-4</v>
      </c>
      <c r="BH608" s="181">
        <f>G608*AO608</f>
        <v>0</v>
      </c>
      <c r="BI608" s="181">
        <f>G608*AP608</f>
        <v>0</v>
      </c>
      <c r="BJ608" s="181">
        <f>G608*H608</f>
        <v>0</v>
      </c>
      <c r="BK608" s="182" t="s">
        <v>747</v>
      </c>
      <c r="BL608" s="181">
        <v>725</v>
      </c>
      <c r="BW608" s="181">
        <v>21</v>
      </c>
      <c r="BX608" s="169" t="s">
        <v>451</v>
      </c>
    </row>
    <row r="609" spans="1:76" x14ac:dyDescent="0.25">
      <c r="A609" s="180"/>
      <c r="D609" s="179">
        <v>5</v>
      </c>
      <c r="E609" s="179" t="s">
        <v>737</v>
      </c>
      <c r="G609" s="178">
        <f t="shared" ref="G609:G611" si="92">D609</f>
        <v>5</v>
      </c>
      <c r="N609" s="177"/>
    </row>
    <row r="610" spans="1:76" x14ac:dyDescent="0.25">
      <c r="A610" s="180"/>
      <c r="D610" s="179">
        <v>0</v>
      </c>
      <c r="E610" s="179" t="s">
        <v>738</v>
      </c>
      <c r="G610" s="178">
        <f t="shared" si="92"/>
        <v>0</v>
      </c>
      <c r="N610" s="177"/>
    </row>
    <row r="611" spans="1:76" x14ac:dyDescent="0.25">
      <c r="A611" s="180"/>
      <c r="D611" s="179">
        <v>0</v>
      </c>
      <c r="E611" s="179" t="s">
        <v>733</v>
      </c>
      <c r="G611" s="178">
        <f t="shared" si="92"/>
        <v>0</v>
      </c>
      <c r="N611" s="177"/>
    </row>
    <row r="612" spans="1:76" x14ac:dyDescent="0.25">
      <c r="A612" s="186" t="s">
        <v>556</v>
      </c>
      <c r="B612" s="168" t="s">
        <v>521</v>
      </c>
      <c r="C612" s="168" t="s">
        <v>453</v>
      </c>
      <c r="D612" s="247" t="s">
        <v>454</v>
      </c>
      <c r="E612" s="239"/>
      <c r="F612" s="168" t="s">
        <v>98</v>
      </c>
      <c r="G612" s="181">
        <f>SUM(G613:G615)</f>
        <v>4</v>
      </c>
      <c r="H612" s="185"/>
      <c r="I612" s="181">
        <f>ROUND(G612*AO612,2)</f>
        <v>0</v>
      </c>
      <c r="J612" s="181">
        <f>ROUND(G612*AP612,2)</f>
        <v>0</v>
      </c>
      <c r="K612" s="181">
        <f>ROUND(G612*H612,2)</f>
        <v>0</v>
      </c>
      <c r="L612" s="181">
        <v>1.5E-3</v>
      </c>
      <c r="M612" s="181">
        <f>G612*L612</f>
        <v>6.0000000000000001E-3</v>
      </c>
      <c r="N612" s="184" t="s">
        <v>141</v>
      </c>
      <c r="Z612" s="181">
        <f>ROUND(IF(AQ612="5",BJ612,0),2)</f>
        <v>0</v>
      </c>
      <c r="AB612" s="181">
        <f>ROUND(IF(AQ612="1",BH612,0),2)</f>
        <v>0</v>
      </c>
      <c r="AC612" s="181">
        <f>ROUND(IF(AQ612="1",BI612,0),2)</f>
        <v>0</v>
      </c>
      <c r="AD612" s="181">
        <f>ROUND(IF(AQ612="7",BH612,0),2)</f>
        <v>0</v>
      </c>
      <c r="AE612" s="181">
        <f>ROUND(IF(AQ612="7",BI612,0),2)</f>
        <v>0</v>
      </c>
      <c r="AF612" s="181">
        <f>ROUND(IF(AQ612="2",BH612,0),2)</f>
        <v>0</v>
      </c>
      <c r="AG612" s="181">
        <f>ROUND(IF(AQ612="2",BI612,0),2)</f>
        <v>0</v>
      </c>
      <c r="AH612" s="181">
        <f>ROUND(IF(AQ612="0",BJ612,0),2)</f>
        <v>0</v>
      </c>
      <c r="AI612" s="183" t="s">
        <v>521</v>
      </c>
      <c r="AJ612" s="181">
        <f>IF(AN612=0,K612,0)</f>
        <v>0</v>
      </c>
      <c r="AK612" s="181">
        <f>IF(AN612=12,K612,0)</f>
        <v>0</v>
      </c>
      <c r="AL612" s="181">
        <f>IF(AN612=21,K612,0)</f>
        <v>0</v>
      </c>
      <c r="AN612" s="181">
        <v>21</v>
      </c>
      <c r="AO612" s="181">
        <f>H612*1</f>
        <v>0</v>
      </c>
      <c r="AP612" s="181">
        <f>H612*(1-1)</f>
        <v>0</v>
      </c>
      <c r="AQ612" s="182" t="s">
        <v>220</v>
      </c>
      <c r="AV612" s="181">
        <f>ROUND(AW612+AX612,2)</f>
        <v>0</v>
      </c>
      <c r="AW612" s="181">
        <f>ROUND(G612*AO612,2)</f>
        <v>0</v>
      </c>
      <c r="AX612" s="181">
        <f>ROUND(G612*AP612,2)</f>
        <v>0</v>
      </c>
      <c r="AY612" s="182" t="s">
        <v>763</v>
      </c>
      <c r="AZ612" s="182" t="s">
        <v>779</v>
      </c>
      <c r="BA612" s="183" t="s">
        <v>774</v>
      </c>
      <c r="BC612" s="181">
        <f>AW612+AX612</f>
        <v>0</v>
      </c>
      <c r="BD612" s="181">
        <f>H612/(100-BE612)*100</f>
        <v>0</v>
      </c>
      <c r="BE612" s="181">
        <v>0</v>
      </c>
      <c r="BF612" s="181">
        <f>M612</f>
        <v>6.0000000000000001E-3</v>
      </c>
      <c r="BH612" s="181">
        <f>G612*AO612</f>
        <v>0</v>
      </c>
      <c r="BI612" s="181">
        <f>G612*AP612</f>
        <v>0</v>
      </c>
      <c r="BJ612" s="181">
        <f>G612*H612</f>
        <v>0</v>
      </c>
      <c r="BK612" s="182" t="s">
        <v>242</v>
      </c>
      <c r="BL612" s="181">
        <v>725</v>
      </c>
      <c r="BW612" s="181">
        <v>21</v>
      </c>
      <c r="BX612" s="169" t="s">
        <v>454</v>
      </c>
    </row>
    <row r="613" spans="1:76" x14ac:dyDescent="0.25">
      <c r="A613" s="180"/>
      <c r="D613" s="179">
        <v>4</v>
      </c>
      <c r="E613" s="179" t="s">
        <v>737</v>
      </c>
      <c r="G613" s="178">
        <f t="shared" ref="G613:G615" si="93">D613</f>
        <v>4</v>
      </c>
      <c r="N613" s="177"/>
    </row>
    <row r="614" spans="1:76" x14ac:dyDescent="0.25">
      <c r="A614" s="180"/>
      <c r="D614" s="179">
        <v>0</v>
      </c>
      <c r="E614" s="179" t="s">
        <v>738</v>
      </c>
      <c r="G614" s="178">
        <f t="shared" si="93"/>
        <v>0</v>
      </c>
      <c r="N614" s="177"/>
    </row>
    <row r="615" spans="1:76" x14ac:dyDescent="0.25">
      <c r="A615" s="180"/>
      <c r="D615" s="179">
        <v>0</v>
      </c>
      <c r="E615" s="179" t="s">
        <v>733</v>
      </c>
      <c r="G615" s="178">
        <f t="shared" si="93"/>
        <v>0</v>
      </c>
      <c r="N615" s="177"/>
    </row>
    <row r="616" spans="1:76" x14ac:dyDescent="0.25">
      <c r="A616" s="186" t="s">
        <v>557</v>
      </c>
      <c r="B616" s="168" t="s">
        <v>521</v>
      </c>
      <c r="C616" s="168" t="s">
        <v>455</v>
      </c>
      <c r="D616" s="247" t="s">
        <v>456</v>
      </c>
      <c r="E616" s="239"/>
      <c r="F616" s="168" t="s">
        <v>98</v>
      </c>
      <c r="G616" s="181">
        <f>SUM(G617:G619)</f>
        <v>1</v>
      </c>
      <c r="H616" s="185"/>
      <c r="I616" s="181">
        <f>ROUND(G616*AO616,2)</f>
        <v>0</v>
      </c>
      <c r="J616" s="181">
        <f>ROUND(G616*AP616,2)</f>
        <v>0</v>
      </c>
      <c r="K616" s="181">
        <f>ROUND(G616*H616,2)</f>
        <v>0</v>
      </c>
      <c r="L616" s="181">
        <v>1.6000000000000001E-3</v>
      </c>
      <c r="M616" s="181">
        <f>G616*L616</f>
        <v>1.6000000000000001E-3</v>
      </c>
      <c r="N616" s="184" t="s">
        <v>141</v>
      </c>
      <c r="Z616" s="181">
        <f>ROUND(IF(AQ616="5",BJ616,0),2)</f>
        <v>0</v>
      </c>
      <c r="AB616" s="181">
        <f>ROUND(IF(AQ616="1",BH616,0),2)</f>
        <v>0</v>
      </c>
      <c r="AC616" s="181">
        <f>ROUND(IF(AQ616="1",BI616,0),2)</f>
        <v>0</v>
      </c>
      <c r="AD616" s="181">
        <f>ROUND(IF(AQ616="7",BH616,0),2)</f>
        <v>0</v>
      </c>
      <c r="AE616" s="181">
        <f>ROUND(IF(AQ616="7",BI616,0),2)</f>
        <v>0</v>
      </c>
      <c r="AF616" s="181">
        <f>ROUND(IF(AQ616="2",BH616,0),2)</f>
        <v>0</v>
      </c>
      <c r="AG616" s="181">
        <f>ROUND(IF(AQ616="2",BI616,0),2)</f>
        <v>0</v>
      </c>
      <c r="AH616" s="181">
        <f>ROUND(IF(AQ616="0",BJ616,0),2)</f>
        <v>0</v>
      </c>
      <c r="AI616" s="183" t="s">
        <v>521</v>
      </c>
      <c r="AJ616" s="181">
        <f>IF(AN616=0,K616,0)</f>
        <v>0</v>
      </c>
      <c r="AK616" s="181">
        <f>IF(AN616=12,K616,0)</f>
        <v>0</v>
      </c>
      <c r="AL616" s="181">
        <f>IF(AN616=21,K616,0)</f>
        <v>0</v>
      </c>
      <c r="AN616" s="181">
        <v>21</v>
      </c>
      <c r="AO616" s="181">
        <f>H616*1</f>
        <v>0</v>
      </c>
      <c r="AP616" s="181">
        <f>H616*(1-1)</f>
        <v>0</v>
      </c>
      <c r="AQ616" s="182" t="s">
        <v>220</v>
      </c>
      <c r="AV616" s="181">
        <f>ROUND(AW616+AX616,2)</f>
        <v>0</v>
      </c>
      <c r="AW616" s="181">
        <f>ROUND(G616*AO616,2)</f>
        <v>0</v>
      </c>
      <c r="AX616" s="181">
        <f>ROUND(G616*AP616,2)</f>
        <v>0</v>
      </c>
      <c r="AY616" s="182" t="s">
        <v>763</v>
      </c>
      <c r="AZ616" s="182" t="s">
        <v>779</v>
      </c>
      <c r="BA616" s="183" t="s">
        <v>774</v>
      </c>
      <c r="BC616" s="181">
        <f>AW616+AX616</f>
        <v>0</v>
      </c>
      <c r="BD616" s="181">
        <f>H616/(100-BE616)*100</f>
        <v>0</v>
      </c>
      <c r="BE616" s="181">
        <v>0</v>
      </c>
      <c r="BF616" s="181">
        <f>M616</f>
        <v>1.6000000000000001E-3</v>
      </c>
      <c r="BH616" s="181">
        <f>G616*AO616</f>
        <v>0</v>
      </c>
      <c r="BI616" s="181">
        <f>G616*AP616</f>
        <v>0</v>
      </c>
      <c r="BJ616" s="181">
        <f>G616*H616</f>
        <v>0</v>
      </c>
      <c r="BK616" s="182" t="s">
        <v>242</v>
      </c>
      <c r="BL616" s="181">
        <v>725</v>
      </c>
      <c r="BW616" s="181">
        <v>21</v>
      </c>
      <c r="BX616" s="169" t="s">
        <v>456</v>
      </c>
    </row>
    <row r="617" spans="1:76" x14ac:dyDescent="0.25">
      <c r="A617" s="180"/>
      <c r="D617" s="179">
        <v>1</v>
      </c>
      <c r="E617" s="179" t="s">
        <v>737</v>
      </c>
      <c r="G617" s="178">
        <f t="shared" ref="G617:G619" si="94">D617</f>
        <v>1</v>
      </c>
      <c r="N617" s="177"/>
    </row>
    <row r="618" spans="1:76" x14ac:dyDescent="0.25">
      <c r="A618" s="180"/>
      <c r="D618" s="179">
        <v>0</v>
      </c>
      <c r="E618" s="179" t="s">
        <v>738</v>
      </c>
      <c r="G618" s="178">
        <f t="shared" si="94"/>
        <v>0</v>
      </c>
      <c r="N618" s="177"/>
    </row>
    <row r="619" spans="1:76" x14ac:dyDescent="0.25">
      <c r="A619" s="180"/>
      <c r="D619" s="179">
        <v>0</v>
      </c>
      <c r="E619" s="179" t="s">
        <v>733</v>
      </c>
      <c r="G619" s="178">
        <f t="shared" si="94"/>
        <v>0</v>
      </c>
      <c r="N619" s="177"/>
    </row>
    <row r="620" spans="1:76" x14ac:dyDescent="0.25">
      <c r="A620" s="186" t="s">
        <v>560</v>
      </c>
      <c r="B620" s="168" t="s">
        <v>521</v>
      </c>
      <c r="C620" s="168" t="s">
        <v>459</v>
      </c>
      <c r="D620" s="247" t="s">
        <v>460</v>
      </c>
      <c r="E620" s="239"/>
      <c r="F620" s="168" t="s">
        <v>167</v>
      </c>
      <c r="G620" s="181">
        <f>SUM(G622:G624)</f>
        <v>10</v>
      </c>
      <c r="H620" s="185"/>
      <c r="I620" s="181">
        <f>ROUND(G620*AO620,2)</f>
        <v>0</v>
      </c>
      <c r="J620" s="181">
        <f>ROUND(G620*AP620,2)</f>
        <v>0</v>
      </c>
      <c r="K620" s="181">
        <f>ROUND(G620*H620,2)</f>
        <v>0</v>
      </c>
      <c r="L620" s="181">
        <v>1.9460000000000002E-2</v>
      </c>
      <c r="M620" s="181">
        <f>G620*L620</f>
        <v>0.19460000000000002</v>
      </c>
      <c r="N620" s="184" t="s">
        <v>812</v>
      </c>
      <c r="Z620" s="181">
        <f>ROUND(IF(AQ620="5",BJ620,0),2)</f>
        <v>0</v>
      </c>
      <c r="AB620" s="181">
        <f>ROUND(IF(AQ620="1",BH620,0),2)</f>
        <v>0</v>
      </c>
      <c r="AC620" s="181">
        <f>ROUND(IF(AQ620="1",BI620,0),2)</f>
        <v>0</v>
      </c>
      <c r="AD620" s="181">
        <f>ROUND(IF(AQ620="7",BH620,0),2)</f>
        <v>0</v>
      </c>
      <c r="AE620" s="181">
        <f>ROUND(IF(AQ620="7",BI620,0),2)</f>
        <v>0</v>
      </c>
      <c r="AF620" s="181">
        <f>ROUND(IF(AQ620="2",BH620,0),2)</f>
        <v>0</v>
      </c>
      <c r="AG620" s="181">
        <f>ROUND(IF(AQ620="2",BI620,0),2)</f>
        <v>0</v>
      </c>
      <c r="AH620" s="181">
        <f>ROUND(IF(AQ620="0",BJ620,0),2)</f>
        <v>0</v>
      </c>
      <c r="AI620" s="183" t="s">
        <v>521</v>
      </c>
      <c r="AJ620" s="181">
        <f>IF(AN620=0,K620,0)</f>
        <v>0</v>
      </c>
      <c r="AK620" s="181">
        <f>IF(AN620=12,K620,0)</f>
        <v>0</v>
      </c>
      <c r="AL620" s="181">
        <f>IF(AN620=21,K620,0)</f>
        <v>0</v>
      </c>
      <c r="AN620" s="181">
        <v>21</v>
      </c>
      <c r="AO620" s="181">
        <f>H620*0</f>
        <v>0</v>
      </c>
      <c r="AP620" s="181">
        <f>H620*(1-0)</f>
        <v>0</v>
      </c>
      <c r="AQ620" s="182" t="s">
        <v>220</v>
      </c>
      <c r="AV620" s="181">
        <f>ROUND(AW620+AX620,2)</f>
        <v>0</v>
      </c>
      <c r="AW620" s="181">
        <f>ROUND(G620*AO620,2)</f>
        <v>0</v>
      </c>
      <c r="AX620" s="181">
        <f>ROUND(G620*AP620,2)</f>
        <v>0</v>
      </c>
      <c r="AY620" s="182" t="s">
        <v>763</v>
      </c>
      <c r="AZ620" s="182" t="s">
        <v>779</v>
      </c>
      <c r="BA620" s="183" t="s">
        <v>774</v>
      </c>
      <c r="BC620" s="181">
        <f>AW620+AX620</f>
        <v>0</v>
      </c>
      <c r="BD620" s="181">
        <f>H620/(100-BE620)*100</f>
        <v>0</v>
      </c>
      <c r="BE620" s="181">
        <v>0</v>
      </c>
      <c r="BF620" s="181">
        <f>M620</f>
        <v>0.19460000000000002</v>
      </c>
      <c r="BH620" s="181">
        <f>G620*AO620</f>
        <v>0</v>
      </c>
      <c r="BI620" s="181">
        <f>G620*AP620</f>
        <v>0</v>
      </c>
      <c r="BJ620" s="181">
        <f>G620*H620</f>
        <v>0</v>
      </c>
      <c r="BK620" s="182" t="s">
        <v>747</v>
      </c>
      <c r="BL620" s="181">
        <v>725</v>
      </c>
      <c r="BW620" s="181">
        <v>21</v>
      </c>
      <c r="BX620" s="169" t="s">
        <v>460</v>
      </c>
    </row>
    <row r="621" spans="1:76" ht="13.5" customHeight="1" x14ac:dyDescent="0.25">
      <c r="A621" s="180"/>
      <c r="C621" s="192" t="s">
        <v>234</v>
      </c>
      <c r="D621" s="260" t="s">
        <v>765</v>
      </c>
      <c r="E621" s="261"/>
      <c r="F621" s="261"/>
      <c r="G621" s="261"/>
      <c r="H621" s="261"/>
      <c r="I621" s="261"/>
      <c r="J621" s="261"/>
      <c r="K621" s="261"/>
      <c r="L621" s="261"/>
      <c r="M621" s="261"/>
      <c r="N621" s="262"/>
    </row>
    <row r="622" spans="1:76" x14ac:dyDescent="0.25">
      <c r="A622" s="180"/>
      <c r="D622" s="179">
        <v>4</v>
      </c>
      <c r="E622" s="179" t="s">
        <v>737</v>
      </c>
      <c r="G622" s="178">
        <f t="shared" ref="G622:G624" si="95">D622</f>
        <v>4</v>
      </c>
      <c r="N622" s="177"/>
    </row>
    <row r="623" spans="1:76" x14ac:dyDescent="0.25">
      <c r="A623" s="180"/>
      <c r="D623" s="179">
        <v>0</v>
      </c>
      <c r="E623" s="179" t="s">
        <v>738</v>
      </c>
      <c r="G623" s="178">
        <f t="shared" si="95"/>
        <v>0</v>
      </c>
      <c r="N623" s="177"/>
    </row>
    <row r="624" spans="1:76" x14ac:dyDescent="0.25">
      <c r="A624" s="180"/>
      <c r="D624" s="179">
        <v>6</v>
      </c>
      <c r="E624" s="179" t="s">
        <v>733</v>
      </c>
      <c r="G624" s="178">
        <f t="shared" si="95"/>
        <v>6</v>
      </c>
      <c r="N624" s="177"/>
    </row>
    <row r="625" spans="1:76" x14ac:dyDescent="0.25">
      <c r="A625" s="186" t="s">
        <v>561</v>
      </c>
      <c r="B625" s="168" t="s">
        <v>521</v>
      </c>
      <c r="C625" s="168" t="s">
        <v>461</v>
      </c>
      <c r="D625" s="247" t="s">
        <v>462</v>
      </c>
      <c r="E625" s="239"/>
      <c r="F625" s="168" t="s">
        <v>98</v>
      </c>
      <c r="G625" s="181">
        <f>SUM(G627:G629)</f>
        <v>10</v>
      </c>
      <c r="H625" s="185"/>
      <c r="I625" s="181">
        <f>ROUND(G625*AO625,2)</f>
        <v>0</v>
      </c>
      <c r="J625" s="181">
        <f>ROUND(G625*AP625,2)</f>
        <v>0</v>
      </c>
      <c r="K625" s="181">
        <f>ROUND(G625*H625,2)</f>
        <v>0</v>
      </c>
      <c r="L625" s="181">
        <v>3.0000000000000001E-5</v>
      </c>
      <c r="M625" s="181">
        <f>G625*L625</f>
        <v>3.0000000000000003E-4</v>
      </c>
      <c r="N625" s="184" t="s">
        <v>812</v>
      </c>
      <c r="Z625" s="181">
        <f>ROUND(IF(AQ625="5",BJ625,0),2)</f>
        <v>0</v>
      </c>
      <c r="AB625" s="181">
        <f>ROUND(IF(AQ625="1",BH625,0),2)</f>
        <v>0</v>
      </c>
      <c r="AC625" s="181">
        <f>ROUND(IF(AQ625="1",BI625,0),2)</f>
        <v>0</v>
      </c>
      <c r="AD625" s="181">
        <f>ROUND(IF(AQ625="7",BH625,0),2)</f>
        <v>0</v>
      </c>
      <c r="AE625" s="181">
        <f>ROUND(IF(AQ625="7",BI625,0),2)</f>
        <v>0</v>
      </c>
      <c r="AF625" s="181">
        <f>ROUND(IF(AQ625="2",BH625,0),2)</f>
        <v>0</v>
      </c>
      <c r="AG625" s="181">
        <f>ROUND(IF(AQ625="2",BI625,0),2)</f>
        <v>0</v>
      </c>
      <c r="AH625" s="181">
        <f>ROUND(IF(AQ625="0",BJ625,0),2)</f>
        <v>0</v>
      </c>
      <c r="AI625" s="183" t="s">
        <v>521</v>
      </c>
      <c r="AJ625" s="181">
        <f>IF(AN625=0,K625,0)</f>
        <v>0</v>
      </c>
      <c r="AK625" s="181">
        <f>IF(AN625=12,K625,0)</f>
        <v>0</v>
      </c>
      <c r="AL625" s="181">
        <f>IF(AN625=21,K625,0)</f>
        <v>0</v>
      </c>
      <c r="AN625" s="181">
        <v>21</v>
      </c>
      <c r="AO625" s="181">
        <f>H625*0.02963522</f>
        <v>0</v>
      </c>
      <c r="AP625" s="181">
        <f>H625*(1-0.02963522)</f>
        <v>0</v>
      </c>
      <c r="AQ625" s="182" t="s">
        <v>220</v>
      </c>
      <c r="AV625" s="181">
        <f>ROUND(AW625+AX625,2)</f>
        <v>0</v>
      </c>
      <c r="AW625" s="181">
        <f>ROUND(G625*AO625,2)</f>
        <v>0</v>
      </c>
      <c r="AX625" s="181">
        <f>ROUND(G625*AP625,2)</f>
        <v>0</v>
      </c>
      <c r="AY625" s="182" t="s">
        <v>763</v>
      </c>
      <c r="AZ625" s="182" t="s">
        <v>779</v>
      </c>
      <c r="BA625" s="183" t="s">
        <v>774</v>
      </c>
      <c r="BC625" s="181">
        <f>AW625+AX625</f>
        <v>0</v>
      </c>
      <c r="BD625" s="181">
        <f>H625/(100-BE625)*100</f>
        <v>0</v>
      </c>
      <c r="BE625" s="181">
        <v>0</v>
      </c>
      <c r="BF625" s="181">
        <f>M625</f>
        <v>3.0000000000000003E-4</v>
      </c>
      <c r="BH625" s="181">
        <f>G625*AO625</f>
        <v>0</v>
      </c>
      <c r="BI625" s="181">
        <f>G625*AP625</f>
        <v>0</v>
      </c>
      <c r="BJ625" s="181">
        <f>G625*H625</f>
        <v>0</v>
      </c>
      <c r="BK625" s="182" t="s">
        <v>747</v>
      </c>
      <c r="BL625" s="181">
        <v>725</v>
      </c>
      <c r="BW625" s="181">
        <v>21</v>
      </c>
      <c r="BX625" s="169" t="s">
        <v>462</v>
      </c>
    </row>
    <row r="626" spans="1:76" ht="13.5" customHeight="1" x14ac:dyDescent="0.25">
      <c r="A626" s="180"/>
      <c r="C626" s="192" t="s">
        <v>234</v>
      </c>
      <c r="D626" s="260" t="s">
        <v>765</v>
      </c>
      <c r="E626" s="261"/>
      <c r="F626" s="261"/>
      <c r="G626" s="261"/>
      <c r="H626" s="261"/>
      <c r="I626" s="261"/>
      <c r="J626" s="261"/>
      <c r="K626" s="261"/>
      <c r="L626" s="261"/>
      <c r="M626" s="261"/>
      <c r="N626" s="262"/>
    </row>
    <row r="627" spans="1:76" x14ac:dyDescent="0.25">
      <c r="A627" s="180"/>
      <c r="D627" s="179">
        <v>4</v>
      </c>
      <c r="E627" s="179" t="s">
        <v>737</v>
      </c>
      <c r="G627" s="178">
        <f t="shared" ref="G627:G629" si="96">D627</f>
        <v>4</v>
      </c>
      <c r="N627" s="177"/>
    </row>
    <row r="628" spans="1:76" x14ac:dyDescent="0.25">
      <c r="A628" s="180"/>
      <c r="D628" s="179">
        <v>0</v>
      </c>
      <c r="E628" s="179" t="s">
        <v>738</v>
      </c>
      <c r="G628" s="178">
        <f t="shared" si="96"/>
        <v>0</v>
      </c>
      <c r="N628" s="177"/>
    </row>
    <row r="629" spans="1:76" x14ac:dyDescent="0.25">
      <c r="A629" s="180"/>
      <c r="D629" s="179">
        <v>6</v>
      </c>
      <c r="E629" s="179" t="s">
        <v>733</v>
      </c>
      <c r="G629" s="178">
        <f t="shared" si="96"/>
        <v>6</v>
      </c>
      <c r="N629" s="177"/>
    </row>
    <row r="630" spans="1:76" x14ac:dyDescent="0.25">
      <c r="A630" s="186" t="s">
        <v>564</v>
      </c>
      <c r="B630" s="168" t="s">
        <v>521</v>
      </c>
      <c r="C630" s="168" t="s">
        <v>463</v>
      </c>
      <c r="D630" s="247" t="s">
        <v>464</v>
      </c>
      <c r="E630" s="239"/>
      <c r="F630" s="168" t="s">
        <v>98</v>
      </c>
      <c r="G630" s="181">
        <f>SUM(G632:G634)</f>
        <v>3</v>
      </c>
      <c r="H630" s="185"/>
      <c r="I630" s="181">
        <f>ROUND(G630*AO630,2)</f>
        <v>0</v>
      </c>
      <c r="J630" s="181">
        <f>ROUND(G630*AP630,2)</f>
        <v>0</v>
      </c>
      <c r="K630" s="181">
        <f>ROUND(G630*H630,2)</f>
        <v>0</v>
      </c>
      <c r="L630" s="181">
        <v>1.933E-2</v>
      </c>
      <c r="M630" s="181">
        <f>G630*L630</f>
        <v>5.799E-2</v>
      </c>
      <c r="N630" s="184" t="s">
        <v>812</v>
      </c>
      <c r="Z630" s="181">
        <f>ROUND(IF(AQ630="5",BJ630,0),2)</f>
        <v>0</v>
      </c>
      <c r="AB630" s="181">
        <f>ROUND(IF(AQ630="1",BH630,0),2)</f>
        <v>0</v>
      </c>
      <c r="AC630" s="181">
        <f>ROUND(IF(AQ630="1",BI630,0),2)</f>
        <v>0</v>
      </c>
      <c r="AD630" s="181">
        <f>ROUND(IF(AQ630="7",BH630,0),2)</f>
        <v>0</v>
      </c>
      <c r="AE630" s="181">
        <f>ROUND(IF(AQ630="7",BI630,0),2)</f>
        <v>0</v>
      </c>
      <c r="AF630" s="181">
        <f>ROUND(IF(AQ630="2",BH630,0),2)</f>
        <v>0</v>
      </c>
      <c r="AG630" s="181">
        <f>ROUND(IF(AQ630="2",BI630,0),2)</f>
        <v>0</v>
      </c>
      <c r="AH630" s="181">
        <f>ROUND(IF(AQ630="0",BJ630,0),2)</f>
        <v>0</v>
      </c>
      <c r="AI630" s="183" t="s">
        <v>521</v>
      </c>
      <c r="AJ630" s="181">
        <f>IF(AN630=0,K630,0)</f>
        <v>0</v>
      </c>
      <c r="AK630" s="181">
        <f>IF(AN630=12,K630,0)</f>
        <v>0</v>
      </c>
      <c r="AL630" s="181">
        <f>IF(AN630=21,K630,0)</f>
        <v>0</v>
      </c>
      <c r="AN630" s="181">
        <v>21</v>
      </c>
      <c r="AO630" s="181">
        <f>H630*0</f>
        <v>0</v>
      </c>
      <c r="AP630" s="181">
        <f>H630*(1-0)</f>
        <v>0</v>
      </c>
      <c r="AQ630" s="182" t="s">
        <v>220</v>
      </c>
      <c r="AV630" s="181">
        <f>ROUND(AW630+AX630,2)</f>
        <v>0</v>
      </c>
      <c r="AW630" s="181">
        <f>ROUND(G630*AO630,2)</f>
        <v>0</v>
      </c>
      <c r="AX630" s="181">
        <f>ROUND(G630*AP630,2)</f>
        <v>0</v>
      </c>
      <c r="AY630" s="182" t="s">
        <v>763</v>
      </c>
      <c r="AZ630" s="182" t="s">
        <v>779</v>
      </c>
      <c r="BA630" s="183" t="s">
        <v>774</v>
      </c>
      <c r="BC630" s="181">
        <f>AW630+AX630</f>
        <v>0</v>
      </c>
      <c r="BD630" s="181">
        <f>H630/(100-BE630)*100</f>
        <v>0</v>
      </c>
      <c r="BE630" s="181">
        <v>0</v>
      </c>
      <c r="BF630" s="181">
        <f>M630</f>
        <v>5.799E-2</v>
      </c>
      <c r="BH630" s="181">
        <f>G630*AO630</f>
        <v>0</v>
      </c>
      <c r="BI630" s="181">
        <f>G630*AP630</f>
        <v>0</v>
      </c>
      <c r="BJ630" s="181">
        <f>G630*H630</f>
        <v>0</v>
      </c>
      <c r="BK630" s="182" t="s">
        <v>747</v>
      </c>
      <c r="BL630" s="181">
        <v>725</v>
      </c>
      <c r="BW630" s="181">
        <v>21</v>
      </c>
      <c r="BX630" s="169" t="s">
        <v>464</v>
      </c>
    </row>
    <row r="631" spans="1:76" ht="13.5" customHeight="1" x14ac:dyDescent="0.25">
      <c r="A631" s="180"/>
      <c r="C631" s="192" t="s">
        <v>234</v>
      </c>
      <c r="D631" s="260" t="s">
        <v>765</v>
      </c>
      <c r="E631" s="261"/>
      <c r="F631" s="261"/>
      <c r="G631" s="261"/>
      <c r="H631" s="261"/>
      <c r="I631" s="261"/>
      <c r="J631" s="261"/>
      <c r="K631" s="261"/>
      <c r="L631" s="261"/>
      <c r="M631" s="261"/>
      <c r="N631" s="262"/>
    </row>
    <row r="632" spans="1:76" x14ac:dyDescent="0.25">
      <c r="A632" s="180"/>
      <c r="D632" s="179">
        <v>2</v>
      </c>
      <c r="E632" s="179" t="s">
        <v>737</v>
      </c>
      <c r="G632" s="178">
        <f t="shared" ref="G632:G634" si="97">D632</f>
        <v>2</v>
      </c>
      <c r="N632" s="177"/>
    </row>
    <row r="633" spans="1:76" x14ac:dyDescent="0.25">
      <c r="A633" s="180"/>
      <c r="D633" s="179">
        <v>0</v>
      </c>
      <c r="E633" s="179" t="s">
        <v>738</v>
      </c>
      <c r="G633" s="178">
        <f t="shared" si="97"/>
        <v>0</v>
      </c>
      <c r="N633" s="177"/>
    </row>
    <row r="634" spans="1:76" x14ac:dyDescent="0.25">
      <c r="A634" s="180"/>
      <c r="D634" s="179">
        <v>1</v>
      </c>
      <c r="E634" s="179" t="s">
        <v>733</v>
      </c>
      <c r="G634" s="178">
        <f t="shared" si="97"/>
        <v>1</v>
      </c>
      <c r="N634" s="177"/>
    </row>
    <row r="635" spans="1:76" x14ac:dyDescent="0.25">
      <c r="A635" s="186" t="s">
        <v>565</v>
      </c>
      <c r="B635" s="168" t="s">
        <v>521</v>
      </c>
      <c r="C635" s="168" t="s">
        <v>466</v>
      </c>
      <c r="D635" s="247" t="s">
        <v>467</v>
      </c>
      <c r="E635" s="239"/>
      <c r="F635" s="168" t="s">
        <v>98</v>
      </c>
      <c r="G635" s="181">
        <f>SUM(G637:G639)</f>
        <v>3</v>
      </c>
      <c r="H635" s="185"/>
      <c r="I635" s="181">
        <f>ROUND(G635*AO635,2)</f>
        <v>0</v>
      </c>
      <c r="J635" s="181">
        <f>ROUND(G635*AP635,2)</f>
        <v>0</v>
      </c>
      <c r="K635" s="181">
        <f>ROUND(G635*H635,2)</f>
        <v>0</v>
      </c>
      <c r="L635" s="181">
        <v>5.0000000000000001E-4</v>
      </c>
      <c r="M635" s="181">
        <f>G635*L635</f>
        <v>1.5E-3</v>
      </c>
      <c r="N635" s="184" t="s">
        <v>812</v>
      </c>
      <c r="Z635" s="181">
        <f>ROUND(IF(AQ635="5",BJ635,0),2)</f>
        <v>0</v>
      </c>
      <c r="AB635" s="181">
        <f>ROUND(IF(AQ635="1",BH635,0),2)</f>
        <v>0</v>
      </c>
      <c r="AC635" s="181">
        <f>ROUND(IF(AQ635="1",BI635,0),2)</f>
        <v>0</v>
      </c>
      <c r="AD635" s="181">
        <f>ROUND(IF(AQ635="7",BH635,0),2)</f>
        <v>0</v>
      </c>
      <c r="AE635" s="181">
        <f>ROUND(IF(AQ635="7",BI635,0),2)</f>
        <v>0</v>
      </c>
      <c r="AF635" s="181">
        <f>ROUND(IF(AQ635="2",BH635,0),2)</f>
        <v>0</v>
      </c>
      <c r="AG635" s="181">
        <f>ROUND(IF(AQ635="2",BI635,0),2)</f>
        <v>0</v>
      </c>
      <c r="AH635" s="181">
        <f>ROUND(IF(AQ635="0",BJ635,0),2)</f>
        <v>0</v>
      </c>
      <c r="AI635" s="183" t="s">
        <v>521</v>
      </c>
      <c r="AJ635" s="181">
        <f>IF(AN635=0,K635,0)</f>
        <v>0</v>
      </c>
      <c r="AK635" s="181">
        <f>IF(AN635=12,K635,0)</f>
        <v>0</v>
      </c>
      <c r="AL635" s="181">
        <f>IF(AN635=21,K635,0)</f>
        <v>0</v>
      </c>
      <c r="AN635" s="181">
        <v>21</v>
      </c>
      <c r="AO635" s="181">
        <f>H635*0.285806452</f>
        <v>0</v>
      </c>
      <c r="AP635" s="181">
        <f>H635*(1-0.285806452)</f>
        <v>0</v>
      </c>
      <c r="AQ635" s="182" t="s">
        <v>220</v>
      </c>
      <c r="AV635" s="181">
        <f>ROUND(AW635+AX635,2)</f>
        <v>0</v>
      </c>
      <c r="AW635" s="181">
        <f>ROUND(G635*AO635,2)</f>
        <v>0</v>
      </c>
      <c r="AX635" s="181">
        <f>ROUND(G635*AP635,2)</f>
        <v>0</v>
      </c>
      <c r="AY635" s="182" t="s">
        <v>763</v>
      </c>
      <c r="AZ635" s="182" t="s">
        <v>779</v>
      </c>
      <c r="BA635" s="183" t="s">
        <v>774</v>
      </c>
      <c r="BC635" s="181">
        <f>AW635+AX635</f>
        <v>0</v>
      </c>
      <c r="BD635" s="181">
        <f>H635/(100-BE635)*100</f>
        <v>0</v>
      </c>
      <c r="BE635" s="181">
        <v>0</v>
      </c>
      <c r="BF635" s="181">
        <f>M635</f>
        <v>1.5E-3</v>
      </c>
      <c r="BH635" s="181">
        <f>G635*AO635</f>
        <v>0</v>
      </c>
      <c r="BI635" s="181">
        <f>G635*AP635</f>
        <v>0</v>
      </c>
      <c r="BJ635" s="181">
        <f>G635*H635</f>
        <v>0</v>
      </c>
      <c r="BK635" s="182" t="s">
        <v>747</v>
      </c>
      <c r="BL635" s="181">
        <v>725</v>
      </c>
      <c r="BW635" s="181">
        <v>21</v>
      </c>
      <c r="BX635" s="169" t="s">
        <v>467</v>
      </c>
    </row>
    <row r="636" spans="1:76" ht="13.5" customHeight="1" x14ac:dyDescent="0.25">
      <c r="A636" s="180"/>
      <c r="C636" s="192" t="s">
        <v>234</v>
      </c>
      <c r="D636" s="260" t="s">
        <v>765</v>
      </c>
      <c r="E636" s="261"/>
      <c r="F636" s="261"/>
      <c r="G636" s="261"/>
      <c r="H636" s="261"/>
      <c r="I636" s="261"/>
      <c r="J636" s="261"/>
      <c r="K636" s="261"/>
      <c r="L636" s="261"/>
      <c r="M636" s="261"/>
      <c r="N636" s="262"/>
    </row>
    <row r="637" spans="1:76" x14ac:dyDescent="0.25">
      <c r="A637" s="180"/>
      <c r="D637" s="179">
        <v>2</v>
      </c>
      <c r="E637" s="179" t="s">
        <v>737</v>
      </c>
      <c r="G637" s="178">
        <f t="shared" ref="G637:G639" si="98">D637</f>
        <v>2</v>
      </c>
      <c r="N637" s="177"/>
    </row>
    <row r="638" spans="1:76" x14ac:dyDescent="0.25">
      <c r="A638" s="180"/>
      <c r="D638" s="179">
        <v>0</v>
      </c>
      <c r="E638" s="179" t="s">
        <v>738</v>
      </c>
      <c r="G638" s="178">
        <f t="shared" si="98"/>
        <v>0</v>
      </c>
      <c r="N638" s="177"/>
    </row>
    <row r="639" spans="1:76" x14ac:dyDescent="0.25">
      <c r="A639" s="180"/>
      <c r="D639" s="179">
        <v>1</v>
      </c>
      <c r="E639" s="179" t="s">
        <v>733</v>
      </c>
      <c r="G639" s="178">
        <f t="shared" si="98"/>
        <v>1</v>
      </c>
      <c r="N639" s="177"/>
    </row>
    <row r="640" spans="1:76" x14ac:dyDescent="0.25">
      <c r="A640" s="191" t="s">
        <v>141</v>
      </c>
      <c r="B640" s="190" t="s">
        <v>521</v>
      </c>
      <c r="C640" s="190" t="s">
        <v>278</v>
      </c>
      <c r="D640" s="257" t="s">
        <v>279</v>
      </c>
      <c r="E640" s="258"/>
      <c r="F640" s="189" t="s">
        <v>12</v>
      </c>
      <c r="G640" s="189" t="s">
        <v>12</v>
      </c>
      <c r="H640" s="189" t="s">
        <v>12</v>
      </c>
      <c r="I640" s="187">
        <f>ROUND(SUM(I641:I641),2)</f>
        <v>0</v>
      </c>
      <c r="J640" s="187">
        <f>ROUND(SUM(J641:J641),2)</f>
        <v>0</v>
      </c>
      <c r="K640" s="187">
        <f>ROUND(SUM(K641:K641),2)</f>
        <v>0</v>
      </c>
      <c r="L640" s="183" t="s">
        <v>141</v>
      </c>
      <c r="M640" s="187">
        <f>SUM(M641:M641)</f>
        <v>2.2599999999999999E-3</v>
      </c>
      <c r="N640" s="188" t="s">
        <v>141</v>
      </c>
      <c r="AI640" s="183" t="s">
        <v>521</v>
      </c>
      <c r="AS640" s="187">
        <f>SUM(AJ641:AJ641)</f>
        <v>0</v>
      </c>
      <c r="AT640" s="187">
        <f>SUM(AK641:AK641)</f>
        <v>0</v>
      </c>
      <c r="AU640" s="187">
        <f>SUM(AL641:AL641)</f>
        <v>0</v>
      </c>
    </row>
    <row r="641" spans="1:76" x14ac:dyDescent="0.25">
      <c r="A641" s="186" t="s">
        <v>567</v>
      </c>
      <c r="B641" s="168" t="s">
        <v>521</v>
      </c>
      <c r="C641" s="168" t="s">
        <v>281</v>
      </c>
      <c r="D641" s="247" t="s">
        <v>282</v>
      </c>
      <c r="E641" s="239"/>
      <c r="F641" s="168" t="s">
        <v>167</v>
      </c>
      <c r="G641" s="181">
        <f>SUM(G643:G645)</f>
        <v>2</v>
      </c>
      <c r="H641" s="185"/>
      <c r="I641" s="181">
        <f>ROUND(G641*AO641,2)</f>
        <v>0</v>
      </c>
      <c r="J641" s="181">
        <f>ROUND(G641*AP641,2)</f>
        <v>0</v>
      </c>
      <c r="K641" s="181">
        <f>ROUND(G641*H641,2)</f>
        <v>0</v>
      </c>
      <c r="L641" s="181">
        <v>1.1299999999999999E-3</v>
      </c>
      <c r="M641" s="181">
        <f>G641*L641</f>
        <v>2.2599999999999999E-3</v>
      </c>
      <c r="N641" s="184" t="s">
        <v>812</v>
      </c>
      <c r="Z641" s="181">
        <f>ROUND(IF(AQ641="5",BJ641,0),2)</f>
        <v>0</v>
      </c>
      <c r="AB641" s="181">
        <f>ROUND(IF(AQ641="1",BH641,0),2)</f>
        <v>0</v>
      </c>
      <c r="AC641" s="181">
        <f>ROUND(IF(AQ641="1",BI641,0),2)</f>
        <v>0</v>
      </c>
      <c r="AD641" s="181">
        <f>ROUND(IF(AQ641="7",BH641,0),2)</f>
        <v>0</v>
      </c>
      <c r="AE641" s="181">
        <f>ROUND(IF(AQ641="7",BI641,0),2)</f>
        <v>0</v>
      </c>
      <c r="AF641" s="181">
        <f>ROUND(IF(AQ641="2",BH641,0),2)</f>
        <v>0</v>
      </c>
      <c r="AG641" s="181">
        <f>ROUND(IF(AQ641="2",BI641,0),2)</f>
        <v>0</v>
      </c>
      <c r="AH641" s="181">
        <f>ROUND(IF(AQ641="0",BJ641,0),2)</f>
        <v>0</v>
      </c>
      <c r="AI641" s="183" t="s">
        <v>521</v>
      </c>
      <c r="AJ641" s="181">
        <f>IF(AN641=0,K641,0)</f>
        <v>0</v>
      </c>
      <c r="AK641" s="181">
        <f>IF(AN641=12,K641,0)</f>
        <v>0</v>
      </c>
      <c r="AL641" s="181">
        <f>IF(AN641=21,K641,0)</f>
        <v>0</v>
      </c>
      <c r="AN641" s="181">
        <v>21</v>
      </c>
      <c r="AO641" s="181">
        <f>H641*0.738987854</f>
        <v>0</v>
      </c>
      <c r="AP641" s="181">
        <f>H641*(1-0.738987854)</f>
        <v>0</v>
      </c>
      <c r="AQ641" s="182" t="s">
        <v>220</v>
      </c>
      <c r="AV641" s="181">
        <f>ROUND(AW641+AX641,2)</f>
        <v>0</v>
      </c>
      <c r="AW641" s="181">
        <f>ROUND(G641*AO641,2)</f>
        <v>0</v>
      </c>
      <c r="AX641" s="181">
        <f>ROUND(G641*AP641,2)</f>
        <v>0</v>
      </c>
      <c r="AY641" s="182" t="s">
        <v>761</v>
      </c>
      <c r="AZ641" s="182" t="s">
        <v>778</v>
      </c>
      <c r="BA641" s="183" t="s">
        <v>774</v>
      </c>
      <c r="BC641" s="181">
        <f>AW641+AX641</f>
        <v>0</v>
      </c>
      <c r="BD641" s="181">
        <f>H641/(100-BE641)*100</f>
        <v>0</v>
      </c>
      <c r="BE641" s="181">
        <v>0</v>
      </c>
      <c r="BF641" s="181">
        <f>M641</f>
        <v>2.2599999999999999E-3</v>
      </c>
      <c r="BH641" s="181">
        <f>G641*AO641</f>
        <v>0</v>
      </c>
      <c r="BI641" s="181">
        <f>G641*AP641</f>
        <v>0</v>
      </c>
      <c r="BJ641" s="181">
        <f>G641*H641</f>
        <v>0</v>
      </c>
      <c r="BK641" s="182" t="s">
        <v>747</v>
      </c>
      <c r="BL641" s="181">
        <v>732</v>
      </c>
      <c r="BW641" s="181">
        <v>21</v>
      </c>
      <c r="BX641" s="169" t="s">
        <v>282</v>
      </c>
    </row>
    <row r="642" spans="1:76" ht="13.5" customHeight="1" x14ac:dyDescent="0.25">
      <c r="A642" s="180"/>
      <c r="C642" s="192" t="s">
        <v>234</v>
      </c>
      <c r="D642" s="260" t="s">
        <v>283</v>
      </c>
      <c r="E642" s="261"/>
      <c r="F642" s="261"/>
      <c r="G642" s="261"/>
      <c r="H642" s="261"/>
      <c r="I642" s="261"/>
      <c r="J642" s="261"/>
      <c r="K642" s="261"/>
      <c r="L642" s="261"/>
      <c r="M642" s="261"/>
      <c r="N642" s="262"/>
    </row>
    <row r="643" spans="1:76" x14ac:dyDescent="0.25">
      <c r="A643" s="180"/>
      <c r="D643" s="179">
        <v>1</v>
      </c>
      <c r="E643" s="179" t="s">
        <v>737</v>
      </c>
      <c r="G643" s="178">
        <f t="shared" ref="G643:G645" si="99">D643</f>
        <v>1</v>
      </c>
      <c r="N643" s="177"/>
    </row>
    <row r="644" spans="1:76" x14ac:dyDescent="0.25">
      <c r="A644" s="180"/>
      <c r="D644" s="179">
        <v>0</v>
      </c>
      <c r="E644" s="179" t="s">
        <v>738</v>
      </c>
      <c r="G644" s="178">
        <f t="shared" si="99"/>
        <v>0</v>
      </c>
      <c r="N644" s="177"/>
    </row>
    <row r="645" spans="1:76" x14ac:dyDescent="0.25">
      <c r="A645" s="180"/>
      <c r="D645" s="179">
        <v>1</v>
      </c>
      <c r="E645" s="179" t="s">
        <v>733</v>
      </c>
      <c r="G645" s="178">
        <f t="shared" si="99"/>
        <v>1</v>
      </c>
      <c r="N645" s="177"/>
    </row>
    <row r="646" spans="1:76" x14ac:dyDescent="0.25">
      <c r="A646" s="191" t="s">
        <v>141</v>
      </c>
      <c r="B646" s="190" t="s">
        <v>521</v>
      </c>
      <c r="C646" s="190" t="s">
        <v>284</v>
      </c>
      <c r="D646" s="257" t="s">
        <v>285</v>
      </c>
      <c r="E646" s="258"/>
      <c r="F646" s="189" t="s">
        <v>12</v>
      </c>
      <c r="G646" s="189" t="s">
        <v>12</v>
      </c>
      <c r="H646" s="189" t="s">
        <v>12</v>
      </c>
      <c r="I646" s="187">
        <f>ROUND(SUM(I647:I672),2)</f>
        <v>0</v>
      </c>
      <c r="J646" s="187">
        <f>ROUND(SUM(J647:J672),2)</f>
        <v>0</v>
      </c>
      <c r="K646" s="187">
        <f>ROUND(SUM(K647:K672),2)</f>
        <v>0</v>
      </c>
      <c r="L646" s="183" t="s">
        <v>141</v>
      </c>
      <c r="M646" s="187">
        <f>SUM(M647:M672)</f>
        <v>0.1024</v>
      </c>
      <c r="N646" s="188" t="s">
        <v>141</v>
      </c>
      <c r="AI646" s="183" t="s">
        <v>521</v>
      </c>
      <c r="AS646" s="187">
        <f>SUM(AJ647:AJ672)</f>
        <v>0</v>
      </c>
      <c r="AT646" s="187">
        <f>SUM(AK647:AK672)</f>
        <v>0</v>
      </c>
      <c r="AU646" s="187">
        <f>SUM(AL647:AL672)</f>
        <v>0</v>
      </c>
    </row>
    <row r="647" spans="1:76" x14ac:dyDescent="0.25">
      <c r="A647" s="186" t="s">
        <v>568</v>
      </c>
      <c r="B647" s="168" t="s">
        <v>521</v>
      </c>
      <c r="C647" s="168" t="s">
        <v>475</v>
      </c>
      <c r="D647" s="247" t="s">
        <v>476</v>
      </c>
      <c r="E647" s="239"/>
      <c r="F647" s="168" t="s">
        <v>167</v>
      </c>
      <c r="G647" s="181">
        <f>SUM(G648:G650)</f>
        <v>18</v>
      </c>
      <c r="H647" s="185"/>
      <c r="I647" s="181">
        <f>ROUND(G647*AO647,2)</f>
        <v>0</v>
      </c>
      <c r="J647" s="181">
        <f>ROUND(G647*AP647,2)</f>
        <v>0</v>
      </c>
      <c r="K647" s="181">
        <f>ROUND(G647*H647,2)</f>
        <v>0</v>
      </c>
      <c r="L647" s="181">
        <v>2.3400000000000001E-3</v>
      </c>
      <c r="M647" s="181">
        <f>G647*L647</f>
        <v>4.2120000000000005E-2</v>
      </c>
      <c r="N647" s="184" t="s">
        <v>812</v>
      </c>
      <c r="Z647" s="181">
        <f>ROUND(IF(AQ647="5",BJ647,0),2)</f>
        <v>0</v>
      </c>
      <c r="AB647" s="181">
        <f>ROUND(IF(AQ647="1",BH647,0),2)</f>
        <v>0</v>
      </c>
      <c r="AC647" s="181">
        <f>ROUND(IF(AQ647="1",BI647,0),2)</f>
        <v>0</v>
      </c>
      <c r="AD647" s="181">
        <f>ROUND(IF(AQ647="7",BH647,0),2)</f>
        <v>0</v>
      </c>
      <c r="AE647" s="181">
        <f>ROUND(IF(AQ647="7",BI647,0),2)</f>
        <v>0</v>
      </c>
      <c r="AF647" s="181">
        <f>ROUND(IF(AQ647="2",BH647,0),2)</f>
        <v>0</v>
      </c>
      <c r="AG647" s="181">
        <f>ROUND(IF(AQ647="2",BI647,0),2)</f>
        <v>0</v>
      </c>
      <c r="AH647" s="181">
        <f>ROUND(IF(AQ647="0",BJ647,0),2)</f>
        <v>0</v>
      </c>
      <c r="AI647" s="183" t="s">
        <v>521</v>
      </c>
      <c r="AJ647" s="181">
        <f>IF(AN647=0,K647,0)</f>
        <v>0</v>
      </c>
      <c r="AK647" s="181">
        <f>IF(AN647=12,K647,0)</f>
        <v>0</v>
      </c>
      <c r="AL647" s="181">
        <f>IF(AN647=21,K647,0)</f>
        <v>0</v>
      </c>
      <c r="AN647" s="181">
        <v>21</v>
      </c>
      <c r="AO647" s="181">
        <f>H647*0.499607531</f>
        <v>0</v>
      </c>
      <c r="AP647" s="181">
        <f>H647*(1-0.499607531)</f>
        <v>0</v>
      </c>
      <c r="AQ647" s="182" t="s">
        <v>220</v>
      </c>
      <c r="AV647" s="181">
        <f>ROUND(AW647+AX647,2)</f>
        <v>0</v>
      </c>
      <c r="AW647" s="181">
        <f>ROUND(G647*AO647,2)</f>
        <v>0</v>
      </c>
      <c r="AX647" s="181">
        <f>ROUND(G647*AP647,2)</f>
        <v>0</v>
      </c>
      <c r="AY647" s="182" t="s">
        <v>760</v>
      </c>
      <c r="AZ647" s="182" t="s">
        <v>778</v>
      </c>
      <c r="BA647" s="183" t="s">
        <v>774</v>
      </c>
      <c r="BC647" s="181">
        <f>AW647+AX647</f>
        <v>0</v>
      </c>
      <c r="BD647" s="181">
        <f>H647/(100-BE647)*100</f>
        <v>0</v>
      </c>
      <c r="BE647" s="181">
        <v>0</v>
      </c>
      <c r="BF647" s="181">
        <f>M647</f>
        <v>4.2120000000000005E-2</v>
      </c>
      <c r="BH647" s="181">
        <f>G647*AO647</f>
        <v>0</v>
      </c>
      <c r="BI647" s="181">
        <f>G647*AP647</f>
        <v>0</v>
      </c>
      <c r="BJ647" s="181">
        <f>G647*H647</f>
        <v>0</v>
      </c>
      <c r="BK647" s="182" t="s">
        <v>747</v>
      </c>
      <c r="BL647" s="181">
        <v>734</v>
      </c>
      <c r="BW647" s="181">
        <v>21</v>
      </c>
      <c r="BX647" s="169" t="s">
        <v>476</v>
      </c>
    </row>
    <row r="648" spans="1:76" x14ac:dyDescent="0.25">
      <c r="A648" s="180"/>
      <c r="D648" s="179">
        <v>14</v>
      </c>
      <c r="E648" s="179" t="s">
        <v>737</v>
      </c>
      <c r="G648" s="178">
        <f t="shared" ref="G648:G650" si="100">D648</f>
        <v>14</v>
      </c>
      <c r="N648" s="177"/>
    </row>
    <row r="649" spans="1:76" x14ac:dyDescent="0.25">
      <c r="A649" s="180"/>
      <c r="D649" s="179">
        <v>2</v>
      </c>
      <c r="E649" s="179" t="s">
        <v>738</v>
      </c>
      <c r="G649" s="178">
        <f t="shared" si="100"/>
        <v>2</v>
      </c>
      <c r="N649" s="177"/>
    </row>
    <row r="650" spans="1:76" x14ac:dyDescent="0.25">
      <c r="A650" s="180"/>
      <c r="D650" s="179">
        <v>2</v>
      </c>
      <c r="E650" s="179" t="s">
        <v>733</v>
      </c>
      <c r="G650" s="178">
        <f t="shared" si="100"/>
        <v>2</v>
      </c>
      <c r="N650" s="177"/>
    </row>
    <row r="651" spans="1:76" x14ac:dyDescent="0.25">
      <c r="A651" s="186" t="s">
        <v>569</v>
      </c>
      <c r="B651" s="168" t="s">
        <v>521</v>
      </c>
      <c r="C651" s="168" t="s">
        <v>478</v>
      </c>
      <c r="D651" s="247" t="s">
        <v>479</v>
      </c>
      <c r="E651" s="239"/>
      <c r="F651" s="168" t="s">
        <v>98</v>
      </c>
      <c r="G651" s="181">
        <f>SUM(G652:G654)</f>
        <v>16</v>
      </c>
      <c r="H651" s="185"/>
      <c r="I651" s="181">
        <f>ROUND(G651*AO651,2)</f>
        <v>0</v>
      </c>
      <c r="J651" s="181">
        <f>ROUND(G651*AP651,2)</f>
        <v>0</v>
      </c>
      <c r="K651" s="181">
        <f>ROUND(G651*H651,2)</f>
        <v>0</v>
      </c>
      <c r="L651" s="181">
        <v>0</v>
      </c>
      <c r="M651" s="181">
        <f>G651*L651</f>
        <v>0</v>
      </c>
      <c r="N651" s="184" t="s">
        <v>141</v>
      </c>
      <c r="Z651" s="181">
        <f>ROUND(IF(AQ651="5",BJ651,0),2)</f>
        <v>0</v>
      </c>
      <c r="AB651" s="181">
        <f>ROUND(IF(AQ651="1",BH651,0),2)</f>
        <v>0</v>
      </c>
      <c r="AC651" s="181">
        <f>ROUND(IF(AQ651="1",BI651,0),2)</f>
        <v>0</v>
      </c>
      <c r="AD651" s="181">
        <f>ROUND(IF(AQ651="7",BH651,0),2)</f>
        <v>0</v>
      </c>
      <c r="AE651" s="181">
        <f>ROUND(IF(AQ651="7",BI651,0),2)</f>
        <v>0</v>
      </c>
      <c r="AF651" s="181">
        <f>ROUND(IF(AQ651="2",BH651,0),2)</f>
        <v>0</v>
      </c>
      <c r="AG651" s="181">
        <f>ROUND(IF(AQ651="2",BI651,0),2)</f>
        <v>0</v>
      </c>
      <c r="AH651" s="181">
        <f>ROUND(IF(AQ651="0",BJ651,0),2)</f>
        <v>0</v>
      </c>
      <c r="AI651" s="183" t="s">
        <v>521</v>
      </c>
      <c r="AJ651" s="181">
        <f>IF(AN651=0,K651,0)</f>
        <v>0</v>
      </c>
      <c r="AK651" s="181">
        <f>IF(AN651=12,K651,0)</f>
        <v>0</v>
      </c>
      <c r="AL651" s="181">
        <f>IF(AN651=21,K651,0)</f>
        <v>0</v>
      </c>
      <c r="AN651" s="181">
        <v>21</v>
      </c>
      <c r="AO651" s="181">
        <f>H651*1</f>
        <v>0</v>
      </c>
      <c r="AP651" s="181">
        <f>H651*(1-1)</f>
        <v>0</v>
      </c>
      <c r="AQ651" s="182" t="s">
        <v>220</v>
      </c>
      <c r="AV651" s="181">
        <f>ROUND(AW651+AX651,2)</f>
        <v>0</v>
      </c>
      <c r="AW651" s="181">
        <f>ROUND(G651*AO651,2)</f>
        <v>0</v>
      </c>
      <c r="AX651" s="181">
        <f>ROUND(G651*AP651,2)</f>
        <v>0</v>
      </c>
      <c r="AY651" s="182" t="s">
        <v>760</v>
      </c>
      <c r="AZ651" s="182" t="s">
        <v>778</v>
      </c>
      <c r="BA651" s="183" t="s">
        <v>774</v>
      </c>
      <c r="BC651" s="181">
        <f>AW651+AX651</f>
        <v>0</v>
      </c>
      <c r="BD651" s="181">
        <f>H651/(100-BE651)*100</f>
        <v>0</v>
      </c>
      <c r="BE651" s="181">
        <v>0</v>
      </c>
      <c r="BF651" s="181">
        <f>M651</f>
        <v>0</v>
      </c>
      <c r="BH651" s="181">
        <f>G651*AO651</f>
        <v>0</v>
      </c>
      <c r="BI651" s="181">
        <f>G651*AP651</f>
        <v>0</v>
      </c>
      <c r="BJ651" s="181">
        <f>G651*H651</f>
        <v>0</v>
      </c>
      <c r="BK651" s="182" t="s">
        <v>242</v>
      </c>
      <c r="BL651" s="181">
        <v>734</v>
      </c>
      <c r="BW651" s="181">
        <v>21</v>
      </c>
      <c r="BX651" s="169" t="s">
        <v>479</v>
      </c>
    </row>
    <row r="652" spans="1:76" x14ac:dyDescent="0.25">
      <c r="A652" s="180"/>
      <c r="D652" s="179">
        <v>12</v>
      </c>
      <c r="E652" s="179" t="s">
        <v>737</v>
      </c>
      <c r="G652" s="178">
        <f t="shared" ref="G652:G654" si="101">D652</f>
        <v>12</v>
      </c>
      <c r="N652" s="177"/>
    </row>
    <row r="653" spans="1:76" x14ac:dyDescent="0.25">
      <c r="A653" s="180"/>
      <c r="D653" s="179">
        <v>2</v>
      </c>
      <c r="E653" s="179" t="s">
        <v>738</v>
      </c>
      <c r="G653" s="178">
        <f t="shared" si="101"/>
        <v>2</v>
      </c>
      <c r="N653" s="177"/>
    </row>
    <row r="654" spans="1:76" x14ac:dyDescent="0.25">
      <c r="A654" s="180"/>
      <c r="D654" s="179">
        <v>2</v>
      </c>
      <c r="E654" s="179" t="s">
        <v>733</v>
      </c>
      <c r="G654" s="178">
        <f t="shared" si="101"/>
        <v>2</v>
      </c>
      <c r="N654" s="177"/>
    </row>
    <row r="655" spans="1:76" ht="165.75" x14ac:dyDescent="0.25">
      <c r="A655" s="180"/>
      <c r="C655" s="192" t="s">
        <v>243</v>
      </c>
      <c r="D655" s="260" t="s">
        <v>292</v>
      </c>
      <c r="E655" s="261"/>
      <c r="F655" s="261"/>
      <c r="G655" s="261"/>
      <c r="H655" s="261"/>
      <c r="I655" s="261"/>
      <c r="J655" s="261"/>
      <c r="K655" s="261"/>
      <c r="L655" s="261"/>
      <c r="M655" s="261"/>
      <c r="N655" s="262"/>
      <c r="BX655" s="193" t="s">
        <v>292</v>
      </c>
    </row>
    <row r="656" spans="1:76" x14ac:dyDescent="0.25">
      <c r="A656" s="186" t="s">
        <v>570</v>
      </c>
      <c r="B656" s="168" t="s">
        <v>521</v>
      </c>
      <c r="C656" s="168" t="s">
        <v>481</v>
      </c>
      <c r="D656" s="247" t="s">
        <v>482</v>
      </c>
      <c r="E656" s="239"/>
      <c r="F656" s="168" t="s">
        <v>98</v>
      </c>
      <c r="G656" s="181">
        <f>G657</f>
        <v>2</v>
      </c>
      <c r="H656" s="185"/>
      <c r="I656" s="181">
        <f>ROUND(G656*AO656,2)</f>
        <v>0</v>
      </c>
      <c r="J656" s="181">
        <f>ROUND(G656*AP656,2)</f>
        <v>0</v>
      </c>
      <c r="K656" s="181">
        <f>ROUND(G656*H656,2)</f>
        <v>0</v>
      </c>
      <c r="L656" s="181">
        <v>1.7000000000000001E-4</v>
      </c>
      <c r="M656" s="181">
        <f>G656*L656</f>
        <v>3.4000000000000002E-4</v>
      </c>
      <c r="N656" s="184" t="s">
        <v>141</v>
      </c>
      <c r="Z656" s="181">
        <f>ROUND(IF(AQ656="5",BJ656,0),2)</f>
        <v>0</v>
      </c>
      <c r="AB656" s="181">
        <f>ROUND(IF(AQ656="1",BH656,0),2)</f>
        <v>0</v>
      </c>
      <c r="AC656" s="181">
        <f>ROUND(IF(AQ656="1",BI656,0),2)</f>
        <v>0</v>
      </c>
      <c r="AD656" s="181">
        <f>ROUND(IF(AQ656="7",BH656,0),2)</f>
        <v>0</v>
      </c>
      <c r="AE656" s="181">
        <f>ROUND(IF(AQ656="7",BI656,0),2)</f>
        <v>0</v>
      </c>
      <c r="AF656" s="181">
        <f>ROUND(IF(AQ656="2",BH656,0),2)</f>
        <v>0</v>
      </c>
      <c r="AG656" s="181">
        <f>ROUND(IF(AQ656="2",BI656,0),2)</f>
        <v>0</v>
      </c>
      <c r="AH656" s="181">
        <f>ROUND(IF(AQ656="0",BJ656,0),2)</f>
        <v>0</v>
      </c>
      <c r="AI656" s="183" t="s">
        <v>521</v>
      </c>
      <c r="AJ656" s="181">
        <f>IF(AN656=0,K656,0)</f>
        <v>0</v>
      </c>
      <c r="AK656" s="181">
        <f>IF(AN656=12,K656,0)</f>
        <v>0</v>
      </c>
      <c r="AL656" s="181">
        <f>IF(AN656=21,K656,0)</f>
        <v>0</v>
      </c>
      <c r="AN656" s="181">
        <v>21</v>
      </c>
      <c r="AO656" s="181">
        <f>H656*1</f>
        <v>0</v>
      </c>
      <c r="AP656" s="181">
        <f>H656*(1-1)</f>
        <v>0</v>
      </c>
      <c r="AQ656" s="182" t="s">
        <v>220</v>
      </c>
      <c r="AV656" s="181">
        <f>ROUND(AW656+AX656,2)</f>
        <v>0</v>
      </c>
      <c r="AW656" s="181">
        <f>ROUND(G656*AO656,2)</f>
        <v>0</v>
      </c>
      <c r="AX656" s="181">
        <f>ROUND(G656*AP656,2)</f>
        <v>0</v>
      </c>
      <c r="AY656" s="182" t="s">
        <v>760</v>
      </c>
      <c r="AZ656" s="182" t="s">
        <v>778</v>
      </c>
      <c r="BA656" s="183" t="s">
        <v>774</v>
      </c>
      <c r="BC656" s="181">
        <f>AW656+AX656</f>
        <v>0</v>
      </c>
      <c r="BD656" s="181">
        <f>H656/(100-BE656)*100</f>
        <v>0</v>
      </c>
      <c r="BE656" s="181">
        <v>0</v>
      </c>
      <c r="BF656" s="181">
        <f>M656</f>
        <v>3.4000000000000002E-4</v>
      </c>
      <c r="BH656" s="181">
        <f>G656*AO656</f>
        <v>0</v>
      </c>
      <c r="BI656" s="181">
        <f>G656*AP656</f>
        <v>0</v>
      </c>
      <c r="BJ656" s="181">
        <f>G656*H656</f>
        <v>0</v>
      </c>
      <c r="BK656" s="182" t="s">
        <v>242</v>
      </c>
      <c r="BL656" s="181">
        <v>734</v>
      </c>
      <c r="BW656" s="181">
        <v>21</v>
      </c>
      <c r="BX656" s="169" t="s">
        <v>482</v>
      </c>
    </row>
    <row r="657" spans="1:76" x14ac:dyDescent="0.25">
      <c r="A657" s="180"/>
      <c r="D657" s="179">
        <v>2</v>
      </c>
      <c r="E657" s="179" t="s">
        <v>737</v>
      </c>
      <c r="G657" s="178">
        <f>D657</f>
        <v>2</v>
      </c>
      <c r="N657" s="177"/>
    </row>
    <row r="658" spans="1:76" ht="165.75" x14ac:dyDescent="0.25">
      <c r="A658" s="180"/>
      <c r="C658" s="192" t="s">
        <v>243</v>
      </c>
      <c r="D658" s="260" t="s">
        <v>302</v>
      </c>
      <c r="E658" s="261"/>
      <c r="F658" s="261"/>
      <c r="G658" s="261"/>
      <c r="H658" s="261"/>
      <c r="I658" s="261"/>
      <c r="J658" s="261"/>
      <c r="K658" s="261"/>
      <c r="L658" s="261"/>
      <c r="M658" s="261"/>
      <c r="N658" s="262"/>
      <c r="BX658" s="193" t="s">
        <v>302</v>
      </c>
    </row>
    <row r="659" spans="1:76" x14ac:dyDescent="0.25">
      <c r="A659" s="186" t="s">
        <v>571</v>
      </c>
      <c r="B659" s="168" t="s">
        <v>521</v>
      </c>
      <c r="C659" s="168" t="s">
        <v>287</v>
      </c>
      <c r="D659" s="247" t="s">
        <v>288</v>
      </c>
      <c r="E659" s="239"/>
      <c r="F659" s="168" t="s">
        <v>167</v>
      </c>
      <c r="G659" s="181">
        <f>SUM(G660:G662)</f>
        <v>15</v>
      </c>
      <c r="H659" s="185"/>
      <c r="I659" s="181">
        <f>ROUND(G659*AO659,2)</f>
        <v>0</v>
      </c>
      <c r="J659" s="181">
        <f>ROUND(G659*AP659,2)</f>
        <v>0</v>
      </c>
      <c r="K659" s="181">
        <f>ROUND(G659*H659,2)</f>
        <v>0</v>
      </c>
      <c r="L659" s="181">
        <v>3.3300000000000001E-3</v>
      </c>
      <c r="M659" s="181">
        <f>G659*L659</f>
        <v>4.9950000000000001E-2</v>
      </c>
      <c r="N659" s="184" t="s">
        <v>812</v>
      </c>
      <c r="Z659" s="181">
        <f>ROUND(IF(AQ659="5",BJ659,0),2)</f>
        <v>0</v>
      </c>
      <c r="AB659" s="181">
        <f>ROUND(IF(AQ659="1",BH659,0),2)</f>
        <v>0</v>
      </c>
      <c r="AC659" s="181">
        <f>ROUND(IF(AQ659="1",BI659,0),2)</f>
        <v>0</v>
      </c>
      <c r="AD659" s="181">
        <f>ROUND(IF(AQ659="7",BH659,0),2)</f>
        <v>0</v>
      </c>
      <c r="AE659" s="181">
        <f>ROUND(IF(AQ659="7",BI659,0),2)</f>
        <v>0</v>
      </c>
      <c r="AF659" s="181">
        <f>ROUND(IF(AQ659="2",BH659,0),2)</f>
        <v>0</v>
      </c>
      <c r="AG659" s="181">
        <f>ROUND(IF(AQ659="2",BI659,0),2)</f>
        <v>0</v>
      </c>
      <c r="AH659" s="181">
        <f>ROUND(IF(AQ659="0",BJ659,0),2)</f>
        <v>0</v>
      </c>
      <c r="AI659" s="183" t="s">
        <v>521</v>
      </c>
      <c r="AJ659" s="181">
        <f>IF(AN659=0,K659,0)</f>
        <v>0</v>
      </c>
      <c r="AK659" s="181">
        <f>IF(AN659=12,K659,0)</f>
        <v>0</v>
      </c>
      <c r="AL659" s="181">
        <f>IF(AN659=21,K659,0)</f>
        <v>0</v>
      </c>
      <c r="AN659" s="181">
        <v>21</v>
      </c>
      <c r="AO659" s="181">
        <f>H659*0.523854167</f>
        <v>0</v>
      </c>
      <c r="AP659" s="181">
        <f>H659*(1-0.523854167)</f>
        <v>0</v>
      </c>
      <c r="AQ659" s="182" t="s">
        <v>220</v>
      </c>
      <c r="AV659" s="181">
        <f>ROUND(AW659+AX659,2)</f>
        <v>0</v>
      </c>
      <c r="AW659" s="181">
        <f>ROUND(G659*AO659,2)</f>
        <v>0</v>
      </c>
      <c r="AX659" s="181">
        <f>ROUND(G659*AP659,2)</f>
        <v>0</v>
      </c>
      <c r="AY659" s="182" t="s">
        <v>760</v>
      </c>
      <c r="AZ659" s="182" t="s">
        <v>778</v>
      </c>
      <c r="BA659" s="183" t="s">
        <v>774</v>
      </c>
      <c r="BC659" s="181">
        <f>AW659+AX659</f>
        <v>0</v>
      </c>
      <c r="BD659" s="181">
        <f>H659/(100-BE659)*100</f>
        <v>0</v>
      </c>
      <c r="BE659" s="181">
        <v>0</v>
      </c>
      <c r="BF659" s="181">
        <f>M659</f>
        <v>4.9950000000000001E-2</v>
      </c>
      <c r="BH659" s="181">
        <f>G659*AO659</f>
        <v>0</v>
      </c>
      <c r="BI659" s="181">
        <f>G659*AP659</f>
        <v>0</v>
      </c>
      <c r="BJ659" s="181">
        <f>G659*H659</f>
        <v>0</v>
      </c>
      <c r="BK659" s="182" t="s">
        <v>747</v>
      </c>
      <c r="BL659" s="181">
        <v>734</v>
      </c>
      <c r="BW659" s="181">
        <v>21</v>
      </c>
      <c r="BX659" s="169" t="s">
        <v>288</v>
      </c>
    </row>
    <row r="660" spans="1:76" x14ac:dyDescent="0.25">
      <c r="A660" s="180"/>
      <c r="D660" s="179">
        <v>2</v>
      </c>
      <c r="E660" s="179" t="s">
        <v>737</v>
      </c>
      <c r="G660" s="178">
        <f t="shared" ref="G660:G662" si="102">D660</f>
        <v>2</v>
      </c>
      <c r="N660" s="177"/>
    </row>
    <row r="661" spans="1:76" x14ac:dyDescent="0.25">
      <c r="A661" s="180"/>
      <c r="D661" s="179">
        <v>0</v>
      </c>
      <c r="E661" s="179" t="s">
        <v>738</v>
      </c>
      <c r="G661" s="178">
        <f t="shared" si="102"/>
        <v>0</v>
      </c>
      <c r="N661" s="177"/>
    </row>
    <row r="662" spans="1:76" x14ac:dyDescent="0.25">
      <c r="A662" s="180"/>
      <c r="D662" s="179">
        <v>13</v>
      </c>
      <c r="E662" s="179" t="s">
        <v>733</v>
      </c>
      <c r="G662" s="178">
        <f t="shared" si="102"/>
        <v>13</v>
      </c>
      <c r="N662" s="177"/>
    </row>
    <row r="663" spans="1:76" x14ac:dyDescent="0.25">
      <c r="A663" s="186" t="s">
        <v>572</v>
      </c>
      <c r="B663" s="168" t="s">
        <v>521</v>
      </c>
      <c r="C663" s="168" t="s">
        <v>290</v>
      </c>
      <c r="D663" s="247" t="s">
        <v>291</v>
      </c>
      <c r="E663" s="239"/>
      <c r="F663" s="168" t="s">
        <v>98</v>
      </c>
      <c r="G663" s="181">
        <f>SUM(G664:G666)</f>
        <v>15</v>
      </c>
      <c r="H663" s="185"/>
      <c r="I663" s="181">
        <f>ROUND(G663*AO663,2)</f>
        <v>0</v>
      </c>
      <c r="J663" s="181">
        <f>ROUND(G663*AP663,2)</f>
        <v>0</v>
      </c>
      <c r="K663" s="181">
        <f>ROUND(G663*H663,2)</f>
        <v>0</v>
      </c>
      <c r="L663" s="181">
        <v>0</v>
      </c>
      <c r="M663" s="181">
        <f>G663*L663</f>
        <v>0</v>
      </c>
      <c r="N663" s="184" t="s">
        <v>141</v>
      </c>
      <c r="Z663" s="181">
        <f>ROUND(IF(AQ663="5",BJ663,0),2)</f>
        <v>0</v>
      </c>
      <c r="AB663" s="181">
        <f>ROUND(IF(AQ663="1",BH663,0),2)</f>
        <v>0</v>
      </c>
      <c r="AC663" s="181">
        <f>ROUND(IF(AQ663="1",BI663,0),2)</f>
        <v>0</v>
      </c>
      <c r="AD663" s="181">
        <f>ROUND(IF(AQ663="7",BH663,0),2)</f>
        <v>0</v>
      </c>
      <c r="AE663" s="181">
        <f>ROUND(IF(AQ663="7",BI663,0),2)</f>
        <v>0</v>
      </c>
      <c r="AF663" s="181">
        <f>ROUND(IF(AQ663="2",BH663,0),2)</f>
        <v>0</v>
      </c>
      <c r="AG663" s="181">
        <f>ROUND(IF(AQ663="2",BI663,0),2)</f>
        <v>0</v>
      </c>
      <c r="AH663" s="181">
        <f>ROUND(IF(AQ663="0",BJ663,0),2)</f>
        <v>0</v>
      </c>
      <c r="AI663" s="183" t="s">
        <v>521</v>
      </c>
      <c r="AJ663" s="181">
        <f>IF(AN663=0,K663,0)</f>
        <v>0</v>
      </c>
      <c r="AK663" s="181">
        <f>IF(AN663=12,K663,0)</f>
        <v>0</v>
      </c>
      <c r="AL663" s="181">
        <f>IF(AN663=21,K663,0)</f>
        <v>0</v>
      </c>
      <c r="AN663" s="181">
        <v>21</v>
      </c>
      <c r="AO663" s="181">
        <f>H663*1</f>
        <v>0</v>
      </c>
      <c r="AP663" s="181">
        <f>H663*(1-1)</f>
        <v>0</v>
      </c>
      <c r="AQ663" s="182" t="s">
        <v>220</v>
      </c>
      <c r="AV663" s="181">
        <f>ROUND(AW663+AX663,2)</f>
        <v>0</v>
      </c>
      <c r="AW663" s="181">
        <f>ROUND(G663*AO663,2)</f>
        <v>0</v>
      </c>
      <c r="AX663" s="181">
        <f>ROUND(G663*AP663,2)</f>
        <v>0</v>
      </c>
      <c r="AY663" s="182" t="s">
        <v>760</v>
      </c>
      <c r="AZ663" s="182" t="s">
        <v>778</v>
      </c>
      <c r="BA663" s="183" t="s">
        <v>774</v>
      </c>
      <c r="BC663" s="181">
        <f>AW663+AX663</f>
        <v>0</v>
      </c>
      <c r="BD663" s="181">
        <f>H663/(100-BE663)*100</f>
        <v>0</v>
      </c>
      <c r="BE663" s="181">
        <v>0</v>
      </c>
      <c r="BF663" s="181">
        <f>M663</f>
        <v>0</v>
      </c>
      <c r="BH663" s="181">
        <f>G663*AO663</f>
        <v>0</v>
      </c>
      <c r="BI663" s="181">
        <f>G663*AP663</f>
        <v>0</v>
      </c>
      <c r="BJ663" s="181">
        <f>G663*H663</f>
        <v>0</v>
      </c>
      <c r="BK663" s="182" t="s">
        <v>242</v>
      </c>
      <c r="BL663" s="181">
        <v>734</v>
      </c>
      <c r="BW663" s="181">
        <v>21</v>
      </c>
      <c r="BX663" s="169" t="s">
        <v>291</v>
      </c>
    </row>
    <row r="664" spans="1:76" x14ac:dyDescent="0.25">
      <c r="A664" s="180"/>
      <c r="D664" s="179">
        <v>2</v>
      </c>
      <c r="E664" s="179" t="s">
        <v>737</v>
      </c>
      <c r="G664" s="178">
        <f t="shared" ref="G664:G666" si="103">D664</f>
        <v>2</v>
      </c>
      <c r="N664" s="177"/>
    </row>
    <row r="665" spans="1:76" x14ac:dyDescent="0.25">
      <c r="A665" s="180"/>
      <c r="D665" s="179">
        <v>0</v>
      </c>
      <c r="E665" s="179" t="s">
        <v>738</v>
      </c>
      <c r="G665" s="178">
        <f t="shared" si="103"/>
        <v>0</v>
      </c>
      <c r="N665" s="177"/>
    </row>
    <row r="666" spans="1:76" x14ac:dyDescent="0.25">
      <c r="A666" s="180"/>
      <c r="D666" s="179">
        <v>13</v>
      </c>
      <c r="E666" s="179" t="s">
        <v>733</v>
      </c>
      <c r="G666" s="178">
        <f t="shared" si="103"/>
        <v>13</v>
      </c>
      <c r="N666" s="177"/>
    </row>
    <row r="667" spans="1:76" ht="165.75" x14ac:dyDescent="0.25">
      <c r="A667" s="180"/>
      <c r="C667" s="192" t="s">
        <v>243</v>
      </c>
      <c r="D667" s="260" t="s">
        <v>292</v>
      </c>
      <c r="E667" s="261"/>
      <c r="F667" s="261"/>
      <c r="G667" s="261"/>
      <c r="H667" s="261"/>
      <c r="I667" s="261"/>
      <c r="J667" s="261"/>
      <c r="K667" s="261"/>
      <c r="L667" s="261"/>
      <c r="M667" s="261"/>
      <c r="N667" s="262"/>
      <c r="BX667" s="193" t="s">
        <v>292</v>
      </c>
    </row>
    <row r="668" spans="1:76" x14ac:dyDescent="0.25">
      <c r="A668" s="186" t="s">
        <v>573</v>
      </c>
      <c r="B668" s="168" t="s">
        <v>521</v>
      </c>
      <c r="C668" s="168" t="s">
        <v>287</v>
      </c>
      <c r="D668" s="247" t="s">
        <v>490</v>
      </c>
      <c r="E668" s="239"/>
      <c r="F668" s="168" t="s">
        <v>167</v>
      </c>
      <c r="G668" s="181">
        <f>SUM(G669:G671)</f>
        <v>3</v>
      </c>
      <c r="H668" s="185"/>
      <c r="I668" s="181">
        <f>ROUND(G668*AO668,2)</f>
        <v>0</v>
      </c>
      <c r="J668" s="181">
        <f>ROUND(G668*AP668,2)</f>
        <v>0</v>
      </c>
      <c r="K668" s="181">
        <f>ROUND(G668*H668,2)</f>
        <v>0</v>
      </c>
      <c r="L668" s="181">
        <v>3.3300000000000001E-3</v>
      </c>
      <c r="M668" s="181">
        <f>G668*L668</f>
        <v>9.9900000000000006E-3</v>
      </c>
      <c r="N668" s="184" t="s">
        <v>812</v>
      </c>
      <c r="Z668" s="181">
        <f>ROUND(IF(AQ668="5",BJ668,0),2)</f>
        <v>0</v>
      </c>
      <c r="AB668" s="181">
        <f>ROUND(IF(AQ668="1",BH668,0),2)</f>
        <v>0</v>
      </c>
      <c r="AC668" s="181">
        <f>ROUND(IF(AQ668="1",BI668,0),2)</f>
        <v>0</v>
      </c>
      <c r="AD668" s="181">
        <f>ROUND(IF(AQ668="7",BH668,0),2)</f>
        <v>0</v>
      </c>
      <c r="AE668" s="181">
        <f>ROUND(IF(AQ668="7",BI668,0),2)</f>
        <v>0</v>
      </c>
      <c r="AF668" s="181">
        <f>ROUND(IF(AQ668="2",BH668,0),2)</f>
        <v>0</v>
      </c>
      <c r="AG668" s="181">
        <f>ROUND(IF(AQ668="2",BI668,0),2)</f>
        <v>0</v>
      </c>
      <c r="AH668" s="181">
        <f>ROUND(IF(AQ668="0",BJ668,0),2)</f>
        <v>0</v>
      </c>
      <c r="AI668" s="183" t="s">
        <v>521</v>
      </c>
      <c r="AJ668" s="181">
        <f>IF(AN668=0,K668,0)</f>
        <v>0</v>
      </c>
      <c r="AK668" s="181">
        <f>IF(AN668=12,K668,0)</f>
        <v>0</v>
      </c>
      <c r="AL668" s="181">
        <f>IF(AN668=21,K668,0)</f>
        <v>0</v>
      </c>
      <c r="AN668" s="181">
        <v>21</v>
      </c>
      <c r="AO668" s="181">
        <f>H668*0.523854167</f>
        <v>0</v>
      </c>
      <c r="AP668" s="181">
        <f>H668*(1-0.523854167)</f>
        <v>0</v>
      </c>
      <c r="AQ668" s="182" t="s">
        <v>220</v>
      </c>
      <c r="AV668" s="181">
        <f>ROUND(AW668+AX668,2)</f>
        <v>0</v>
      </c>
      <c r="AW668" s="181">
        <f>ROUND(G668*AO668,2)</f>
        <v>0</v>
      </c>
      <c r="AX668" s="181">
        <f>ROUND(G668*AP668,2)</f>
        <v>0</v>
      </c>
      <c r="AY668" s="182" t="s">
        <v>760</v>
      </c>
      <c r="AZ668" s="182" t="s">
        <v>778</v>
      </c>
      <c r="BA668" s="183" t="s">
        <v>774</v>
      </c>
      <c r="BC668" s="181">
        <f>AW668+AX668</f>
        <v>0</v>
      </c>
      <c r="BD668" s="181">
        <f>H668/(100-BE668)*100</f>
        <v>0</v>
      </c>
      <c r="BE668" s="181">
        <v>0</v>
      </c>
      <c r="BF668" s="181">
        <f>M668</f>
        <v>9.9900000000000006E-3</v>
      </c>
      <c r="BH668" s="181">
        <f>G668*AO668</f>
        <v>0</v>
      </c>
      <c r="BI668" s="181">
        <f>G668*AP668</f>
        <v>0</v>
      </c>
      <c r="BJ668" s="181">
        <f>G668*H668</f>
        <v>0</v>
      </c>
      <c r="BK668" s="182" t="s">
        <v>747</v>
      </c>
      <c r="BL668" s="181">
        <v>734</v>
      </c>
      <c r="BW668" s="181">
        <v>21</v>
      </c>
      <c r="BX668" s="169" t="s">
        <v>490</v>
      </c>
    </row>
    <row r="669" spans="1:76" x14ac:dyDescent="0.25">
      <c r="A669" s="180"/>
      <c r="D669" s="179">
        <v>2</v>
      </c>
      <c r="E669" s="179" t="s">
        <v>737</v>
      </c>
      <c r="G669" s="178">
        <f t="shared" ref="G669:G671" si="104">D669</f>
        <v>2</v>
      </c>
      <c r="N669" s="177"/>
    </row>
    <row r="670" spans="1:76" x14ac:dyDescent="0.25">
      <c r="A670" s="180"/>
      <c r="D670" s="179">
        <v>0</v>
      </c>
      <c r="E670" s="179" t="s">
        <v>738</v>
      </c>
      <c r="G670" s="178">
        <f t="shared" si="104"/>
        <v>0</v>
      </c>
      <c r="N670" s="177"/>
    </row>
    <row r="671" spans="1:76" x14ac:dyDescent="0.25">
      <c r="A671" s="180"/>
      <c r="D671" s="179">
        <v>1</v>
      </c>
      <c r="E671" s="179" t="s">
        <v>733</v>
      </c>
      <c r="G671" s="178">
        <f t="shared" si="104"/>
        <v>1</v>
      </c>
      <c r="N671" s="177"/>
    </row>
    <row r="672" spans="1:76" x14ac:dyDescent="0.25">
      <c r="A672" s="186" t="s">
        <v>574</v>
      </c>
      <c r="B672" s="168" t="s">
        <v>521</v>
      </c>
      <c r="C672" s="168" t="s">
        <v>492</v>
      </c>
      <c r="D672" s="247" t="s">
        <v>493</v>
      </c>
      <c r="E672" s="239"/>
      <c r="F672" s="168" t="s">
        <v>98</v>
      </c>
      <c r="G672" s="181">
        <f>SUM(G673:G675)</f>
        <v>3</v>
      </c>
      <c r="H672" s="185"/>
      <c r="I672" s="181">
        <f>ROUND(G672*AO672,2)</f>
        <v>0</v>
      </c>
      <c r="J672" s="181">
        <f>ROUND(G672*AP672,2)</f>
        <v>0</v>
      </c>
      <c r="K672" s="181">
        <f>ROUND(G672*H672,2)</f>
        <v>0</v>
      </c>
      <c r="L672" s="181">
        <v>0</v>
      </c>
      <c r="M672" s="181">
        <f>G672*L672</f>
        <v>0</v>
      </c>
      <c r="N672" s="184" t="s">
        <v>141</v>
      </c>
      <c r="Z672" s="181">
        <f>ROUND(IF(AQ672="5",BJ672,0),2)</f>
        <v>0</v>
      </c>
      <c r="AB672" s="181">
        <f>ROUND(IF(AQ672="1",BH672,0),2)</f>
        <v>0</v>
      </c>
      <c r="AC672" s="181">
        <f>ROUND(IF(AQ672="1",BI672,0),2)</f>
        <v>0</v>
      </c>
      <c r="AD672" s="181">
        <f>ROUND(IF(AQ672="7",BH672,0),2)</f>
        <v>0</v>
      </c>
      <c r="AE672" s="181">
        <f>ROUND(IF(AQ672="7",BI672,0),2)</f>
        <v>0</v>
      </c>
      <c r="AF672" s="181">
        <f>ROUND(IF(AQ672="2",BH672,0),2)</f>
        <v>0</v>
      </c>
      <c r="AG672" s="181">
        <f>ROUND(IF(AQ672="2",BI672,0),2)</f>
        <v>0</v>
      </c>
      <c r="AH672" s="181">
        <f>ROUND(IF(AQ672="0",BJ672,0),2)</f>
        <v>0</v>
      </c>
      <c r="AI672" s="183" t="s">
        <v>521</v>
      </c>
      <c r="AJ672" s="181">
        <f>IF(AN672=0,K672,0)</f>
        <v>0</v>
      </c>
      <c r="AK672" s="181">
        <f>IF(AN672=12,K672,0)</f>
        <v>0</v>
      </c>
      <c r="AL672" s="181">
        <f>IF(AN672=21,K672,0)</f>
        <v>0</v>
      </c>
      <c r="AN672" s="181">
        <v>21</v>
      </c>
      <c r="AO672" s="181">
        <f>H672*1</f>
        <v>0</v>
      </c>
      <c r="AP672" s="181">
        <f>H672*(1-1)</f>
        <v>0</v>
      </c>
      <c r="AQ672" s="182" t="s">
        <v>220</v>
      </c>
      <c r="AV672" s="181">
        <f>ROUND(AW672+AX672,2)</f>
        <v>0</v>
      </c>
      <c r="AW672" s="181">
        <f>ROUND(G672*AO672,2)</f>
        <v>0</v>
      </c>
      <c r="AX672" s="181">
        <f>ROUND(G672*AP672,2)</f>
        <v>0</v>
      </c>
      <c r="AY672" s="182" t="s">
        <v>760</v>
      </c>
      <c r="AZ672" s="182" t="s">
        <v>778</v>
      </c>
      <c r="BA672" s="183" t="s">
        <v>774</v>
      </c>
      <c r="BC672" s="181">
        <f>AW672+AX672</f>
        <v>0</v>
      </c>
      <c r="BD672" s="181">
        <f>H672/(100-BE672)*100</f>
        <v>0</v>
      </c>
      <c r="BE672" s="181">
        <v>0</v>
      </c>
      <c r="BF672" s="181">
        <f>M672</f>
        <v>0</v>
      </c>
      <c r="BH672" s="181">
        <f>G672*AO672</f>
        <v>0</v>
      </c>
      <c r="BI672" s="181">
        <f>G672*AP672</f>
        <v>0</v>
      </c>
      <c r="BJ672" s="181">
        <f>G672*H672</f>
        <v>0</v>
      </c>
      <c r="BK672" s="182" t="s">
        <v>242</v>
      </c>
      <c r="BL672" s="181">
        <v>734</v>
      </c>
      <c r="BW672" s="181">
        <v>21</v>
      </c>
      <c r="BX672" s="169" t="s">
        <v>493</v>
      </c>
    </row>
    <row r="673" spans="1:76" x14ac:dyDescent="0.25">
      <c r="A673" s="180"/>
      <c r="D673" s="179">
        <v>2</v>
      </c>
      <c r="E673" s="179" t="s">
        <v>737</v>
      </c>
      <c r="G673" s="178">
        <f t="shared" ref="G673:G675" si="105">D673</f>
        <v>2</v>
      </c>
      <c r="N673" s="177"/>
    </row>
    <row r="674" spans="1:76" x14ac:dyDescent="0.25">
      <c r="A674" s="180"/>
      <c r="D674" s="179">
        <v>0</v>
      </c>
      <c r="E674" s="179" t="s">
        <v>738</v>
      </c>
      <c r="G674" s="178">
        <f t="shared" si="105"/>
        <v>0</v>
      </c>
      <c r="N674" s="177"/>
    </row>
    <row r="675" spans="1:76" x14ac:dyDescent="0.25">
      <c r="A675" s="180"/>
      <c r="D675" s="179">
        <v>1</v>
      </c>
      <c r="E675" s="179" t="s">
        <v>733</v>
      </c>
      <c r="G675" s="178">
        <f t="shared" si="105"/>
        <v>1</v>
      </c>
      <c r="N675" s="177"/>
    </row>
    <row r="676" spans="1:76" ht="165.75" x14ac:dyDescent="0.25">
      <c r="A676" s="180"/>
      <c r="C676" s="192" t="s">
        <v>243</v>
      </c>
      <c r="D676" s="260" t="s">
        <v>292</v>
      </c>
      <c r="E676" s="261"/>
      <c r="F676" s="261"/>
      <c r="G676" s="261"/>
      <c r="H676" s="261"/>
      <c r="I676" s="261"/>
      <c r="J676" s="261"/>
      <c r="K676" s="261"/>
      <c r="L676" s="261"/>
      <c r="M676" s="261"/>
      <c r="N676" s="262"/>
      <c r="BX676" s="193" t="s">
        <v>292</v>
      </c>
    </row>
    <row r="677" spans="1:76" x14ac:dyDescent="0.25">
      <c r="A677" s="191" t="s">
        <v>141</v>
      </c>
      <c r="B677" s="190" t="s">
        <v>521</v>
      </c>
      <c r="C677" s="190" t="s">
        <v>157</v>
      </c>
      <c r="D677" s="257" t="s">
        <v>321</v>
      </c>
      <c r="E677" s="258"/>
      <c r="F677" s="189" t="s">
        <v>12</v>
      </c>
      <c r="G677" s="189" t="s">
        <v>12</v>
      </c>
      <c r="H677" s="189" t="s">
        <v>12</v>
      </c>
      <c r="I677" s="187">
        <f>ROUND(SUM(I678:I679),2)</f>
        <v>0</v>
      </c>
      <c r="J677" s="187">
        <f>ROUND(SUM(J678:J679),2)</f>
        <v>0</v>
      </c>
      <c r="K677" s="187">
        <f>ROUND(SUM(K678:K679),2)</f>
        <v>0</v>
      </c>
      <c r="L677" s="183" t="s">
        <v>141</v>
      </c>
      <c r="M677" s="187">
        <f>SUM(M678:M679)</f>
        <v>0.1022</v>
      </c>
      <c r="N677" s="188" t="s">
        <v>141</v>
      </c>
      <c r="AI677" s="183" t="s">
        <v>521</v>
      </c>
      <c r="AS677" s="187">
        <f>SUM(AJ678:AJ679)</f>
        <v>0</v>
      </c>
      <c r="AT677" s="187">
        <f>SUM(AK678:AK679)</f>
        <v>0</v>
      </c>
      <c r="AU677" s="187">
        <f>SUM(AL678:AL679)</f>
        <v>0</v>
      </c>
    </row>
    <row r="678" spans="1:76" x14ac:dyDescent="0.25">
      <c r="A678" s="186" t="s">
        <v>575</v>
      </c>
      <c r="B678" s="168" t="s">
        <v>521</v>
      </c>
      <c r="C678" s="168" t="s">
        <v>323</v>
      </c>
      <c r="D678" s="247" t="s">
        <v>324</v>
      </c>
      <c r="E678" s="239"/>
      <c r="F678" s="168" t="s">
        <v>325</v>
      </c>
      <c r="G678" s="181">
        <v>80</v>
      </c>
      <c r="H678" s="185"/>
      <c r="I678" s="181">
        <f>ROUND(G678*AO678,2)</f>
        <v>0</v>
      </c>
      <c r="J678" s="181">
        <f>ROUND(G678*AP678,2)</f>
        <v>0</v>
      </c>
      <c r="K678" s="181">
        <f>ROUND(G678*H678,2)</f>
        <v>0</v>
      </c>
      <c r="L678" s="181">
        <v>6.0000000000000002E-5</v>
      </c>
      <c r="M678" s="181">
        <f>G678*L678</f>
        <v>4.8000000000000004E-3</v>
      </c>
      <c r="N678" s="184" t="s">
        <v>812</v>
      </c>
      <c r="Z678" s="181">
        <f>ROUND(IF(AQ678="5",BJ678,0),2)</f>
        <v>0</v>
      </c>
      <c r="AB678" s="181">
        <f>ROUND(IF(AQ678="1",BH678,0),2)</f>
        <v>0</v>
      </c>
      <c r="AC678" s="181">
        <f>ROUND(IF(AQ678="1",BI678,0),2)</f>
        <v>0</v>
      </c>
      <c r="AD678" s="181">
        <f>ROUND(IF(AQ678="7",BH678,0),2)</f>
        <v>0</v>
      </c>
      <c r="AE678" s="181">
        <f>ROUND(IF(AQ678="7",BI678,0),2)</f>
        <v>0</v>
      </c>
      <c r="AF678" s="181">
        <f>ROUND(IF(AQ678="2",BH678,0),2)</f>
        <v>0</v>
      </c>
      <c r="AG678" s="181">
        <f>ROUND(IF(AQ678="2",BI678,0),2)</f>
        <v>0</v>
      </c>
      <c r="AH678" s="181">
        <f>ROUND(IF(AQ678="0",BJ678,0),2)</f>
        <v>0</v>
      </c>
      <c r="AI678" s="183" t="s">
        <v>521</v>
      </c>
      <c r="AJ678" s="181">
        <f>IF(AN678=0,K678,0)</f>
        <v>0</v>
      </c>
      <c r="AK678" s="181">
        <f>IF(AN678=12,K678,0)</f>
        <v>0</v>
      </c>
      <c r="AL678" s="181">
        <f>IF(AN678=21,K678,0)</f>
        <v>0</v>
      </c>
      <c r="AN678" s="181">
        <v>21</v>
      </c>
      <c r="AO678" s="181">
        <f>H678*0.064563107</f>
        <v>0</v>
      </c>
      <c r="AP678" s="181">
        <f>H678*(1-0.064563107)</f>
        <v>0</v>
      </c>
      <c r="AQ678" s="182" t="s">
        <v>220</v>
      </c>
      <c r="AV678" s="181">
        <f>ROUND(AW678+AX678,2)</f>
        <v>0</v>
      </c>
      <c r="AW678" s="181">
        <f>ROUND(G678*AO678,2)</f>
        <v>0</v>
      </c>
      <c r="AX678" s="181">
        <f>ROUND(G678*AP678,2)</f>
        <v>0</v>
      </c>
      <c r="AY678" s="182" t="s">
        <v>757</v>
      </c>
      <c r="AZ678" s="182" t="s">
        <v>777</v>
      </c>
      <c r="BA678" s="183" t="s">
        <v>774</v>
      </c>
      <c r="BC678" s="181">
        <f>AW678+AX678</f>
        <v>0</v>
      </c>
      <c r="BD678" s="181">
        <f>H678/(100-BE678)*100</f>
        <v>0</v>
      </c>
      <c r="BE678" s="181">
        <v>0</v>
      </c>
      <c r="BF678" s="181">
        <f>M678</f>
        <v>4.8000000000000004E-3</v>
      </c>
      <c r="BH678" s="181">
        <f>G678*AO678</f>
        <v>0</v>
      </c>
      <c r="BI678" s="181">
        <f>G678*AP678</f>
        <v>0</v>
      </c>
      <c r="BJ678" s="181">
        <f>G678*H678</f>
        <v>0</v>
      </c>
      <c r="BK678" s="182" t="s">
        <v>747</v>
      </c>
      <c r="BL678" s="181">
        <v>767</v>
      </c>
      <c r="BW678" s="181">
        <v>21</v>
      </c>
      <c r="BX678" s="169" t="s">
        <v>324</v>
      </c>
    </row>
    <row r="679" spans="1:76" x14ac:dyDescent="0.25">
      <c r="A679" s="186" t="s">
        <v>576</v>
      </c>
      <c r="B679" s="168" t="s">
        <v>521</v>
      </c>
      <c r="C679" s="168" t="s">
        <v>758</v>
      </c>
      <c r="D679" s="247" t="s">
        <v>729</v>
      </c>
      <c r="E679" s="239"/>
      <c r="F679" s="168" t="s">
        <v>98</v>
      </c>
      <c r="G679" s="181">
        <v>20</v>
      </c>
      <c r="H679" s="185"/>
      <c r="I679" s="181">
        <f>ROUND(G679*AO679,2)</f>
        <v>0</v>
      </c>
      <c r="J679" s="181">
        <f>ROUND(G679*AP679,2)</f>
        <v>0</v>
      </c>
      <c r="K679" s="181">
        <f>ROUND(G679*H679,2)</f>
        <v>0</v>
      </c>
      <c r="L679" s="181">
        <v>4.8700000000000002E-3</v>
      </c>
      <c r="M679" s="181">
        <f>G679*L679</f>
        <v>9.74E-2</v>
      </c>
      <c r="N679" s="184" t="s">
        <v>141</v>
      </c>
      <c r="Z679" s="181">
        <f>ROUND(IF(AQ679="5",BJ679,0),2)</f>
        <v>0</v>
      </c>
      <c r="AB679" s="181">
        <f>ROUND(IF(AQ679="1",BH679,0),2)</f>
        <v>0</v>
      </c>
      <c r="AC679" s="181">
        <f>ROUND(IF(AQ679="1",BI679,0),2)</f>
        <v>0</v>
      </c>
      <c r="AD679" s="181">
        <f>ROUND(IF(AQ679="7",BH679,0),2)</f>
        <v>0</v>
      </c>
      <c r="AE679" s="181">
        <f>ROUND(IF(AQ679="7",BI679,0),2)</f>
        <v>0</v>
      </c>
      <c r="AF679" s="181">
        <f>ROUND(IF(AQ679="2",BH679,0),2)</f>
        <v>0</v>
      </c>
      <c r="AG679" s="181">
        <f>ROUND(IF(AQ679="2",BI679,0),2)</f>
        <v>0</v>
      </c>
      <c r="AH679" s="181">
        <f>ROUND(IF(AQ679="0",BJ679,0),2)</f>
        <v>0</v>
      </c>
      <c r="AI679" s="183" t="s">
        <v>521</v>
      </c>
      <c r="AJ679" s="181">
        <f>IF(AN679=0,K679,0)</f>
        <v>0</v>
      </c>
      <c r="AK679" s="181">
        <f>IF(AN679=12,K679,0)</f>
        <v>0</v>
      </c>
      <c r="AL679" s="181">
        <f>IF(AN679=21,K679,0)</f>
        <v>0</v>
      </c>
      <c r="AN679" s="181">
        <v>21</v>
      </c>
      <c r="AO679" s="181">
        <f>H679*0.395009511</f>
        <v>0</v>
      </c>
      <c r="AP679" s="181">
        <f>H679*(1-0.395009511)</f>
        <v>0</v>
      </c>
      <c r="AQ679" s="182" t="s">
        <v>220</v>
      </c>
      <c r="AV679" s="181">
        <f>ROUND(AW679+AX679,2)</f>
        <v>0</v>
      </c>
      <c r="AW679" s="181">
        <f>ROUND(G679*AO679,2)</f>
        <v>0</v>
      </c>
      <c r="AX679" s="181">
        <f>ROUND(G679*AP679,2)</f>
        <v>0</v>
      </c>
      <c r="AY679" s="182" t="s">
        <v>757</v>
      </c>
      <c r="AZ679" s="182" t="s">
        <v>777</v>
      </c>
      <c r="BA679" s="183" t="s">
        <v>774</v>
      </c>
      <c r="BC679" s="181">
        <f>AW679+AX679</f>
        <v>0</v>
      </c>
      <c r="BD679" s="181">
        <f>H679/(100-BE679)*100</f>
        <v>0</v>
      </c>
      <c r="BE679" s="181">
        <v>0</v>
      </c>
      <c r="BF679" s="181">
        <f>M679</f>
        <v>9.74E-2</v>
      </c>
      <c r="BH679" s="181">
        <f>G679*AO679</f>
        <v>0</v>
      </c>
      <c r="BI679" s="181">
        <f>G679*AP679</f>
        <v>0</v>
      </c>
      <c r="BJ679" s="181">
        <f>G679*H679</f>
        <v>0</v>
      </c>
      <c r="BK679" s="182" t="s">
        <v>747</v>
      </c>
      <c r="BL679" s="181">
        <v>767</v>
      </c>
      <c r="BW679" s="181">
        <v>21</v>
      </c>
      <c r="BX679" s="169" t="s">
        <v>729</v>
      </c>
    </row>
    <row r="680" spans="1:76" ht="13.5" customHeight="1" x14ac:dyDescent="0.25">
      <c r="A680" s="180"/>
      <c r="C680" s="192" t="s">
        <v>234</v>
      </c>
      <c r="D680" s="260" t="s">
        <v>756</v>
      </c>
      <c r="E680" s="261"/>
      <c r="F680" s="261"/>
      <c r="G680" s="261"/>
      <c r="H680" s="261"/>
      <c r="I680" s="261"/>
      <c r="J680" s="261"/>
      <c r="K680" s="261"/>
      <c r="L680" s="261"/>
      <c r="M680" s="261"/>
      <c r="N680" s="262"/>
    </row>
    <row r="681" spans="1:76" x14ac:dyDescent="0.25">
      <c r="A681" s="191" t="s">
        <v>141</v>
      </c>
      <c r="B681" s="190" t="s">
        <v>521</v>
      </c>
      <c r="C681" s="190" t="s">
        <v>150</v>
      </c>
      <c r="D681" s="257" t="s">
        <v>151</v>
      </c>
      <c r="E681" s="258"/>
      <c r="F681" s="189" t="s">
        <v>12</v>
      </c>
      <c r="G681" s="189" t="s">
        <v>12</v>
      </c>
      <c r="H681" s="189" t="s">
        <v>12</v>
      </c>
      <c r="I681" s="187">
        <f>ROUND(SUM(I682:I686),2)</f>
        <v>0</v>
      </c>
      <c r="J681" s="187">
        <f>ROUND(SUM(J682:J686),2)</f>
        <v>0</v>
      </c>
      <c r="K681" s="187">
        <f>ROUND(SUM(K682:K686),2)</f>
        <v>0</v>
      </c>
      <c r="L681" s="183" t="s">
        <v>141</v>
      </c>
      <c r="M681" s="187">
        <f>SUM(M682:M686)</f>
        <v>0.34799999999999998</v>
      </c>
      <c r="N681" s="188" t="s">
        <v>141</v>
      </c>
      <c r="AI681" s="183" t="s">
        <v>521</v>
      </c>
      <c r="AS681" s="187">
        <f>SUM(AJ682:AJ686)</f>
        <v>0</v>
      </c>
      <c r="AT681" s="187">
        <f>SUM(AK682:AK686)</f>
        <v>0</v>
      </c>
      <c r="AU681" s="187">
        <f>SUM(AL682:AL686)</f>
        <v>0</v>
      </c>
    </row>
    <row r="682" spans="1:76" x14ac:dyDescent="0.25">
      <c r="A682" s="186" t="s">
        <v>577</v>
      </c>
      <c r="B682" s="168" t="s">
        <v>521</v>
      </c>
      <c r="C682" s="168" t="s">
        <v>152</v>
      </c>
      <c r="D682" s="247" t="s">
        <v>153</v>
      </c>
      <c r="E682" s="239"/>
      <c r="F682" s="168" t="s">
        <v>98</v>
      </c>
      <c r="G682" s="181">
        <f>SUM(G683:G685)</f>
        <v>2</v>
      </c>
      <c r="H682" s="185"/>
      <c r="I682" s="181">
        <f>ROUND(G682*AO682,2)</f>
        <v>0</v>
      </c>
      <c r="J682" s="181">
        <f>ROUND(G682*AP682,2)</f>
        <v>0</v>
      </c>
      <c r="K682" s="181">
        <f>ROUND(G682*H682,2)</f>
        <v>0</v>
      </c>
      <c r="L682" s="181">
        <v>0.17399999999999999</v>
      </c>
      <c r="M682" s="181">
        <f>G682*L682</f>
        <v>0.34799999999999998</v>
      </c>
      <c r="N682" s="184" t="s">
        <v>812</v>
      </c>
      <c r="Z682" s="181">
        <f>ROUND(IF(AQ682="5",BJ682,0),2)</f>
        <v>0</v>
      </c>
      <c r="AB682" s="181">
        <f>ROUND(IF(AQ682="1",BH682,0),2)</f>
        <v>0</v>
      </c>
      <c r="AC682" s="181">
        <f>ROUND(IF(AQ682="1",BI682,0),2)</f>
        <v>0</v>
      </c>
      <c r="AD682" s="181">
        <f>ROUND(IF(AQ682="7",BH682,0),2)</f>
        <v>0</v>
      </c>
      <c r="AE682" s="181">
        <f>ROUND(IF(AQ682="7",BI682,0),2)</f>
        <v>0</v>
      </c>
      <c r="AF682" s="181">
        <f>ROUND(IF(AQ682="2",BH682,0),2)</f>
        <v>0</v>
      </c>
      <c r="AG682" s="181">
        <f>ROUND(IF(AQ682="2",BI682,0),2)</f>
        <v>0</v>
      </c>
      <c r="AH682" s="181">
        <f>ROUND(IF(AQ682="0",BJ682,0),2)</f>
        <v>0</v>
      </c>
      <c r="AI682" s="183" t="s">
        <v>521</v>
      </c>
      <c r="AJ682" s="181">
        <f>IF(AN682=0,K682,0)</f>
        <v>0</v>
      </c>
      <c r="AK682" s="181">
        <f>IF(AN682=12,K682,0)</f>
        <v>0</v>
      </c>
      <c r="AL682" s="181">
        <f>IF(AN682=21,K682,0)</f>
        <v>0</v>
      </c>
      <c r="AN682" s="181">
        <v>21</v>
      </c>
      <c r="AO682" s="181">
        <f>H682*0</f>
        <v>0</v>
      </c>
      <c r="AP682" s="181">
        <f>H682*(1-0)</f>
        <v>0</v>
      </c>
      <c r="AQ682" s="182" t="s">
        <v>220</v>
      </c>
      <c r="AV682" s="181">
        <f>ROUND(AW682+AX682,2)</f>
        <v>0</v>
      </c>
      <c r="AW682" s="181">
        <f>ROUND(G682*AO682,2)</f>
        <v>0</v>
      </c>
      <c r="AX682" s="181">
        <f>ROUND(G682*AP682,2)</f>
        <v>0</v>
      </c>
      <c r="AY682" s="182" t="s">
        <v>755</v>
      </c>
      <c r="AZ682" s="182" t="s">
        <v>777</v>
      </c>
      <c r="BA682" s="183" t="s">
        <v>774</v>
      </c>
      <c r="BC682" s="181">
        <f>AW682+AX682</f>
        <v>0</v>
      </c>
      <c r="BD682" s="181">
        <f>H682/(100-BE682)*100</f>
        <v>0</v>
      </c>
      <c r="BE682" s="181">
        <v>0</v>
      </c>
      <c r="BF682" s="181">
        <f>M682</f>
        <v>0.34799999999999998</v>
      </c>
      <c r="BH682" s="181">
        <f>G682*AO682</f>
        <v>0</v>
      </c>
      <c r="BI682" s="181">
        <f>G682*AP682</f>
        <v>0</v>
      </c>
      <c r="BJ682" s="181">
        <f>G682*H682</f>
        <v>0</v>
      </c>
      <c r="BK682" s="182" t="s">
        <v>747</v>
      </c>
      <c r="BL682" s="181">
        <v>766</v>
      </c>
      <c r="BW682" s="181">
        <v>21</v>
      </c>
      <c r="BX682" s="169" t="s">
        <v>153</v>
      </c>
    </row>
    <row r="683" spans="1:76" x14ac:dyDescent="0.25">
      <c r="A683" s="180"/>
      <c r="D683" s="179">
        <v>1</v>
      </c>
      <c r="E683" s="179" t="s">
        <v>737</v>
      </c>
      <c r="G683" s="178">
        <f t="shared" ref="G683:G685" si="106">D683</f>
        <v>1</v>
      </c>
      <c r="N683" s="177"/>
    </row>
    <row r="684" spans="1:76" x14ac:dyDescent="0.25">
      <c r="A684" s="180"/>
      <c r="D684" s="179">
        <v>0</v>
      </c>
      <c r="E684" s="179" t="s">
        <v>738</v>
      </c>
      <c r="G684" s="178">
        <f t="shared" si="106"/>
        <v>0</v>
      </c>
      <c r="N684" s="177"/>
    </row>
    <row r="685" spans="1:76" x14ac:dyDescent="0.25">
      <c r="A685" s="180"/>
      <c r="D685" s="179">
        <v>1</v>
      </c>
      <c r="E685" s="179" t="s">
        <v>733</v>
      </c>
      <c r="G685" s="178">
        <f t="shared" si="106"/>
        <v>1</v>
      </c>
      <c r="N685" s="177"/>
    </row>
    <row r="686" spans="1:76" x14ac:dyDescent="0.25">
      <c r="A686" s="186" t="s">
        <v>578</v>
      </c>
      <c r="B686" s="168" t="s">
        <v>521</v>
      </c>
      <c r="C686" s="168" t="s">
        <v>506</v>
      </c>
      <c r="D686" s="247" t="s">
        <v>507</v>
      </c>
      <c r="E686" s="239"/>
      <c r="F686" s="168" t="s">
        <v>98</v>
      </c>
      <c r="G686" s="181">
        <f>SUM(G688:G690)</f>
        <v>2</v>
      </c>
      <c r="H686" s="185"/>
      <c r="I686" s="181">
        <f>ROUND(G686*AO686,2)</f>
        <v>0</v>
      </c>
      <c r="J686" s="181">
        <f>ROUND(G686*AP686,2)</f>
        <v>0</v>
      </c>
      <c r="K686" s="181">
        <f>ROUND(G686*H686,2)</f>
        <v>0</v>
      </c>
      <c r="L686" s="181">
        <v>0</v>
      </c>
      <c r="M686" s="181">
        <f>G686*L686</f>
        <v>0</v>
      </c>
      <c r="N686" s="184" t="s">
        <v>812</v>
      </c>
      <c r="Z686" s="181">
        <f>ROUND(IF(AQ686="5",BJ686,0),2)</f>
        <v>0</v>
      </c>
      <c r="AB686" s="181">
        <f>ROUND(IF(AQ686="1",BH686,0),2)</f>
        <v>0</v>
      </c>
      <c r="AC686" s="181">
        <f>ROUND(IF(AQ686="1",BI686,0),2)</f>
        <v>0</v>
      </c>
      <c r="AD686" s="181">
        <f>ROUND(IF(AQ686="7",BH686,0),2)</f>
        <v>0</v>
      </c>
      <c r="AE686" s="181">
        <f>ROUND(IF(AQ686="7",BI686,0),2)</f>
        <v>0</v>
      </c>
      <c r="AF686" s="181">
        <f>ROUND(IF(AQ686="2",BH686,0),2)</f>
        <v>0</v>
      </c>
      <c r="AG686" s="181">
        <f>ROUND(IF(AQ686="2",BI686,0),2)</f>
        <v>0</v>
      </c>
      <c r="AH686" s="181">
        <f>ROUND(IF(AQ686="0",BJ686,0),2)</f>
        <v>0</v>
      </c>
      <c r="AI686" s="183" t="s">
        <v>521</v>
      </c>
      <c r="AJ686" s="181">
        <f>IF(AN686=0,K686,0)</f>
        <v>0</v>
      </c>
      <c r="AK686" s="181">
        <f>IF(AN686=12,K686,0)</f>
        <v>0</v>
      </c>
      <c r="AL686" s="181">
        <f>IF(AN686=21,K686,0)</f>
        <v>0</v>
      </c>
      <c r="AN686" s="181">
        <v>21</v>
      </c>
      <c r="AO686" s="181">
        <f>H686*0</f>
        <v>0</v>
      </c>
      <c r="AP686" s="181">
        <f>H686*(1-0)</f>
        <v>0</v>
      </c>
      <c r="AQ686" s="182" t="s">
        <v>220</v>
      </c>
      <c r="AV686" s="181">
        <f>ROUND(AW686+AX686,2)</f>
        <v>0</v>
      </c>
      <c r="AW686" s="181">
        <f>ROUND(G686*AO686,2)</f>
        <v>0</v>
      </c>
      <c r="AX686" s="181">
        <f>ROUND(G686*AP686,2)</f>
        <v>0</v>
      </c>
      <c r="AY686" s="182" t="s">
        <v>755</v>
      </c>
      <c r="AZ686" s="182" t="s">
        <v>777</v>
      </c>
      <c r="BA686" s="183" t="s">
        <v>774</v>
      </c>
      <c r="BC686" s="181">
        <f>AW686+AX686</f>
        <v>0</v>
      </c>
      <c r="BD686" s="181">
        <f>H686/(100-BE686)*100</f>
        <v>0</v>
      </c>
      <c r="BE686" s="181">
        <v>0</v>
      </c>
      <c r="BF686" s="181">
        <f>M686</f>
        <v>0</v>
      </c>
      <c r="BH686" s="181">
        <f>G686*AO686</f>
        <v>0</v>
      </c>
      <c r="BI686" s="181">
        <f>G686*AP686</f>
        <v>0</v>
      </c>
      <c r="BJ686" s="181">
        <f>G686*H686</f>
        <v>0</v>
      </c>
      <c r="BK686" s="182" t="s">
        <v>747</v>
      </c>
      <c r="BL686" s="181">
        <v>766</v>
      </c>
      <c r="BW686" s="181">
        <v>21</v>
      </c>
      <c r="BX686" s="169" t="s">
        <v>507</v>
      </c>
    </row>
    <row r="687" spans="1:76" ht="13.5" customHeight="1" x14ac:dyDescent="0.25">
      <c r="A687" s="180"/>
      <c r="C687" s="192" t="s">
        <v>234</v>
      </c>
      <c r="D687" s="260" t="s">
        <v>508</v>
      </c>
      <c r="E687" s="261"/>
      <c r="F687" s="261"/>
      <c r="G687" s="261"/>
      <c r="H687" s="261"/>
      <c r="I687" s="261"/>
      <c r="J687" s="261"/>
      <c r="K687" s="261"/>
      <c r="L687" s="261"/>
      <c r="M687" s="261"/>
      <c r="N687" s="262"/>
    </row>
    <row r="688" spans="1:76" x14ac:dyDescent="0.25">
      <c r="A688" s="180"/>
      <c r="D688" s="179">
        <v>1</v>
      </c>
      <c r="E688" s="179" t="s">
        <v>737</v>
      </c>
      <c r="G688" s="178">
        <f t="shared" ref="G688:G690" si="107">D688</f>
        <v>1</v>
      </c>
      <c r="N688" s="177"/>
    </row>
    <row r="689" spans="1:76" x14ac:dyDescent="0.25">
      <c r="A689" s="180"/>
      <c r="D689" s="179">
        <v>0</v>
      </c>
      <c r="E689" s="179" t="s">
        <v>738</v>
      </c>
      <c r="G689" s="178">
        <f t="shared" si="107"/>
        <v>0</v>
      </c>
      <c r="N689" s="177"/>
    </row>
    <row r="690" spans="1:76" x14ac:dyDescent="0.25">
      <c r="A690" s="180"/>
      <c r="D690" s="179">
        <v>1</v>
      </c>
      <c r="E690" s="179" t="s">
        <v>733</v>
      </c>
      <c r="G690" s="178">
        <f t="shared" si="107"/>
        <v>1</v>
      </c>
      <c r="N690" s="177"/>
    </row>
    <row r="691" spans="1:76" x14ac:dyDescent="0.25">
      <c r="A691" s="191" t="s">
        <v>141</v>
      </c>
      <c r="B691" s="190" t="s">
        <v>521</v>
      </c>
      <c r="C691" s="190" t="s">
        <v>326</v>
      </c>
      <c r="D691" s="257" t="s">
        <v>327</v>
      </c>
      <c r="E691" s="258"/>
      <c r="F691" s="189" t="s">
        <v>12</v>
      </c>
      <c r="G691" s="189" t="s">
        <v>12</v>
      </c>
      <c r="H691" s="189" t="s">
        <v>12</v>
      </c>
      <c r="I691" s="187">
        <f>ROUND(SUM(I692:I692),2)</f>
        <v>0</v>
      </c>
      <c r="J691" s="187">
        <f>ROUND(SUM(J692:J692),2)</f>
        <v>0</v>
      </c>
      <c r="K691" s="187">
        <f>ROUND(SUM(K692:K692),2)</f>
        <v>0</v>
      </c>
      <c r="L691" s="183" t="s">
        <v>141</v>
      </c>
      <c r="M691" s="187">
        <f>SUM(M692:M692)</f>
        <v>0</v>
      </c>
      <c r="N691" s="188" t="s">
        <v>141</v>
      </c>
      <c r="AI691" s="183" t="s">
        <v>521</v>
      </c>
      <c r="AS691" s="187">
        <f>SUM(AJ692:AJ692)</f>
        <v>0</v>
      </c>
      <c r="AT691" s="187">
        <f>SUM(AK692:AK692)</f>
        <v>0</v>
      </c>
      <c r="AU691" s="187">
        <f>SUM(AL692:AL692)</f>
        <v>0</v>
      </c>
    </row>
    <row r="692" spans="1:76" x14ac:dyDescent="0.25">
      <c r="A692" s="186" t="s">
        <v>579</v>
      </c>
      <c r="B692" s="168" t="s">
        <v>521</v>
      </c>
      <c r="C692" s="168" t="s">
        <v>580</v>
      </c>
      <c r="D692" s="247" t="s">
        <v>581</v>
      </c>
      <c r="E692" s="239"/>
      <c r="F692" s="168" t="s">
        <v>119</v>
      </c>
      <c r="G692" s="181">
        <v>0.4</v>
      </c>
      <c r="H692" s="185"/>
      <c r="I692" s="181">
        <f>ROUND(G692*AO692,2)</f>
        <v>0</v>
      </c>
      <c r="J692" s="181">
        <f>ROUND(G692*AP692,2)</f>
        <v>0</v>
      </c>
      <c r="K692" s="181">
        <f>ROUND(G692*H692,2)</f>
        <v>0</v>
      </c>
      <c r="L692" s="181">
        <v>0</v>
      </c>
      <c r="M692" s="181">
        <f>G692*L692</f>
        <v>0</v>
      </c>
      <c r="N692" s="184" t="s">
        <v>812</v>
      </c>
      <c r="Z692" s="181">
        <f>ROUND(IF(AQ692="5",BJ692,0),2)</f>
        <v>0</v>
      </c>
      <c r="AB692" s="181">
        <f>ROUND(IF(AQ692="1",BH692,0),2)</f>
        <v>0</v>
      </c>
      <c r="AC692" s="181">
        <f>ROUND(IF(AQ692="1",BI692,0),2)</f>
        <v>0</v>
      </c>
      <c r="AD692" s="181">
        <f>ROUND(IF(AQ692="7",BH692,0),2)</f>
        <v>0</v>
      </c>
      <c r="AE692" s="181">
        <f>ROUND(IF(AQ692="7",BI692,0),2)</f>
        <v>0</v>
      </c>
      <c r="AF692" s="181">
        <f>ROUND(IF(AQ692="2",BH692,0),2)</f>
        <v>0</v>
      </c>
      <c r="AG692" s="181">
        <f>ROUND(IF(AQ692="2",BI692,0),2)</f>
        <v>0</v>
      </c>
      <c r="AH692" s="181">
        <f>ROUND(IF(AQ692="0",BJ692,0),2)</f>
        <v>0</v>
      </c>
      <c r="AI692" s="183" t="s">
        <v>521</v>
      </c>
      <c r="AJ692" s="181">
        <f>IF(AN692=0,K692,0)</f>
        <v>0</v>
      </c>
      <c r="AK692" s="181">
        <f>IF(AN692=12,K692,0)</f>
        <v>0</v>
      </c>
      <c r="AL692" s="181">
        <f>IF(AN692=21,K692,0)</f>
        <v>0</v>
      </c>
      <c r="AN692" s="181">
        <v>21</v>
      </c>
      <c r="AO692" s="181">
        <f>H692*0</f>
        <v>0</v>
      </c>
      <c r="AP692" s="181">
        <f>H692*(1-0)</f>
        <v>0</v>
      </c>
      <c r="AQ692" s="182" t="s">
        <v>228</v>
      </c>
      <c r="AV692" s="181">
        <f>ROUND(AW692+AX692,2)</f>
        <v>0</v>
      </c>
      <c r="AW692" s="181">
        <f>ROUND(G692*AO692,2)</f>
        <v>0</v>
      </c>
      <c r="AX692" s="181">
        <f>ROUND(G692*AP692,2)</f>
        <v>0</v>
      </c>
      <c r="AY692" s="182" t="s">
        <v>753</v>
      </c>
      <c r="AZ692" s="182" t="s">
        <v>776</v>
      </c>
      <c r="BA692" s="183" t="s">
        <v>774</v>
      </c>
      <c r="BC692" s="181">
        <f>AW692+AX692</f>
        <v>0</v>
      </c>
      <c r="BD692" s="181">
        <f>H692/(100-BE692)*100</f>
        <v>0</v>
      </c>
      <c r="BE692" s="181">
        <v>0</v>
      </c>
      <c r="BF692" s="181">
        <f>M692</f>
        <v>0</v>
      </c>
      <c r="BH692" s="181">
        <f>G692*AO692</f>
        <v>0</v>
      </c>
      <c r="BI692" s="181">
        <f>G692*AP692</f>
        <v>0</v>
      </c>
      <c r="BJ692" s="181">
        <f>G692*H692</f>
        <v>0</v>
      </c>
      <c r="BK692" s="182" t="s">
        <v>747</v>
      </c>
      <c r="BL692" s="181"/>
      <c r="BW692" s="181">
        <v>21</v>
      </c>
      <c r="BX692" s="169" t="s">
        <v>581</v>
      </c>
    </row>
    <row r="693" spans="1:76" x14ac:dyDescent="0.25">
      <c r="A693" s="191" t="s">
        <v>141</v>
      </c>
      <c r="B693" s="190" t="s">
        <v>521</v>
      </c>
      <c r="C693" s="190" t="s">
        <v>331</v>
      </c>
      <c r="D693" s="257" t="s">
        <v>216</v>
      </c>
      <c r="E693" s="258"/>
      <c r="F693" s="189" t="s">
        <v>12</v>
      </c>
      <c r="G693" s="189" t="s">
        <v>12</v>
      </c>
      <c r="H693" s="189"/>
      <c r="I693" s="187">
        <f>ROUND(SUM(I694:I694),2)</f>
        <v>0</v>
      </c>
      <c r="J693" s="187">
        <f>ROUND(SUM(J694:J694),2)</f>
        <v>0</v>
      </c>
      <c r="K693" s="187">
        <f>ROUND(SUM(K694:K694),2)</f>
        <v>0</v>
      </c>
      <c r="L693" s="183" t="s">
        <v>141</v>
      </c>
      <c r="M693" s="187">
        <f>SUM(M694:M694)</f>
        <v>0</v>
      </c>
      <c r="N693" s="188" t="s">
        <v>141</v>
      </c>
      <c r="AI693" s="183" t="s">
        <v>521</v>
      </c>
      <c r="AS693" s="187">
        <f>SUM(AJ694:AJ694)</f>
        <v>0</v>
      </c>
      <c r="AT693" s="187">
        <f>SUM(AK694:AK694)</f>
        <v>0</v>
      </c>
      <c r="AU693" s="187">
        <f>SUM(AL694:AL694)</f>
        <v>0</v>
      </c>
    </row>
    <row r="694" spans="1:76" x14ac:dyDescent="0.25">
      <c r="A694" s="186" t="s">
        <v>582</v>
      </c>
      <c r="B694" s="168" t="s">
        <v>521</v>
      </c>
      <c r="C694" s="168" t="s">
        <v>752</v>
      </c>
      <c r="D694" s="247" t="s">
        <v>750</v>
      </c>
      <c r="E694" s="239"/>
      <c r="F694" s="168" t="s">
        <v>119</v>
      </c>
      <c r="G694" s="181">
        <v>2.65</v>
      </c>
      <c r="H694" s="185"/>
      <c r="I694" s="181">
        <f>ROUND(G694*AO694,2)</f>
        <v>0</v>
      </c>
      <c r="J694" s="181">
        <f>ROUND(G694*AP694,2)</f>
        <v>0</v>
      </c>
      <c r="K694" s="181">
        <f>ROUND(G694*H694,2)</f>
        <v>0</v>
      </c>
      <c r="L694" s="181">
        <v>0</v>
      </c>
      <c r="M694" s="181">
        <f>G694*L694</f>
        <v>0</v>
      </c>
      <c r="N694" s="184" t="s">
        <v>812</v>
      </c>
      <c r="Z694" s="181">
        <f>ROUND(IF(AQ694="5",BJ694,0),2)</f>
        <v>0</v>
      </c>
      <c r="AB694" s="181">
        <f>ROUND(IF(AQ694="1",BH694,0),2)</f>
        <v>0</v>
      </c>
      <c r="AC694" s="181">
        <f>ROUND(IF(AQ694="1",BI694,0),2)</f>
        <v>0</v>
      </c>
      <c r="AD694" s="181">
        <f>ROUND(IF(AQ694="7",BH694,0),2)</f>
        <v>0</v>
      </c>
      <c r="AE694" s="181">
        <f>ROUND(IF(AQ694="7",BI694,0),2)</f>
        <v>0</v>
      </c>
      <c r="AF694" s="181">
        <f>ROUND(IF(AQ694="2",BH694,0),2)</f>
        <v>0</v>
      </c>
      <c r="AG694" s="181">
        <f>ROUND(IF(AQ694="2",BI694,0),2)</f>
        <v>0</v>
      </c>
      <c r="AH694" s="181">
        <f>ROUND(IF(AQ694="0",BJ694,0),2)</f>
        <v>0</v>
      </c>
      <c r="AI694" s="183" t="s">
        <v>521</v>
      </c>
      <c r="AJ694" s="181">
        <f>IF(AN694=0,K694,0)</f>
        <v>0</v>
      </c>
      <c r="AK694" s="181">
        <f>IF(AN694=12,K694,0)</f>
        <v>0</v>
      </c>
      <c r="AL694" s="181">
        <f>IF(AN694=21,K694,0)</f>
        <v>0</v>
      </c>
      <c r="AN694" s="181">
        <v>21</v>
      </c>
      <c r="AO694" s="181">
        <f>H694*0</f>
        <v>0</v>
      </c>
      <c r="AP694" s="181">
        <f>H694*(1-0)</f>
        <v>0</v>
      </c>
      <c r="AQ694" s="182" t="s">
        <v>228</v>
      </c>
      <c r="AV694" s="181">
        <f>ROUND(AW694+AX694,2)</f>
        <v>0</v>
      </c>
      <c r="AW694" s="181">
        <f>ROUND(G694*AO694,2)</f>
        <v>0</v>
      </c>
      <c r="AX694" s="181">
        <f>ROUND(G694*AP694,2)</f>
        <v>0</v>
      </c>
      <c r="AY694" s="182" t="s">
        <v>751</v>
      </c>
      <c r="AZ694" s="182" t="s">
        <v>776</v>
      </c>
      <c r="BA694" s="183" t="s">
        <v>774</v>
      </c>
      <c r="BC694" s="181">
        <f>AW694+AX694</f>
        <v>0</v>
      </c>
      <c r="BD694" s="181">
        <f>H694/(100-BE694)*100</f>
        <v>0</v>
      </c>
      <c r="BE694" s="181">
        <v>0</v>
      </c>
      <c r="BF694" s="181">
        <f>M694</f>
        <v>0</v>
      </c>
      <c r="BH694" s="181">
        <f>G694*AO694</f>
        <v>0</v>
      </c>
      <c r="BI694" s="181">
        <f>G694*AP694</f>
        <v>0</v>
      </c>
      <c r="BJ694" s="181">
        <f>G694*H694</f>
        <v>0</v>
      </c>
      <c r="BK694" s="182" t="s">
        <v>747</v>
      </c>
      <c r="BL694" s="181"/>
      <c r="BW694" s="181">
        <v>21</v>
      </c>
      <c r="BX694" s="169" t="s">
        <v>750</v>
      </c>
    </row>
    <row r="695" spans="1:76" x14ac:dyDescent="0.25">
      <c r="A695" s="191" t="s">
        <v>141</v>
      </c>
      <c r="B695" s="190" t="s">
        <v>521</v>
      </c>
      <c r="C695" s="190" t="s">
        <v>335</v>
      </c>
      <c r="D695" s="257" t="s">
        <v>336</v>
      </c>
      <c r="E695" s="258"/>
      <c r="F695" s="189" t="s">
        <v>12</v>
      </c>
      <c r="G695" s="189" t="s">
        <v>12</v>
      </c>
      <c r="H695" s="189"/>
      <c r="I695" s="187">
        <f>ROUND(SUM(I696:I698),2)</f>
        <v>0</v>
      </c>
      <c r="J695" s="187">
        <f>ROUND(SUM(J696:J698),2)</f>
        <v>0</v>
      </c>
      <c r="K695" s="187">
        <f>ROUND(SUM(K696:K698),2)</f>
        <v>0</v>
      </c>
      <c r="L695" s="183" t="s">
        <v>141</v>
      </c>
      <c r="M695" s="187">
        <f>SUM(M696:M698)</f>
        <v>0</v>
      </c>
      <c r="N695" s="188" t="s">
        <v>141</v>
      </c>
      <c r="AI695" s="183" t="s">
        <v>521</v>
      </c>
      <c r="AS695" s="187">
        <f>SUM(AJ696:AJ698)</f>
        <v>0</v>
      </c>
      <c r="AT695" s="187">
        <f>SUM(AK696:AK698)</f>
        <v>0</v>
      </c>
      <c r="AU695" s="187">
        <f>SUM(AL696:AL698)</f>
        <v>0</v>
      </c>
    </row>
    <row r="696" spans="1:76" x14ac:dyDescent="0.25">
      <c r="A696" s="186" t="s">
        <v>716</v>
      </c>
      <c r="B696" s="168" t="s">
        <v>521</v>
      </c>
      <c r="C696" s="168" t="s">
        <v>338</v>
      </c>
      <c r="D696" s="247" t="s">
        <v>339</v>
      </c>
      <c r="E696" s="239"/>
      <c r="F696" s="168" t="s">
        <v>119</v>
      </c>
      <c r="G696" s="181">
        <v>0.21</v>
      </c>
      <c r="H696" s="185"/>
      <c r="I696" s="181">
        <f>ROUND(G696*AO696,2)</f>
        <v>0</v>
      </c>
      <c r="J696" s="181">
        <f>ROUND(G696*AP696,2)</f>
        <v>0</v>
      </c>
      <c r="K696" s="181">
        <f>ROUND(G696*H696,2)</f>
        <v>0</v>
      </c>
      <c r="L696" s="181">
        <v>0</v>
      </c>
      <c r="M696" s="181">
        <f>G696*L696</f>
        <v>0</v>
      </c>
      <c r="N696" s="184" t="s">
        <v>812</v>
      </c>
      <c r="Z696" s="181">
        <f>ROUND(IF(AQ696="5",BJ696,0),2)</f>
        <v>0</v>
      </c>
      <c r="AB696" s="181">
        <f>ROUND(IF(AQ696="1",BH696,0),2)</f>
        <v>0</v>
      </c>
      <c r="AC696" s="181">
        <f>ROUND(IF(AQ696="1",BI696,0),2)</f>
        <v>0</v>
      </c>
      <c r="AD696" s="181">
        <f>ROUND(IF(AQ696="7",BH696,0),2)</f>
        <v>0</v>
      </c>
      <c r="AE696" s="181">
        <f>ROUND(IF(AQ696="7",BI696,0),2)</f>
        <v>0</v>
      </c>
      <c r="AF696" s="181">
        <f>ROUND(IF(AQ696="2",BH696,0),2)</f>
        <v>0</v>
      </c>
      <c r="AG696" s="181">
        <f>ROUND(IF(AQ696="2",BI696,0),2)</f>
        <v>0</v>
      </c>
      <c r="AH696" s="181">
        <f>ROUND(IF(AQ696="0",BJ696,0),2)</f>
        <v>0</v>
      </c>
      <c r="AI696" s="183" t="s">
        <v>521</v>
      </c>
      <c r="AJ696" s="181">
        <f>IF(AN696=0,K696,0)</f>
        <v>0</v>
      </c>
      <c r="AK696" s="181">
        <f>IF(AN696=12,K696,0)</f>
        <v>0</v>
      </c>
      <c r="AL696" s="181">
        <f>IF(AN696=21,K696,0)</f>
        <v>0</v>
      </c>
      <c r="AN696" s="181">
        <v>21</v>
      </c>
      <c r="AO696" s="181">
        <f>H696*0</f>
        <v>0</v>
      </c>
      <c r="AP696" s="181">
        <f>H696*(1-0)</f>
        <v>0</v>
      </c>
      <c r="AQ696" s="182" t="s">
        <v>228</v>
      </c>
      <c r="AV696" s="181">
        <f>ROUND(AW696+AX696,2)</f>
        <v>0</v>
      </c>
      <c r="AW696" s="181">
        <f>ROUND(G696*AO696,2)</f>
        <v>0</v>
      </c>
      <c r="AX696" s="181">
        <f>ROUND(G696*AP696,2)</f>
        <v>0</v>
      </c>
      <c r="AY696" s="182" t="s">
        <v>749</v>
      </c>
      <c r="AZ696" s="182" t="s">
        <v>776</v>
      </c>
      <c r="BA696" s="183" t="s">
        <v>774</v>
      </c>
      <c r="BC696" s="181">
        <f>AW696+AX696</f>
        <v>0</v>
      </c>
      <c r="BD696" s="181">
        <f>H696/(100-BE696)*100</f>
        <v>0</v>
      </c>
      <c r="BE696" s="181">
        <v>0</v>
      </c>
      <c r="BF696" s="181">
        <f>M696</f>
        <v>0</v>
      </c>
      <c r="BH696" s="181">
        <f>G696*AO696</f>
        <v>0</v>
      </c>
      <c r="BI696" s="181">
        <f>G696*AP696</f>
        <v>0</v>
      </c>
      <c r="BJ696" s="181">
        <f>G696*H696</f>
        <v>0</v>
      </c>
      <c r="BK696" s="182" t="s">
        <v>747</v>
      </c>
      <c r="BL696" s="181"/>
      <c r="BW696" s="181">
        <v>21</v>
      </c>
      <c r="BX696" s="169" t="s">
        <v>339</v>
      </c>
    </row>
    <row r="697" spans="1:76" x14ac:dyDescent="0.25">
      <c r="A697" s="186" t="s">
        <v>583</v>
      </c>
      <c r="B697" s="168" t="s">
        <v>521</v>
      </c>
      <c r="C697" s="168" t="s">
        <v>132</v>
      </c>
      <c r="D697" s="247" t="s">
        <v>133</v>
      </c>
      <c r="E697" s="239"/>
      <c r="F697" s="168" t="s">
        <v>119</v>
      </c>
      <c r="G697" s="181">
        <v>0.21</v>
      </c>
      <c r="H697" s="185"/>
      <c r="I697" s="181">
        <f>ROUND(G697*AO697,2)</f>
        <v>0</v>
      </c>
      <c r="J697" s="181">
        <f>ROUND(G697*AP697,2)</f>
        <v>0</v>
      </c>
      <c r="K697" s="181">
        <f>ROUND(G697*H697,2)</f>
        <v>0</v>
      </c>
      <c r="L697" s="181">
        <v>0</v>
      </c>
      <c r="M697" s="181">
        <f>G697*L697</f>
        <v>0</v>
      </c>
      <c r="N697" s="184" t="s">
        <v>812</v>
      </c>
      <c r="Z697" s="181">
        <f>ROUND(IF(AQ697="5",BJ697,0),2)</f>
        <v>0</v>
      </c>
      <c r="AB697" s="181">
        <f>ROUND(IF(AQ697="1",BH697,0),2)</f>
        <v>0</v>
      </c>
      <c r="AC697" s="181">
        <f>ROUND(IF(AQ697="1",BI697,0),2)</f>
        <v>0</v>
      </c>
      <c r="AD697" s="181">
        <f>ROUND(IF(AQ697="7",BH697,0),2)</f>
        <v>0</v>
      </c>
      <c r="AE697" s="181">
        <f>ROUND(IF(AQ697="7",BI697,0),2)</f>
        <v>0</v>
      </c>
      <c r="AF697" s="181">
        <f>ROUND(IF(AQ697="2",BH697,0),2)</f>
        <v>0</v>
      </c>
      <c r="AG697" s="181">
        <f>ROUND(IF(AQ697="2",BI697,0),2)</f>
        <v>0</v>
      </c>
      <c r="AH697" s="181">
        <f>ROUND(IF(AQ697="0",BJ697,0),2)</f>
        <v>0</v>
      </c>
      <c r="AI697" s="183" t="s">
        <v>521</v>
      </c>
      <c r="AJ697" s="181">
        <f>IF(AN697=0,K697,0)</f>
        <v>0</v>
      </c>
      <c r="AK697" s="181">
        <f>IF(AN697=12,K697,0)</f>
        <v>0</v>
      </c>
      <c r="AL697" s="181">
        <f>IF(AN697=21,K697,0)</f>
        <v>0</v>
      </c>
      <c r="AN697" s="181">
        <v>21</v>
      </c>
      <c r="AO697" s="181">
        <f>H697*0</f>
        <v>0</v>
      </c>
      <c r="AP697" s="181">
        <f>H697*(1-0)</f>
        <v>0</v>
      </c>
      <c r="AQ697" s="182" t="s">
        <v>228</v>
      </c>
      <c r="AV697" s="181">
        <f>ROUND(AW697+AX697,2)</f>
        <v>0</v>
      </c>
      <c r="AW697" s="181">
        <f>ROUND(G697*AO697,2)</f>
        <v>0</v>
      </c>
      <c r="AX697" s="181">
        <f>ROUND(G697*AP697,2)</f>
        <v>0</v>
      </c>
      <c r="AY697" s="182" t="s">
        <v>749</v>
      </c>
      <c r="AZ697" s="182" t="s">
        <v>776</v>
      </c>
      <c r="BA697" s="183" t="s">
        <v>774</v>
      </c>
      <c r="BC697" s="181">
        <f>AW697+AX697</f>
        <v>0</v>
      </c>
      <c r="BD697" s="181">
        <f>H697/(100-BE697)*100</f>
        <v>0</v>
      </c>
      <c r="BE697" s="181">
        <v>0</v>
      </c>
      <c r="BF697" s="181">
        <f>M697</f>
        <v>0</v>
      </c>
      <c r="BH697" s="181">
        <f>G697*AO697</f>
        <v>0</v>
      </c>
      <c r="BI697" s="181">
        <f>G697*AP697</f>
        <v>0</v>
      </c>
      <c r="BJ697" s="181">
        <f>G697*H697</f>
        <v>0</v>
      </c>
      <c r="BK697" s="182" t="s">
        <v>747</v>
      </c>
      <c r="BL697" s="181"/>
      <c r="BW697" s="181">
        <v>21</v>
      </c>
      <c r="BX697" s="169" t="s">
        <v>133</v>
      </c>
    </row>
    <row r="698" spans="1:76" x14ac:dyDescent="0.25">
      <c r="A698" s="186" t="s">
        <v>584</v>
      </c>
      <c r="B698" s="168" t="s">
        <v>521</v>
      </c>
      <c r="C698" s="168" t="s">
        <v>134</v>
      </c>
      <c r="D698" s="247" t="s">
        <v>135</v>
      </c>
      <c r="E698" s="239"/>
      <c r="F698" s="168" t="s">
        <v>119</v>
      </c>
      <c r="G698" s="181">
        <v>0.21</v>
      </c>
      <c r="H698" s="185"/>
      <c r="I698" s="181">
        <f>ROUND(G698*AO698,2)</f>
        <v>0</v>
      </c>
      <c r="J698" s="181">
        <f>ROUND(G698*AP698,2)</f>
        <v>0</v>
      </c>
      <c r="K698" s="181">
        <f>ROUND(G698*H698,2)</f>
        <v>0</v>
      </c>
      <c r="L698" s="181">
        <v>0</v>
      </c>
      <c r="M698" s="181">
        <f>G698*L698</f>
        <v>0</v>
      </c>
      <c r="N698" s="184" t="s">
        <v>812</v>
      </c>
      <c r="Z698" s="181">
        <f>ROUND(IF(AQ698="5",BJ698,0),2)</f>
        <v>0</v>
      </c>
      <c r="AB698" s="181">
        <f>ROUND(IF(AQ698="1",BH698,0),2)</f>
        <v>0</v>
      </c>
      <c r="AC698" s="181">
        <f>ROUND(IF(AQ698="1",BI698,0),2)</f>
        <v>0</v>
      </c>
      <c r="AD698" s="181">
        <f>ROUND(IF(AQ698="7",BH698,0),2)</f>
        <v>0</v>
      </c>
      <c r="AE698" s="181">
        <f>ROUND(IF(AQ698="7",BI698,0),2)</f>
        <v>0</v>
      </c>
      <c r="AF698" s="181">
        <f>ROUND(IF(AQ698="2",BH698,0),2)</f>
        <v>0</v>
      </c>
      <c r="AG698" s="181">
        <f>ROUND(IF(AQ698="2",BI698,0),2)</f>
        <v>0</v>
      </c>
      <c r="AH698" s="181">
        <f>ROUND(IF(AQ698="0",BJ698,0),2)</f>
        <v>0</v>
      </c>
      <c r="AI698" s="183" t="s">
        <v>521</v>
      </c>
      <c r="AJ698" s="181">
        <f>IF(AN698=0,K698,0)</f>
        <v>0</v>
      </c>
      <c r="AK698" s="181">
        <f>IF(AN698=12,K698,0)</f>
        <v>0</v>
      </c>
      <c r="AL698" s="181">
        <f>IF(AN698=21,K698,0)</f>
        <v>0</v>
      </c>
      <c r="AN698" s="181">
        <v>21</v>
      </c>
      <c r="AO698" s="181">
        <f>H698*0</f>
        <v>0</v>
      </c>
      <c r="AP698" s="181">
        <f>H698*(1-0)</f>
        <v>0</v>
      </c>
      <c r="AQ698" s="182" t="s">
        <v>228</v>
      </c>
      <c r="AV698" s="181">
        <f>ROUND(AW698+AX698,2)</f>
        <v>0</v>
      </c>
      <c r="AW698" s="181">
        <f>ROUND(G698*AO698,2)</f>
        <v>0</v>
      </c>
      <c r="AX698" s="181">
        <f>ROUND(G698*AP698,2)</f>
        <v>0</v>
      </c>
      <c r="AY698" s="182" t="s">
        <v>749</v>
      </c>
      <c r="AZ698" s="182" t="s">
        <v>776</v>
      </c>
      <c r="BA698" s="183" t="s">
        <v>774</v>
      </c>
      <c r="BC698" s="181">
        <f>AW698+AX698</f>
        <v>0</v>
      </c>
      <c r="BD698" s="181">
        <f>H698/(100-BE698)*100</f>
        <v>0</v>
      </c>
      <c r="BE698" s="181">
        <v>0</v>
      </c>
      <c r="BF698" s="181">
        <f>M698</f>
        <v>0</v>
      </c>
      <c r="BH698" s="181">
        <f>G698*AO698</f>
        <v>0</v>
      </c>
      <c r="BI698" s="181">
        <f>G698*AP698</f>
        <v>0</v>
      </c>
      <c r="BJ698" s="181">
        <f>G698*H698</f>
        <v>0</v>
      </c>
      <c r="BK698" s="182" t="s">
        <v>747</v>
      </c>
      <c r="BL698" s="181"/>
      <c r="BW698" s="181">
        <v>21</v>
      </c>
      <c r="BX698" s="169" t="s">
        <v>135</v>
      </c>
    </row>
    <row r="699" spans="1:76" x14ac:dyDescent="0.25">
      <c r="A699" s="191" t="s">
        <v>141</v>
      </c>
      <c r="B699" s="190" t="s">
        <v>521</v>
      </c>
      <c r="C699" s="190" t="s">
        <v>242</v>
      </c>
      <c r="D699" s="257" t="s">
        <v>342</v>
      </c>
      <c r="E699" s="258"/>
      <c r="F699" s="189" t="s">
        <v>12</v>
      </c>
      <c r="G699" s="189" t="s">
        <v>12</v>
      </c>
      <c r="H699" s="189"/>
      <c r="I699" s="187">
        <f>ROUND(SUM(I700:I700),2)</f>
        <v>0</v>
      </c>
      <c r="J699" s="187">
        <f>ROUND(SUM(J700:J700),2)</f>
        <v>0</v>
      </c>
      <c r="K699" s="187">
        <f>ROUND(SUM(K700:K700),2)</f>
        <v>0</v>
      </c>
      <c r="L699" s="183" t="s">
        <v>141</v>
      </c>
      <c r="M699" s="187">
        <f>SUM(M700:M700)</f>
        <v>2.2199999999999998E-3</v>
      </c>
      <c r="N699" s="188" t="s">
        <v>141</v>
      </c>
      <c r="AI699" s="183" t="s">
        <v>521</v>
      </c>
      <c r="AS699" s="187">
        <f>SUM(AJ700:AJ700)</f>
        <v>0</v>
      </c>
      <c r="AT699" s="187">
        <f>SUM(AK700:AK700)</f>
        <v>0</v>
      </c>
      <c r="AU699" s="187">
        <f>SUM(AL700:AL700)</f>
        <v>0</v>
      </c>
    </row>
    <row r="700" spans="1:76" x14ac:dyDescent="0.25">
      <c r="A700" s="186" t="s">
        <v>585</v>
      </c>
      <c r="B700" s="168" t="s">
        <v>521</v>
      </c>
      <c r="C700" s="168" t="s">
        <v>517</v>
      </c>
      <c r="D700" s="247" t="s">
        <v>518</v>
      </c>
      <c r="E700" s="239"/>
      <c r="F700" s="168" t="s">
        <v>98</v>
      </c>
      <c r="G700" s="181">
        <f>SUM(G701:G703)</f>
        <v>6</v>
      </c>
      <c r="H700" s="185"/>
      <c r="I700" s="181">
        <f>ROUND(G700*AO700,2)</f>
        <v>0</v>
      </c>
      <c r="J700" s="181">
        <f>ROUND(G700*AP700,2)</f>
        <v>0</v>
      </c>
      <c r="K700" s="181">
        <f>ROUND(G700*H700,2)</f>
        <v>0</v>
      </c>
      <c r="L700" s="181">
        <v>3.6999999999999999E-4</v>
      </c>
      <c r="M700" s="181">
        <f>G700*L700</f>
        <v>2.2199999999999998E-3</v>
      </c>
      <c r="N700" s="184" t="s">
        <v>812</v>
      </c>
      <c r="Z700" s="181">
        <f>ROUND(IF(AQ700="5",BJ700,0),2)</f>
        <v>0</v>
      </c>
      <c r="AB700" s="181">
        <f>ROUND(IF(AQ700="1",BH700,0),2)</f>
        <v>0</v>
      </c>
      <c r="AC700" s="181">
        <f>ROUND(IF(AQ700="1",BI700,0),2)</f>
        <v>0</v>
      </c>
      <c r="AD700" s="181">
        <f>ROUND(IF(AQ700="7",BH700,0),2)</f>
        <v>0</v>
      </c>
      <c r="AE700" s="181">
        <f>ROUND(IF(AQ700="7",BI700,0),2)</f>
        <v>0</v>
      </c>
      <c r="AF700" s="181">
        <f>ROUND(IF(AQ700="2",BH700,0),2)</f>
        <v>0</v>
      </c>
      <c r="AG700" s="181">
        <f>ROUND(IF(AQ700="2",BI700,0),2)</f>
        <v>0</v>
      </c>
      <c r="AH700" s="181">
        <f>ROUND(IF(AQ700="0",BJ700,0),2)</f>
        <v>0</v>
      </c>
      <c r="AI700" s="183" t="s">
        <v>521</v>
      </c>
      <c r="AJ700" s="181">
        <f>IF(AN700=0,K700,0)</f>
        <v>0</v>
      </c>
      <c r="AK700" s="181">
        <f>IF(AN700=12,K700,0)</f>
        <v>0</v>
      </c>
      <c r="AL700" s="181">
        <f>IF(AN700=21,K700,0)</f>
        <v>0</v>
      </c>
      <c r="AN700" s="181">
        <v>21</v>
      </c>
      <c r="AO700" s="181">
        <f>H700*1</f>
        <v>0</v>
      </c>
      <c r="AP700" s="181">
        <f>H700*(1-1)</f>
        <v>0</v>
      </c>
      <c r="AQ700" s="182" t="s">
        <v>344</v>
      </c>
      <c r="AV700" s="181">
        <f>ROUND(AW700+AX700,2)</f>
        <v>0</v>
      </c>
      <c r="AW700" s="181">
        <f>ROUND(G700*AO700,2)</f>
        <v>0</v>
      </c>
      <c r="AX700" s="181">
        <f>ROUND(G700*AP700,2)</f>
        <v>0</v>
      </c>
      <c r="AY700" s="182" t="s">
        <v>746</v>
      </c>
      <c r="AZ700" s="182" t="s">
        <v>775</v>
      </c>
      <c r="BA700" s="183" t="s">
        <v>774</v>
      </c>
      <c r="BC700" s="181">
        <f>AW700+AX700</f>
        <v>0</v>
      </c>
      <c r="BD700" s="181">
        <f>H700/(100-BE700)*100</f>
        <v>0</v>
      </c>
      <c r="BE700" s="181">
        <v>0</v>
      </c>
      <c r="BF700" s="181">
        <f>M700</f>
        <v>2.2199999999999998E-3</v>
      </c>
      <c r="BH700" s="181">
        <f>G700*AO700</f>
        <v>0</v>
      </c>
      <c r="BI700" s="181">
        <f>G700*AP700</f>
        <v>0</v>
      </c>
      <c r="BJ700" s="181">
        <f>G700*H700</f>
        <v>0</v>
      </c>
      <c r="BK700" s="182" t="s">
        <v>242</v>
      </c>
      <c r="BL700" s="181"/>
      <c r="BW700" s="181">
        <v>21</v>
      </c>
      <c r="BX700" s="169" t="s">
        <v>518</v>
      </c>
    </row>
    <row r="701" spans="1:76" x14ac:dyDescent="0.25">
      <c r="A701" s="180"/>
      <c r="D701" s="179">
        <v>3</v>
      </c>
      <c r="E701" s="179" t="s">
        <v>737</v>
      </c>
      <c r="G701" s="178">
        <f t="shared" ref="G701:G703" si="108">D701</f>
        <v>3</v>
      </c>
      <c r="N701" s="177"/>
    </row>
    <row r="702" spans="1:76" x14ac:dyDescent="0.25">
      <c r="A702" s="180"/>
      <c r="D702" s="179">
        <v>0</v>
      </c>
      <c r="E702" s="179" t="s">
        <v>738</v>
      </c>
      <c r="G702" s="178">
        <f t="shared" si="108"/>
        <v>0</v>
      </c>
      <c r="N702" s="177"/>
    </row>
    <row r="703" spans="1:76" x14ac:dyDescent="0.25">
      <c r="A703" s="180"/>
      <c r="D703" s="179">
        <v>3</v>
      </c>
      <c r="E703" s="179" t="s">
        <v>733</v>
      </c>
      <c r="G703" s="178">
        <f t="shared" si="108"/>
        <v>3</v>
      </c>
      <c r="N703" s="177"/>
    </row>
    <row r="704" spans="1:76" x14ac:dyDescent="0.25">
      <c r="A704" s="199" t="s">
        <v>141</v>
      </c>
      <c r="B704" s="198" t="s">
        <v>588</v>
      </c>
      <c r="C704" s="198" t="s">
        <v>141</v>
      </c>
      <c r="D704" s="255" t="s">
        <v>589</v>
      </c>
      <c r="E704" s="256"/>
      <c r="F704" s="197" t="s">
        <v>12</v>
      </c>
      <c r="G704" s="197" t="s">
        <v>12</v>
      </c>
      <c r="H704" s="197" t="s">
        <v>12</v>
      </c>
      <c r="I704" s="195">
        <f>ROUND(SUM(I705,I836,I875,I881,I918,I922,I932,I934,I936,I940),2)</f>
        <v>0</v>
      </c>
      <c r="J704" s="195">
        <f>ROUND(SUM(J705,J836,J875,J881,J918,J922,J932,J934,J936,J940),2)</f>
        <v>0</v>
      </c>
      <c r="K704" s="195">
        <f>ROUND(SUM(K705,K836,K875,K881,K918,K922,K932,K934,K936,K940),2)</f>
        <v>0</v>
      </c>
      <c r="L704" s="196" t="s">
        <v>141</v>
      </c>
      <c r="M704" s="195">
        <f>SUM(M705,M836,M875,M881,M918,M922,M932,M934,M936,M940)</f>
        <v>1.801315</v>
      </c>
      <c r="N704" s="194" t="s">
        <v>141</v>
      </c>
    </row>
    <row r="705" spans="1:76" x14ac:dyDescent="0.25">
      <c r="A705" s="191" t="s">
        <v>141</v>
      </c>
      <c r="B705" s="190" t="s">
        <v>588</v>
      </c>
      <c r="C705" s="190" t="s">
        <v>215</v>
      </c>
      <c r="D705" s="257" t="s">
        <v>216</v>
      </c>
      <c r="E705" s="258"/>
      <c r="F705" s="189" t="s">
        <v>12</v>
      </c>
      <c r="G705" s="189" t="s">
        <v>12</v>
      </c>
      <c r="H705" s="189" t="s">
        <v>12</v>
      </c>
      <c r="I705" s="187">
        <f>ROUND(SUM(I706:I832),2)</f>
        <v>0</v>
      </c>
      <c r="J705" s="187">
        <f>ROUND(SUM(J706:J832),2)</f>
        <v>0</v>
      </c>
      <c r="K705" s="187">
        <f>ROUND(SUM(K706:K832),2)</f>
        <v>0</v>
      </c>
      <c r="L705" s="183" t="s">
        <v>141</v>
      </c>
      <c r="M705" s="187">
        <f>SUM(M706:M832)</f>
        <v>0.69759499999999997</v>
      </c>
      <c r="N705" s="188" t="s">
        <v>141</v>
      </c>
      <c r="AI705" s="183" t="s">
        <v>588</v>
      </c>
      <c r="AS705" s="187">
        <f>SUM(AJ706:AJ832)</f>
        <v>0</v>
      </c>
      <c r="AT705" s="187">
        <f>SUM(AK706:AK832)</f>
        <v>0</v>
      </c>
      <c r="AU705" s="187">
        <f>SUM(AL706:AL832)</f>
        <v>0</v>
      </c>
    </row>
    <row r="706" spans="1:76" x14ac:dyDescent="0.25">
      <c r="A706" s="186" t="s">
        <v>586</v>
      </c>
      <c r="B706" s="168" t="s">
        <v>588</v>
      </c>
      <c r="C706" s="168" t="s">
        <v>348</v>
      </c>
      <c r="D706" s="247" t="s">
        <v>349</v>
      </c>
      <c r="E706" s="239"/>
      <c r="F706" s="168" t="s">
        <v>116</v>
      </c>
      <c r="G706" s="181">
        <f>SUM(G707:G709)</f>
        <v>510</v>
      </c>
      <c r="H706" s="185"/>
      <c r="I706" s="181">
        <f>ROUND(G706*AO706,2)</f>
        <v>0</v>
      </c>
      <c r="J706" s="181">
        <f>ROUND(G706*AP706,2)</f>
        <v>0</v>
      </c>
      <c r="K706" s="181">
        <f>ROUND(G706*H706,2)</f>
        <v>0</v>
      </c>
      <c r="L706" s="181">
        <v>2.7999999999999998E-4</v>
      </c>
      <c r="M706" s="181">
        <f>G706*L706</f>
        <v>0.14279999999999998</v>
      </c>
      <c r="N706" s="184" t="s">
        <v>812</v>
      </c>
      <c r="Z706" s="181">
        <f>ROUND(IF(AQ706="5",BJ706,0),2)</f>
        <v>0</v>
      </c>
      <c r="AB706" s="181">
        <f>ROUND(IF(AQ706="1",BH706,0),2)</f>
        <v>0</v>
      </c>
      <c r="AC706" s="181">
        <f>ROUND(IF(AQ706="1",BI706,0),2)</f>
        <v>0</v>
      </c>
      <c r="AD706" s="181">
        <f>ROUND(IF(AQ706="7",BH706,0),2)</f>
        <v>0</v>
      </c>
      <c r="AE706" s="181">
        <f>ROUND(IF(AQ706="7",BI706,0),2)</f>
        <v>0</v>
      </c>
      <c r="AF706" s="181">
        <f>ROUND(IF(AQ706="2",BH706,0),2)</f>
        <v>0</v>
      </c>
      <c r="AG706" s="181">
        <f>ROUND(IF(AQ706="2",BI706,0),2)</f>
        <v>0</v>
      </c>
      <c r="AH706" s="181">
        <f>ROUND(IF(AQ706="0",BJ706,0),2)</f>
        <v>0</v>
      </c>
      <c r="AI706" s="183" t="s">
        <v>588</v>
      </c>
      <c r="AJ706" s="181">
        <f>IF(AN706=0,K706,0)</f>
        <v>0</v>
      </c>
      <c r="AK706" s="181">
        <f>IF(AN706=12,K706,0)</f>
        <v>0</v>
      </c>
      <c r="AL706" s="181">
        <f>IF(AN706=21,K706,0)</f>
        <v>0</v>
      </c>
      <c r="AN706" s="181">
        <v>21</v>
      </c>
      <c r="AO706" s="181">
        <f>H706*0</f>
        <v>0</v>
      </c>
      <c r="AP706" s="181">
        <f>H706*(1-0)</f>
        <v>0</v>
      </c>
      <c r="AQ706" s="182" t="s">
        <v>220</v>
      </c>
      <c r="AV706" s="181">
        <f>ROUND(AW706+AX706,2)</f>
        <v>0</v>
      </c>
      <c r="AW706" s="181">
        <f>ROUND(G706*AO706,2)</f>
        <v>0</v>
      </c>
      <c r="AX706" s="181">
        <f>ROUND(G706*AP706,2)</f>
        <v>0</v>
      </c>
      <c r="AY706" s="182" t="s">
        <v>767</v>
      </c>
      <c r="AZ706" s="182" t="s">
        <v>773</v>
      </c>
      <c r="BA706" s="183" t="s">
        <v>768</v>
      </c>
      <c r="BC706" s="181">
        <f>AW706+AX706</f>
        <v>0</v>
      </c>
      <c r="BD706" s="181">
        <f>H706/(100-BE706)*100</f>
        <v>0</v>
      </c>
      <c r="BE706" s="181">
        <v>0</v>
      </c>
      <c r="BF706" s="181">
        <f>M706</f>
        <v>0.14279999999999998</v>
      </c>
      <c r="BH706" s="181">
        <f>G706*AO706</f>
        <v>0</v>
      </c>
      <c r="BI706" s="181">
        <f>G706*AP706</f>
        <v>0</v>
      </c>
      <c r="BJ706" s="181">
        <f>G706*H706</f>
        <v>0</v>
      </c>
      <c r="BK706" s="182" t="s">
        <v>747</v>
      </c>
      <c r="BL706" s="181">
        <v>722</v>
      </c>
      <c r="BW706" s="181">
        <v>21</v>
      </c>
      <c r="BX706" s="169" t="s">
        <v>349</v>
      </c>
    </row>
    <row r="707" spans="1:76" x14ac:dyDescent="0.25">
      <c r="A707" s="180"/>
      <c r="D707" s="179">
        <v>180</v>
      </c>
      <c r="E707" s="179" t="s">
        <v>737</v>
      </c>
      <c r="G707" s="178">
        <f t="shared" ref="G707:G724" si="109">D707</f>
        <v>180</v>
      </c>
      <c r="N707" s="177"/>
    </row>
    <row r="708" spans="1:76" x14ac:dyDescent="0.25">
      <c r="A708" s="180"/>
      <c r="D708" s="179">
        <v>222</v>
      </c>
      <c r="E708" s="179" t="s">
        <v>738</v>
      </c>
      <c r="G708" s="178">
        <f t="shared" si="109"/>
        <v>222</v>
      </c>
      <c r="N708" s="177"/>
    </row>
    <row r="709" spans="1:76" x14ac:dyDescent="0.25">
      <c r="A709" s="180"/>
      <c r="D709" s="179">
        <v>108</v>
      </c>
      <c r="E709" s="179" t="s">
        <v>733</v>
      </c>
      <c r="G709" s="178">
        <f t="shared" si="109"/>
        <v>108</v>
      </c>
      <c r="N709" s="177"/>
    </row>
    <row r="710" spans="1:76" x14ac:dyDescent="0.25">
      <c r="A710" s="186" t="s">
        <v>587</v>
      </c>
      <c r="B710" s="168" t="s">
        <v>588</v>
      </c>
      <c r="C710" s="168" t="s">
        <v>218</v>
      </c>
      <c r="D710" s="247" t="s">
        <v>219</v>
      </c>
      <c r="E710" s="239"/>
      <c r="F710" s="168" t="s">
        <v>116</v>
      </c>
      <c r="G710" s="181">
        <f>SUM(G711:G712)</f>
        <v>8</v>
      </c>
      <c r="H710" s="185"/>
      <c r="I710" s="181">
        <f>ROUND(G710*AO710,2)</f>
        <v>0</v>
      </c>
      <c r="J710" s="181">
        <f>ROUND(G710*AP710,2)</f>
        <v>0</v>
      </c>
      <c r="K710" s="181">
        <f>ROUND(G710*H710,2)</f>
        <v>0</v>
      </c>
      <c r="L710" s="181">
        <v>2.9E-4</v>
      </c>
      <c r="M710" s="181">
        <f>G710*L710</f>
        <v>2.32E-3</v>
      </c>
      <c r="N710" s="184" t="s">
        <v>812</v>
      </c>
      <c r="Z710" s="181">
        <f>ROUND(IF(AQ710="5",BJ710,0),2)</f>
        <v>0</v>
      </c>
      <c r="AB710" s="181">
        <f>ROUND(IF(AQ710="1",BH710,0),2)</f>
        <v>0</v>
      </c>
      <c r="AC710" s="181">
        <f>ROUND(IF(AQ710="1",BI710,0),2)</f>
        <v>0</v>
      </c>
      <c r="AD710" s="181">
        <f>ROUND(IF(AQ710="7",BH710,0),2)</f>
        <v>0</v>
      </c>
      <c r="AE710" s="181">
        <f>ROUND(IF(AQ710="7",BI710,0),2)</f>
        <v>0</v>
      </c>
      <c r="AF710" s="181">
        <f>ROUND(IF(AQ710="2",BH710,0),2)</f>
        <v>0</v>
      </c>
      <c r="AG710" s="181">
        <f>ROUND(IF(AQ710="2",BI710,0),2)</f>
        <v>0</v>
      </c>
      <c r="AH710" s="181">
        <f>ROUND(IF(AQ710="0",BJ710,0),2)</f>
        <v>0</v>
      </c>
      <c r="AI710" s="183" t="s">
        <v>588</v>
      </c>
      <c r="AJ710" s="181">
        <f>IF(AN710=0,K710,0)</f>
        <v>0</v>
      </c>
      <c r="AK710" s="181">
        <f>IF(AN710=12,K710,0)</f>
        <v>0</v>
      </c>
      <c r="AL710" s="181">
        <f>IF(AN710=21,K710,0)</f>
        <v>0</v>
      </c>
      <c r="AN710" s="181">
        <v>21</v>
      </c>
      <c r="AO710" s="181">
        <f>H710*0</f>
        <v>0</v>
      </c>
      <c r="AP710" s="181">
        <f>H710*(1-0)</f>
        <v>0</v>
      </c>
      <c r="AQ710" s="182" t="s">
        <v>220</v>
      </c>
      <c r="AV710" s="181">
        <f>ROUND(AW710+AX710,2)</f>
        <v>0</v>
      </c>
      <c r="AW710" s="181">
        <f>ROUND(G710*AO710,2)</f>
        <v>0</v>
      </c>
      <c r="AX710" s="181">
        <f>ROUND(G710*AP710,2)</f>
        <v>0</v>
      </c>
      <c r="AY710" s="182" t="s">
        <v>767</v>
      </c>
      <c r="AZ710" s="182" t="s">
        <v>773</v>
      </c>
      <c r="BA710" s="183" t="s">
        <v>768</v>
      </c>
      <c r="BC710" s="181">
        <f>AW710+AX710</f>
        <v>0</v>
      </c>
      <c r="BD710" s="181">
        <f>H710/(100-BE710)*100</f>
        <v>0</v>
      </c>
      <c r="BE710" s="181">
        <v>0</v>
      </c>
      <c r="BF710" s="181">
        <f>M710</f>
        <v>2.32E-3</v>
      </c>
      <c r="BH710" s="181">
        <f>G710*AO710</f>
        <v>0</v>
      </c>
      <c r="BI710" s="181">
        <f>G710*AP710</f>
        <v>0</v>
      </c>
      <c r="BJ710" s="181">
        <f>G710*H710</f>
        <v>0</v>
      </c>
      <c r="BK710" s="182" t="s">
        <v>747</v>
      </c>
      <c r="BL710" s="181">
        <v>722</v>
      </c>
      <c r="BW710" s="181">
        <v>21</v>
      </c>
      <c r="BX710" s="169" t="s">
        <v>219</v>
      </c>
    </row>
    <row r="711" spans="1:76" x14ac:dyDescent="0.25">
      <c r="A711" s="180"/>
      <c r="D711" s="179">
        <v>2</v>
      </c>
      <c r="E711" s="179" t="s">
        <v>737</v>
      </c>
      <c r="G711" s="178">
        <f t="shared" si="109"/>
        <v>2</v>
      </c>
      <c r="N711" s="177"/>
    </row>
    <row r="712" spans="1:76" x14ac:dyDescent="0.25">
      <c r="A712" s="180"/>
      <c r="D712" s="179">
        <v>6</v>
      </c>
      <c r="E712" s="179" t="s">
        <v>738</v>
      </c>
      <c r="G712" s="178">
        <f t="shared" si="109"/>
        <v>6</v>
      </c>
      <c r="N712" s="177"/>
    </row>
    <row r="713" spans="1:76" x14ac:dyDescent="0.25">
      <c r="A713" s="186" t="s">
        <v>590</v>
      </c>
      <c r="B713" s="168" t="s">
        <v>588</v>
      </c>
      <c r="C713" s="168" t="s">
        <v>222</v>
      </c>
      <c r="D713" s="247" t="s">
        <v>223</v>
      </c>
      <c r="E713" s="239"/>
      <c r="F713" s="168" t="s">
        <v>116</v>
      </c>
      <c r="G713" s="181">
        <f>SUM(G714:G716)</f>
        <v>518</v>
      </c>
      <c r="H713" s="185"/>
      <c r="I713" s="181">
        <f>ROUND(G713*AO713,2)</f>
        <v>0</v>
      </c>
      <c r="J713" s="181">
        <f>ROUND(G713*AP713,2)</f>
        <v>0</v>
      </c>
      <c r="K713" s="181">
        <f>ROUND(G713*H713,2)</f>
        <v>0</v>
      </c>
      <c r="L713" s="181">
        <v>2.3000000000000001E-4</v>
      </c>
      <c r="M713" s="181">
        <f>G713*L713</f>
        <v>0.11914000000000001</v>
      </c>
      <c r="N713" s="184" t="s">
        <v>812</v>
      </c>
      <c r="Z713" s="181">
        <f>ROUND(IF(AQ713="5",BJ713,0),2)</f>
        <v>0</v>
      </c>
      <c r="AB713" s="181">
        <f>ROUND(IF(AQ713="1",BH713,0),2)</f>
        <v>0</v>
      </c>
      <c r="AC713" s="181">
        <f>ROUND(IF(AQ713="1",BI713,0),2)</f>
        <v>0</v>
      </c>
      <c r="AD713" s="181">
        <f>ROUND(IF(AQ713="7",BH713,0),2)</f>
        <v>0</v>
      </c>
      <c r="AE713" s="181">
        <f>ROUND(IF(AQ713="7",BI713,0),2)</f>
        <v>0</v>
      </c>
      <c r="AF713" s="181">
        <f>ROUND(IF(AQ713="2",BH713,0),2)</f>
        <v>0</v>
      </c>
      <c r="AG713" s="181">
        <f>ROUND(IF(AQ713="2",BI713,0),2)</f>
        <v>0</v>
      </c>
      <c r="AH713" s="181">
        <f>ROUND(IF(AQ713="0",BJ713,0),2)</f>
        <v>0</v>
      </c>
      <c r="AI713" s="183" t="s">
        <v>588</v>
      </c>
      <c r="AJ713" s="181">
        <f>IF(AN713=0,K713,0)</f>
        <v>0</v>
      </c>
      <c r="AK713" s="181">
        <f>IF(AN713=12,K713,0)</f>
        <v>0</v>
      </c>
      <c r="AL713" s="181">
        <f>IF(AN713=21,K713,0)</f>
        <v>0</v>
      </c>
      <c r="AN713" s="181">
        <v>21</v>
      </c>
      <c r="AO713" s="181">
        <f>H713*0</f>
        <v>0</v>
      </c>
      <c r="AP713" s="181">
        <f>H713*(1-0)</f>
        <v>0</v>
      </c>
      <c r="AQ713" s="182" t="s">
        <v>220</v>
      </c>
      <c r="AV713" s="181">
        <f>ROUND(AW713+AX713,2)</f>
        <v>0</v>
      </c>
      <c r="AW713" s="181">
        <f>ROUND(G713*AO713,2)</f>
        <v>0</v>
      </c>
      <c r="AX713" s="181">
        <f>ROUND(G713*AP713,2)</f>
        <v>0</v>
      </c>
      <c r="AY713" s="182" t="s">
        <v>767</v>
      </c>
      <c r="AZ713" s="182" t="s">
        <v>773</v>
      </c>
      <c r="BA713" s="183" t="s">
        <v>768</v>
      </c>
      <c r="BC713" s="181">
        <f>AW713+AX713</f>
        <v>0</v>
      </c>
      <c r="BD713" s="181">
        <f>H713/(100-BE713)*100</f>
        <v>0</v>
      </c>
      <c r="BE713" s="181">
        <v>0</v>
      </c>
      <c r="BF713" s="181">
        <f>M713</f>
        <v>0.11914000000000001</v>
      </c>
      <c r="BH713" s="181">
        <f>G713*AO713</f>
        <v>0</v>
      </c>
      <c r="BI713" s="181">
        <f>G713*AP713</f>
        <v>0</v>
      </c>
      <c r="BJ713" s="181">
        <f>G713*H713</f>
        <v>0</v>
      </c>
      <c r="BK713" s="182" t="s">
        <v>747</v>
      </c>
      <c r="BL713" s="181">
        <v>722</v>
      </c>
      <c r="BW713" s="181">
        <v>21</v>
      </c>
      <c r="BX713" s="169" t="s">
        <v>223</v>
      </c>
    </row>
    <row r="714" spans="1:76" x14ac:dyDescent="0.25">
      <c r="A714" s="180"/>
      <c r="D714" s="179">
        <v>182</v>
      </c>
      <c r="E714" s="179" t="s">
        <v>737</v>
      </c>
      <c r="G714" s="178">
        <f t="shared" si="109"/>
        <v>182</v>
      </c>
      <c r="N714" s="177"/>
    </row>
    <row r="715" spans="1:76" x14ac:dyDescent="0.25">
      <c r="A715" s="180"/>
      <c r="D715" s="179">
        <v>222</v>
      </c>
      <c r="E715" s="179" t="s">
        <v>738</v>
      </c>
      <c r="G715" s="178">
        <f t="shared" si="109"/>
        <v>222</v>
      </c>
      <c r="N715" s="177"/>
    </row>
    <row r="716" spans="1:76" x14ac:dyDescent="0.25">
      <c r="A716" s="180"/>
      <c r="D716" s="179">
        <v>114</v>
      </c>
      <c r="E716" s="179" t="s">
        <v>733</v>
      </c>
      <c r="G716" s="178">
        <f t="shared" si="109"/>
        <v>114</v>
      </c>
      <c r="N716" s="177"/>
    </row>
    <row r="717" spans="1:76" x14ac:dyDescent="0.25">
      <c r="A717" s="186" t="s">
        <v>591</v>
      </c>
      <c r="B717" s="168" t="s">
        <v>588</v>
      </c>
      <c r="C717" s="168" t="s">
        <v>354</v>
      </c>
      <c r="D717" s="247" t="s">
        <v>594</v>
      </c>
      <c r="E717" s="239"/>
      <c r="F717" s="168" t="s">
        <v>98</v>
      </c>
      <c r="G717" s="181">
        <f>SUM(G718:G720)</f>
        <v>59</v>
      </c>
      <c r="H717" s="185"/>
      <c r="I717" s="181">
        <f>ROUND(G717*AO717,2)</f>
        <v>0</v>
      </c>
      <c r="J717" s="181">
        <f>ROUND(G717*AP717,2)</f>
        <v>0</v>
      </c>
      <c r="K717" s="181">
        <f>ROUND(G717*H717,2)</f>
        <v>0</v>
      </c>
      <c r="L717" s="181">
        <v>1.23E-3</v>
      </c>
      <c r="M717" s="181">
        <f>G717*L717</f>
        <v>7.2569999999999996E-2</v>
      </c>
      <c r="N717" s="184" t="s">
        <v>812</v>
      </c>
      <c r="Z717" s="181">
        <f>ROUND(IF(AQ717="5",BJ717,0),2)</f>
        <v>0</v>
      </c>
      <c r="AB717" s="181">
        <f>ROUND(IF(AQ717="1",BH717,0),2)</f>
        <v>0</v>
      </c>
      <c r="AC717" s="181">
        <f>ROUND(IF(AQ717="1",BI717,0),2)</f>
        <v>0</v>
      </c>
      <c r="AD717" s="181">
        <f>ROUND(IF(AQ717="7",BH717,0),2)</f>
        <v>0</v>
      </c>
      <c r="AE717" s="181">
        <f>ROUND(IF(AQ717="7",BI717,0),2)</f>
        <v>0</v>
      </c>
      <c r="AF717" s="181">
        <f>ROUND(IF(AQ717="2",BH717,0),2)</f>
        <v>0</v>
      </c>
      <c r="AG717" s="181">
        <f>ROUND(IF(AQ717="2",BI717,0),2)</f>
        <v>0</v>
      </c>
      <c r="AH717" s="181">
        <f>ROUND(IF(AQ717="0",BJ717,0),2)</f>
        <v>0</v>
      </c>
      <c r="AI717" s="183" t="s">
        <v>588</v>
      </c>
      <c r="AJ717" s="181">
        <f>IF(AN717=0,K717,0)</f>
        <v>0</v>
      </c>
      <c r="AK717" s="181">
        <f>IF(AN717=12,K717,0)</f>
        <v>0</v>
      </c>
      <c r="AL717" s="181">
        <f>IF(AN717=21,K717,0)</f>
        <v>0</v>
      </c>
      <c r="AN717" s="181">
        <v>21</v>
      </c>
      <c r="AO717" s="181">
        <f>H717*0.229565217</f>
        <v>0</v>
      </c>
      <c r="AP717" s="181">
        <f>H717*(1-0.229565217)</f>
        <v>0</v>
      </c>
      <c r="AQ717" s="182" t="s">
        <v>220</v>
      </c>
      <c r="AV717" s="181">
        <f>ROUND(AW717+AX717,2)</f>
        <v>0</v>
      </c>
      <c r="AW717" s="181">
        <f>ROUND(G717*AO717,2)</f>
        <v>0</v>
      </c>
      <c r="AX717" s="181">
        <f>ROUND(G717*AP717,2)</f>
        <v>0</v>
      </c>
      <c r="AY717" s="182" t="s">
        <v>767</v>
      </c>
      <c r="AZ717" s="182" t="s">
        <v>773</v>
      </c>
      <c r="BA717" s="183" t="s">
        <v>768</v>
      </c>
      <c r="BC717" s="181">
        <f>AW717+AX717</f>
        <v>0</v>
      </c>
      <c r="BD717" s="181">
        <f>H717/(100-BE717)*100</f>
        <v>0</v>
      </c>
      <c r="BE717" s="181">
        <v>0</v>
      </c>
      <c r="BF717" s="181">
        <f>M717</f>
        <v>7.2569999999999996E-2</v>
      </c>
      <c r="BH717" s="181">
        <f>G717*AO717</f>
        <v>0</v>
      </c>
      <c r="BI717" s="181">
        <f>G717*AP717</f>
        <v>0</v>
      </c>
      <c r="BJ717" s="181">
        <f>G717*H717</f>
        <v>0</v>
      </c>
      <c r="BK717" s="182" t="s">
        <v>747</v>
      </c>
      <c r="BL717" s="181">
        <v>722</v>
      </c>
      <c r="BW717" s="181">
        <v>21</v>
      </c>
      <c r="BX717" s="169" t="s">
        <v>594</v>
      </c>
    </row>
    <row r="718" spans="1:76" x14ac:dyDescent="0.25">
      <c r="A718" s="180"/>
      <c r="D718" s="179">
        <v>20</v>
      </c>
      <c r="E718" s="179" t="s">
        <v>737</v>
      </c>
      <c r="G718" s="178">
        <f t="shared" si="109"/>
        <v>20</v>
      </c>
      <c r="N718" s="177"/>
    </row>
    <row r="719" spans="1:76" x14ac:dyDescent="0.25">
      <c r="A719" s="180"/>
      <c r="D719" s="179">
        <v>24</v>
      </c>
      <c r="E719" s="179" t="s">
        <v>738</v>
      </c>
      <c r="G719" s="178">
        <f t="shared" si="109"/>
        <v>24</v>
      </c>
      <c r="N719" s="177"/>
    </row>
    <row r="720" spans="1:76" x14ac:dyDescent="0.25">
      <c r="A720" s="180"/>
      <c r="D720" s="179">
        <v>15</v>
      </c>
      <c r="E720" s="179" t="s">
        <v>733</v>
      </c>
      <c r="G720" s="178">
        <f t="shared" si="109"/>
        <v>15</v>
      </c>
      <c r="N720" s="177"/>
    </row>
    <row r="721" spans="1:76" x14ac:dyDescent="0.25">
      <c r="A721" s="186" t="s">
        <v>592</v>
      </c>
      <c r="B721" s="168" t="s">
        <v>588</v>
      </c>
      <c r="C721" s="168" t="s">
        <v>361</v>
      </c>
      <c r="D721" s="247" t="s">
        <v>362</v>
      </c>
      <c r="E721" s="239"/>
      <c r="F721" s="168" t="s">
        <v>98</v>
      </c>
      <c r="G721" s="181">
        <f>SUM(G722:G724)</f>
        <v>180</v>
      </c>
      <c r="H721" s="185"/>
      <c r="I721" s="181">
        <f>ROUND(G721*AO721,2)</f>
        <v>0</v>
      </c>
      <c r="J721" s="181">
        <f>ROUND(G721*AP721,2)</f>
        <v>0</v>
      </c>
      <c r="K721" s="181">
        <f>ROUND(G721*H721,2)</f>
        <v>0</v>
      </c>
      <c r="L721" s="181">
        <v>2.2000000000000001E-4</v>
      </c>
      <c r="M721" s="181">
        <f>G721*L721</f>
        <v>3.9600000000000003E-2</v>
      </c>
      <c r="N721" s="184" t="s">
        <v>812</v>
      </c>
      <c r="Z721" s="181">
        <f>ROUND(IF(AQ721="5",BJ721,0),2)</f>
        <v>0</v>
      </c>
      <c r="AB721" s="181">
        <f>ROUND(IF(AQ721="1",BH721,0),2)</f>
        <v>0</v>
      </c>
      <c r="AC721" s="181">
        <f>ROUND(IF(AQ721="1",BI721,0),2)</f>
        <v>0</v>
      </c>
      <c r="AD721" s="181">
        <f>ROUND(IF(AQ721="7",BH721,0),2)</f>
        <v>0</v>
      </c>
      <c r="AE721" s="181">
        <f>ROUND(IF(AQ721="7",BI721,0),2)</f>
        <v>0</v>
      </c>
      <c r="AF721" s="181">
        <f>ROUND(IF(AQ721="2",BH721,0),2)</f>
        <v>0</v>
      </c>
      <c r="AG721" s="181">
        <f>ROUND(IF(AQ721="2",BI721,0),2)</f>
        <v>0</v>
      </c>
      <c r="AH721" s="181">
        <f>ROUND(IF(AQ721="0",BJ721,0),2)</f>
        <v>0</v>
      </c>
      <c r="AI721" s="183" t="s">
        <v>588</v>
      </c>
      <c r="AJ721" s="181">
        <f>IF(AN721=0,K721,0)</f>
        <v>0</v>
      </c>
      <c r="AK721" s="181">
        <f>IF(AN721=12,K721,0)</f>
        <v>0</v>
      </c>
      <c r="AL721" s="181">
        <f>IF(AN721=21,K721,0)</f>
        <v>0</v>
      </c>
      <c r="AN721" s="181">
        <v>21</v>
      </c>
      <c r="AO721" s="181">
        <f>H721*0</f>
        <v>0</v>
      </c>
      <c r="AP721" s="181">
        <f>H721*(1-0)</f>
        <v>0</v>
      </c>
      <c r="AQ721" s="182" t="s">
        <v>220</v>
      </c>
      <c r="AV721" s="181">
        <f>ROUND(AW721+AX721,2)</f>
        <v>0</v>
      </c>
      <c r="AW721" s="181">
        <f>ROUND(G721*AO721,2)</f>
        <v>0</v>
      </c>
      <c r="AX721" s="181">
        <f>ROUND(G721*AP721,2)</f>
        <v>0</v>
      </c>
      <c r="AY721" s="182" t="s">
        <v>767</v>
      </c>
      <c r="AZ721" s="182" t="s">
        <v>773</v>
      </c>
      <c r="BA721" s="183" t="s">
        <v>768</v>
      </c>
      <c r="BC721" s="181">
        <f>AW721+AX721</f>
        <v>0</v>
      </c>
      <c r="BD721" s="181">
        <f>H721/(100-BE721)*100</f>
        <v>0</v>
      </c>
      <c r="BE721" s="181">
        <v>0</v>
      </c>
      <c r="BF721" s="181">
        <f>M721</f>
        <v>3.9600000000000003E-2</v>
      </c>
      <c r="BH721" s="181">
        <f>G721*AO721</f>
        <v>0</v>
      </c>
      <c r="BI721" s="181">
        <f>G721*AP721</f>
        <v>0</v>
      </c>
      <c r="BJ721" s="181">
        <f>G721*H721</f>
        <v>0</v>
      </c>
      <c r="BK721" s="182" t="s">
        <v>747</v>
      </c>
      <c r="BL721" s="181">
        <v>722</v>
      </c>
      <c r="BW721" s="181">
        <v>21</v>
      </c>
      <c r="BX721" s="169" t="s">
        <v>362</v>
      </c>
    </row>
    <row r="722" spans="1:76" x14ac:dyDescent="0.25">
      <c r="A722" s="180"/>
      <c r="D722" s="179">
        <v>70</v>
      </c>
      <c r="E722" s="179" t="s">
        <v>737</v>
      </c>
      <c r="G722" s="178">
        <f t="shared" si="109"/>
        <v>70</v>
      </c>
      <c r="N722" s="177"/>
    </row>
    <row r="723" spans="1:76" x14ac:dyDescent="0.25">
      <c r="A723" s="180"/>
      <c r="D723" s="179">
        <v>67</v>
      </c>
      <c r="E723" s="179" t="s">
        <v>738</v>
      </c>
      <c r="G723" s="178">
        <f t="shared" si="109"/>
        <v>67</v>
      </c>
      <c r="N723" s="177"/>
    </row>
    <row r="724" spans="1:76" x14ac:dyDescent="0.25">
      <c r="A724" s="180"/>
      <c r="D724" s="179">
        <v>43</v>
      </c>
      <c r="E724" s="179" t="s">
        <v>733</v>
      </c>
      <c r="G724" s="178">
        <f t="shared" si="109"/>
        <v>43</v>
      </c>
      <c r="N724" s="177"/>
    </row>
    <row r="725" spans="1:76" x14ac:dyDescent="0.25">
      <c r="A725" s="186" t="s">
        <v>593</v>
      </c>
      <c r="B725" s="168" t="s">
        <v>588</v>
      </c>
      <c r="C725" s="168" t="s">
        <v>232</v>
      </c>
      <c r="D725" s="247" t="s">
        <v>364</v>
      </c>
      <c r="E725" s="239"/>
      <c r="F725" s="168" t="s">
        <v>116</v>
      </c>
      <c r="G725" s="181">
        <f>SUM(G727:G729)</f>
        <v>163</v>
      </c>
      <c r="H725" s="185"/>
      <c r="I725" s="181">
        <f>ROUND(G725*AO725,2)</f>
        <v>0</v>
      </c>
      <c r="J725" s="181">
        <f>ROUND(G725*AP725,2)</f>
        <v>0</v>
      </c>
      <c r="K725" s="181">
        <f>ROUND(G725*H725,2)</f>
        <v>0</v>
      </c>
      <c r="L725" s="181">
        <v>2.9E-4</v>
      </c>
      <c r="M725" s="181">
        <f>G725*L725</f>
        <v>4.727E-2</v>
      </c>
      <c r="N725" s="184" t="s">
        <v>812</v>
      </c>
      <c r="Z725" s="181">
        <f>ROUND(IF(AQ725="5",BJ725,0),2)</f>
        <v>0</v>
      </c>
      <c r="AB725" s="181">
        <f>ROUND(IF(AQ725="1",BH725,0),2)</f>
        <v>0</v>
      </c>
      <c r="AC725" s="181">
        <f>ROUND(IF(AQ725="1",BI725,0),2)</f>
        <v>0</v>
      </c>
      <c r="AD725" s="181">
        <f>ROUND(IF(AQ725="7",BH725,0),2)</f>
        <v>0</v>
      </c>
      <c r="AE725" s="181">
        <f>ROUND(IF(AQ725="7",BI725,0),2)</f>
        <v>0</v>
      </c>
      <c r="AF725" s="181">
        <f>ROUND(IF(AQ725="2",BH725,0),2)</f>
        <v>0</v>
      </c>
      <c r="AG725" s="181">
        <f>ROUND(IF(AQ725="2",BI725,0),2)</f>
        <v>0</v>
      </c>
      <c r="AH725" s="181">
        <f>ROUND(IF(AQ725="0",BJ725,0),2)</f>
        <v>0</v>
      </c>
      <c r="AI725" s="183" t="s">
        <v>588</v>
      </c>
      <c r="AJ725" s="181">
        <f>IF(AN725=0,K725,0)</f>
        <v>0</v>
      </c>
      <c r="AK725" s="181">
        <f>IF(AN725=12,K725,0)</f>
        <v>0</v>
      </c>
      <c r="AL725" s="181">
        <f>IF(AN725=21,K725,0)</f>
        <v>0</v>
      </c>
      <c r="AN725" s="181">
        <v>21</v>
      </c>
      <c r="AO725" s="181">
        <f>H725*0.262198242</f>
        <v>0</v>
      </c>
      <c r="AP725" s="181">
        <f>H725*(1-0.262198242)</f>
        <v>0</v>
      </c>
      <c r="AQ725" s="182" t="s">
        <v>221</v>
      </c>
      <c r="AV725" s="181">
        <f>ROUND(AW725+AX725,2)</f>
        <v>0</v>
      </c>
      <c r="AW725" s="181">
        <f>ROUND(G725*AO725,2)</f>
        <v>0</v>
      </c>
      <c r="AX725" s="181">
        <f>ROUND(G725*AP725,2)</f>
        <v>0</v>
      </c>
      <c r="AY725" s="182" t="s">
        <v>767</v>
      </c>
      <c r="AZ725" s="182" t="s">
        <v>773</v>
      </c>
      <c r="BA725" s="183" t="s">
        <v>768</v>
      </c>
      <c r="BC725" s="181">
        <f>AW725+AX725</f>
        <v>0</v>
      </c>
      <c r="BD725" s="181">
        <f>H725/(100-BE725)*100</f>
        <v>0</v>
      </c>
      <c r="BE725" s="181">
        <v>0</v>
      </c>
      <c r="BF725" s="181">
        <f>M725</f>
        <v>4.727E-2</v>
      </c>
      <c r="BH725" s="181">
        <f>G725*AO725</f>
        <v>0</v>
      </c>
      <c r="BI725" s="181">
        <f>G725*AP725</f>
        <v>0</v>
      </c>
      <c r="BJ725" s="181">
        <f>G725*H725</f>
        <v>0</v>
      </c>
      <c r="BK725" s="182" t="s">
        <v>747</v>
      </c>
      <c r="BL725" s="181">
        <v>722</v>
      </c>
      <c r="BW725" s="181">
        <v>21</v>
      </c>
      <c r="BX725" s="169" t="s">
        <v>364</v>
      </c>
    </row>
    <row r="726" spans="1:76" ht="40.5" customHeight="1" x14ac:dyDescent="0.25">
      <c r="A726" s="180"/>
      <c r="C726" s="192" t="s">
        <v>234</v>
      </c>
      <c r="D726" s="260" t="s">
        <v>742</v>
      </c>
      <c r="E726" s="261"/>
      <c r="F726" s="261"/>
      <c r="G726" s="261"/>
      <c r="H726" s="261"/>
      <c r="I726" s="261"/>
      <c r="J726" s="261"/>
      <c r="K726" s="261"/>
      <c r="L726" s="261"/>
      <c r="M726" s="261"/>
      <c r="N726" s="262"/>
    </row>
    <row r="727" spans="1:76" x14ac:dyDescent="0.25">
      <c r="A727" s="180"/>
      <c r="D727" s="179">
        <v>99</v>
      </c>
      <c r="E727" s="179" t="s">
        <v>737</v>
      </c>
      <c r="G727" s="178">
        <f t="shared" ref="G727:G729" si="110">D727</f>
        <v>99</v>
      </c>
      <c r="N727" s="177"/>
    </row>
    <row r="728" spans="1:76" x14ac:dyDescent="0.25">
      <c r="A728" s="180"/>
      <c r="D728" s="179">
        <v>0</v>
      </c>
      <c r="E728" s="179" t="s">
        <v>738</v>
      </c>
      <c r="G728" s="178">
        <f t="shared" si="110"/>
        <v>0</v>
      </c>
      <c r="N728" s="177"/>
    </row>
    <row r="729" spans="1:76" x14ac:dyDescent="0.25">
      <c r="A729" s="180"/>
      <c r="D729" s="179">
        <v>64</v>
      </c>
      <c r="E729" s="179" t="s">
        <v>733</v>
      </c>
      <c r="G729" s="178">
        <f t="shared" si="110"/>
        <v>64</v>
      </c>
      <c r="N729" s="177"/>
    </row>
    <row r="730" spans="1:76" x14ac:dyDescent="0.25">
      <c r="A730" s="186" t="s">
        <v>595</v>
      </c>
      <c r="B730" s="168" t="s">
        <v>588</v>
      </c>
      <c r="C730" s="168" t="s">
        <v>366</v>
      </c>
      <c r="D730" s="247" t="s">
        <v>367</v>
      </c>
      <c r="E730" s="239"/>
      <c r="F730" s="168" t="s">
        <v>116</v>
      </c>
      <c r="G730" s="181">
        <f>SUM(G732:G734)</f>
        <v>163</v>
      </c>
      <c r="H730" s="185"/>
      <c r="I730" s="181">
        <f>ROUND(G730*AO730,2)</f>
        <v>0</v>
      </c>
      <c r="J730" s="181">
        <f>ROUND(G730*AP730,2)</f>
        <v>0</v>
      </c>
      <c r="K730" s="181">
        <f>ROUND(G730*H730,2)</f>
        <v>0</v>
      </c>
      <c r="L730" s="181">
        <v>6.2E-4</v>
      </c>
      <c r="M730" s="181">
        <f>G730*L730</f>
        <v>0.10106</v>
      </c>
      <c r="N730" s="184" t="s">
        <v>812</v>
      </c>
      <c r="Z730" s="181">
        <f>ROUND(IF(AQ730="5",BJ730,0),2)</f>
        <v>0</v>
      </c>
      <c r="AB730" s="181">
        <f>ROUND(IF(AQ730="1",BH730,0),2)</f>
        <v>0</v>
      </c>
      <c r="AC730" s="181">
        <f>ROUND(IF(AQ730="1",BI730,0),2)</f>
        <v>0</v>
      </c>
      <c r="AD730" s="181">
        <f>ROUND(IF(AQ730="7",BH730,0),2)</f>
        <v>0</v>
      </c>
      <c r="AE730" s="181">
        <f>ROUND(IF(AQ730="7",BI730,0),2)</f>
        <v>0</v>
      </c>
      <c r="AF730" s="181">
        <f>ROUND(IF(AQ730="2",BH730,0),2)</f>
        <v>0</v>
      </c>
      <c r="AG730" s="181">
        <f>ROUND(IF(AQ730="2",BI730,0),2)</f>
        <v>0</v>
      </c>
      <c r="AH730" s="181">
        <f>ROUND(IF(AQ730="0",BJ730,0),2)</f>
        <v>0</v>
      </c>
      <c r="AI730" s="183" t="s">
        <v>588</v>
      </c>
      <c r="AJ730" s="181">
        <f>IF(AN730=0,K730,0)</f>
        <v>0</v>
      </c>
      <c r="AK730" s="181">
        <f>IF(AN730=12,K730,0)</f>
        <v>0</v>
      </c>
      <c r="AL730" s="181">
        <f>IF(AN730=21,K730,0)</f>
        <v>0</v>
      </c>
      <c r="AN730" s="181">
        <v>21</v>
      </c>
      <c r="AO730" s="181">
        <f>H730*0.719351448</f>
        <v>0</v>
      </c>
      <c r="AP730" s="181">
        <f>H730*(1-0.719351448)</f>
        <v>0</v>
      </c>
      <c r="AQ730" s="182" t="s">
        <v>220</v>
      </c>
      <c r="AV730" s="181">
        <f>ROUND(AW730+AX730,2)</f>
        <v>0</v>
      </c>
      <c r="AW730" s="181">
        <f>ROUND(G730*AO730,2)</f>
        <v>0</v>
      </c>
      <c r="AX730" s="181">
        <f>ROUND(G730*AP730,2)</f>
        <v>0</v>
      </c>
      <c r="AY730" s="182" t="s">
        <v>767</v>
      </c>
      <c r="AZ730" s="182" t="s">
        <v>773</v>
      </c>
      <c r="BA730" s="183" t="s">
        <v>768</v>
      </c>
      <c r="BC730" s="181">
        <f>AW730+AX730</f>
        <v>0</v>
      </c>
      <c r="BD730" s="181">
        <f>H730/(100-BE730)*100</f>
        <v>0</v>
      </c>
      <c r="BE730" s="181">
        <v>0</v>
      </c>
      <c r="BF730" s="181">
        <f>M730</f>
        <v>0.10106</v>
      </c>
      <c r="BH730" s="181">
        <f>G730*AO730</f>
        <v>0</v>
      </c>
      <c r="BI730" s="181">
        <f>G730*AP730</f>
        <v>0</v>
      </c>
      <c r="BJ730" s="181">
        <f>G730*H730</f>
        <v>0</v>
      </c>
      <c r="BK730" s="182" t="s">
        <v>747</v>
      </c>
      <c r="BL730" s="181">
        <v>722</v>
      </c>
      <c r="BW730" s="181">
        <v>21</v>
      </c>
      <c r="BX730" s="169" t="s">
        <v>367</v>
      </c>
    </row>
    <row r="731" spans="1:76" ht="13.5" customHeight="1" x14ac:dyDescent="0.25">
      <c r="A731" s="180"/>
      <c r="C731" s="192" t="s">
        <v>234</v>
      </c>
      <c r="D731" s="260" t="s">
        <v>238</v>
      </c>
      <c r="E731" s="261"/>
      <c r="F731" s="261"/>
      <c r="G731" s="261"/>
      <c r="H731" s="261"/>
      <c r="I731" s="261"/>
      <c r="J731" s="261"/>
      <c r="K731" s="261"/>
      <c r="L731" s="261"/>
      <c r="M731" s="261"/>
      <c r="N731" s="262"/>
    </row>
    <row r="732" spans="1:76" x14ac:dyDescent="0.25">
      <c r="A732" s="180"/>
      <c r="D732" s="179">
        <v>99</v>
      </c>
      <c r="E732" s="179" t="s">
        <v>737</v>
      </c>
      <c r="G732" s="178">
        <f t="shared" ref="G732:G734" si="111">D732</f>
        <v>99</v>
      </c>
      <c r="N732" s="177"/>
    </row>
    <row r="733" spans="1:76" x14ac:dyDescent="0.25">
      <c r="A733" s="180"/>
      <c r="D733" s="179">
        <v>0</v>
      </c>
      <c r="E733" s="179" t="s">
        <v>738</v>
      </c>
      <c r="G733" s="178">
        <f t="shared" si="111"/>
        <v>0</v>
      </c>
      <c r="N733" s="177"/>
    </row>
    <row r="734" spans="1:76" x14ac:dyDescent="0.25">
      <c r="A734" s="180"/>
      <c r="D734" s="179">
        <v>64</v>
      </c>
      <c r="E734" s="179" t="s">
        <v>733</v>
      </c>
      <c r="G734" s="178">
        <f t="shared" si="111"/>
        <v>64</v>
      </c>
      <c r="N734" s="177"/>
    </row>
    <row r="735" spans="1:76" x14ac:dyDescent="0.25">
      <c r="A735" s="186" t="s">
        <v>596</v>
      </c>
      <c r="B735" s="168" t="s">
        <v>588</v>
      </c>
      <c r="C735" s="168" t="s">
        <v>369</v>
      </c>
      <c r="D735" s="247" t="s">
        <v>370</v>
      </c>
      <c r="E735" s="239"/>
      <c r="F735" s="168" t="s">
        <v>116</v>
      </c>
      <c r="G735" s="181">
        <f>SUM(G737:G739)</f>
        <v>71</v>
      </c>
      <c r="H735" s="185"/>
      <c r="I735" s="181">
        <f>ROUND(G735*AO735,2)</f>
        <v>0</v>
      </c>
      <c r="J735" s="181">
        <f>ROUND(G735*AP735,2)</f>
        <v>0</v>
      </c>
      <c r="K735" s="181">
        <f>ROUND(G735*H735,2)</f>
        <v>0</v>
      </c>
      <c r="L735" s="181">
        <v>3.0000000000000001E-5</v>
      </c>
      <c r="M735" s="181">
        <f>G735*L735</f>
        <v>2.1299999999999999E-3</v>
      </c>
      <c r="N735" s="184" t="s">
        <v>812</v>
      </c>
      <c r="Z735" s="181">
        <f>ROUND(IF(AQ735="5",BJ735,0),2)</f>
        <v>0</v>
      </c>
      <c r="AB735" s="181">
        <f>ROUND(IF(AQ735="1",BH735,0),2)</f>
        <v>0</v>
      </c>
      <c r="AC735" s="181">
        <f>ROUND(IF(AQ735="1",BI735,0),2)</f>
        <v>0</v>
      </c>
      <c r="AD735" s="181">
        <f>ROUND(IF(AQ735="7",BH735,0),2)</f>
        <v>0</v>
      </c>
      <c r="AE735" s="181">
        <f>ROUND(IF(AQ735="7",BI735,0),2)</f>
        <v>0</v>
      </c>
      <c r="AF735" s="181">
        <f>ROUND(IF(AQ735="2",BH735,0),2)</f>
        <v>0</v>
      </c>
      <c r="AG735" s="181">
        <f>ROUND(IF(AQ735="2",BI735,0),2)</f>
        <v>0</v>
      </c>
      <c r="AH735" s="181">
        <f>ROUND(IF(AQ735="0",BJ735,0),2)</f>
        <v>0</v>
      </c>
      <c r="AI735" s="183" t="s">
        <v>588</v>
      </c>
      <c r="AJ735" s="181">
        <f>IF(AN735=0,K735,0)</f>
        <v>0</v>
      </c>
      <c r="AK735" s="181">
        <f>IF(AN735=12,K735,0)</f>
        <v>0</v>
      </c>
      <c r="AL735" s="181">
        <f>IF(AN735=21,K735,0)</f>
        <v>0</v>
      </c>
      <c r="AN735" s="181">
        <v>21</v>
      </c>
      <c r="AO735" s="181">
        <f>H735*0.204035874</f>
        <v>0</v>
      </c>
      <c r="AP735" s="181">
        <f>H735*(1-0.204035874)</f>
        <v>0</v>
      </c>
      <c r="AQ735" s="182" t="s">
        <v>220</v>
      </c>
      <c r="AV735" s="181">
        <f>ROUND(AW735+AX735,2)</f>
        <v>0</v>
      </c>
      <c r="AW735" s="181">
        <f>ROUND(G735*AO735,2)</f>
        <v>0</v>
      </c>
      <c r="AX735" s="181">
        <f>ROUND(G735*AP735,2)</f>
        <v>0</v>
      </c>
      <c r="AY735" s="182" t="s">
        <v>767</v>
      </c>
      <c r="AZ735" s="182" t="s">
        <v>773</v>
      </c>
      <c r="BA735" s="183" t="s">
        <v>768</v>
      </c>
      <c r="BC735" s="181">
        <f>AW735+AX735</f>
        <v>0</v>
      </c>
      <c r="BD735" s="181">
        <f>H735/(100-BE735)*100</f>
        <v>0</v>
      </c>
      <c r="BE735" s="181">
        <v>0</v>
      </c>
      <c r="BF735" s="181">
        <f>M735</f>
        <v>2.1299999999999999E-3</v>
      </c>
      <c r="BH735" s="181">
        <f>G735*AO735</f>
        <v>0</v>
      </c>
      <c r="BI735" s="181">
        <f>G735*AP735</f>
        <v>0</v>
      </c>
      <c r="BJ735" s="181">
        <f>G735*H735</f>
        <v>0</v>
      </c>
      <c r="BK735" s="182" t="s">
        <v>747</v>
      </c>
      <c r="BL735" s="181">
        <v>722</v>
      </c>
      <c r="BW735" s="181">
        <v>21</v>
      </c>
      <c r="BX735" s="169" t="s">
        <v>370</v>
      </c>
    </row>
    <row r="736" spans="1:76" ht="27" customHeight="1" x14ac:dyDescent="0.25">
      <c r="A736" s="180"/>
      <c r="C736" s="192" t="s">
        <v>234</v>
      </c>
      <c r="D736" s="260" t="s">
        <v>271</v>
      </c>
      <c r="E736" s="261"/>
      <c r="F736" s="261"/>
      <c r="G736" s="261"/>
      <c r="H736" s="261"/>
      <c r="I736" s="261"/>
      <c r="J736" s="261"/>
      <c r="K736" s="261"/>
      <c r="L736" s="261"/>
      <c r="M736" s="261"/>
      <c r="N736" s="262"/>
    </row>
    <row r="737" spans="1:76" x14ac:dyDescent="0.25">
      <c r="A737" s="180"/>
      <c r="D737" s="179">
        <v>32</v>
      </c>
      <c r="E737" s="179" t="s">
        <v>737</v>
      </c>
      <c r="G737" s="178">
        <f t="shared" ref="G737:G739" si="112">D737</f>
        <v>32</v>
      </c>
      <c r="N737" s="177"/>
    </row>
    <row r="738" spans="1:76" x14ac:dyDescent="0.25">
      <c r="A738" s="180"/>
      <c r="D738" s="179">
        <v>0</v>
      </c>
      <c r="E738" s="179" t="s">
        <v>738</v>
      </c>
      <c r="G738" s="178">
        <f t="shared" si="112"/>
        <v>0</v>
      </c>
      <c r="N738" s="177"/>
    </row>
    <row r="739" spans="1:76" x14ac:dyDescent="0.25">
      <c r="A739" s="180"/>
      <c r="D739" s="179">
        <f>79-40</f>
        <v>39</v>
      </c>
      <c r="E739" s="179" t="s">
        <v>733</v>
      </c>
      <c r="G739" s="178">
        <f t="shared" si="112"/>
        <v>39</v>
      </c>
      <c r="N739" s="177"/>
    </row>
    <row r="740" spans="1:76" ht="25.5" x14ac:dyDescent="0.25">
      <c r="A740" s="186" t="s">
        <v>597</v>
      </c>
      <c r="B740" s="168" t="s">
        <v>588</v>
      </c>
      <c r="C740" s="168" t="s">
        <v>373</v>
      </c>
      <c r="D740" s="247" t="s">
        <v>374</v>
      </c>
      <c r="E740" s="239"/>
      <c r="F740" s="168" t="s">
        <v>116</v>
      </c>
      <c r="G740" s="181">
        <f>SUM(G741:G743)</f>
        <v>73</v>
      </c>
      <c r="H740" s="185"/>
      <c r="I740" s="181">
        <f>ROUND(G740*AO740,2)</f>
        <v>0</v>
      </c>
      <c r="J740" s="181">
        <f>ROUND(G740*AP740,2)</f>
        <v>0</v>
      </c>
      <c r="K740" s="181">
        <f>ROUND(G740*H740,2)</f>
        <v>0</v>
      </c>
      <c r="L740" s="181">
        <v>3.0000000000000001E-5</v>
      </c>
      <c r="M740" s="181">
        <f>G740*L740</f>
        <v>2.1900000000000001E-3</v>
      </c>
      <c r="N740" s="184" t="s">
        <v>812</v>
      </c>
      <c r="Z740" s="181">
        <f>ROUND(IF(AQ740="5",BJ740,0),2)</f>
        <v>0</v>
      </c>
      <c r="AB740" s="181">
        <f>ROUND(IF(AQ740="1",BH740,0),2)</f>
        <v>0</v>
      </c>
      <c r="AC740" s="181">
        <f>ROUND(IF(AQ740="1",BI740,0),2)</f>
        <v>0</v>
      </c>
      <c r="AD740" s="181">
        <f>ROUND(IF(AQ740="7",BH740,0),2)</f>
        <v>0</v>
      </c>
      <c r="AE740" s="181">
        <f>ROUND(IF(AQ740="7",BI740,0),2)</f>
        <v>0</v>
      </c>
      <c r="AF740" s="181">
        <f>ROUND(IF(AQ740="2",BH740,0),2)</f>
        <v>0</v>
      </c>
      <c r="AG740" s="181">
        <f>ROUND(IF(AQ740="2",BI740,0),2)</f>
        <v>0</v>
      </c>
      <c r="AH740" s="181">
        <f>ROUND(IF(AQ740="0",BJ740,0),2)</f>
        <v>0</v>
      </c>
      <c r="AI740" s="183" t="s">
        <v>588</v>
      </c>
      <c r="AJ740" s="181">
        <f>IF(AN740=0,K740,0)</f>
        <v>0</v>
      </c>
      <c r="AK740" s="181">
        <f>IF(AN740=12,K740,0)</f>
        <v>0</v>
      </c>
      <c r="AL740" s="181">
        <f>IF(AN740=21,K740,0)</f>
        <v>0</v>
      </c>
      <c r="AN740" s="181">
        <v>21</v>
      </c>
      <c r="AO740" s="181">
        <f>H740*1</f>
        <v>0</v>
      </c>
      <c r="AP740" s="181">
        <f>H740*(1-1)</f>
        <v>0</v>
      </c>
      <c r="AQ740" s="182" t="s">
        <v>220</v>
      </c>
      <c r="AV740" s="181">
        <f>ROUND(AW740+AX740,2)</f>
        <v>0</v>
      </c>
      <c r="AW740" s="181">
        <f>ROUND(G740*AO740,2)</f>
        <v>0</v>
      </c>
      <c r="AX740" s="181">
        <f>ROUND(G740*AP740,2)</f>
        <v>0</v>
      </c>
      <c r="AY740" s="182" t="s">
        <v>767</v>
      </c>
      <c r="AZ740" s="182" t="s">
        <v>773</v>
      </c>
      <c r="BA740" s="183" t="s">
        <v>768</v>
      </c>
      <c r="BC740" s="181">
        <f>AW740+AX740</f>
        <v>0</v>
      </c>
      <c r="BD740" s="181">
        <f>H740/(100-BE740)*100</f>
        <v>0</v>
      </c>
      <c r="BE740" s="181">
        <v>0</v>
      </c>
      <c r="BF740" s="181">
        <f>M740</f>
        <v>2.1900000000000001E-3</v>
      </c>
      <c r="BH740" s="181">
        <f>G740*AO740</f>
        <v>0</v>
      </c>
      <c r="BI740" s="181">
        <f>G740*AP740</f>
        <v>0</v>
      </c>
      <c r="BJ740" s="181">
        <f>G740*H740</f>
        <v>0</v>
      </c>
      <c r="BK740" s="182" t="s">
        <v>242</v>
      </c>
      <c r="BL740" s="181">
        <v>722</v>
      </c>
      <c r="BW740" s="181">
        <v>21</v>
      </c>
      <c r="BX740" s="169" t="s">
        <v>374</v>
      </c>
    </row>
    <row r="741" spans="1:76" x14ac:dyDescent="0.25">
      <c r="A741" s="180"/>
      <c r="D741" s="179">
        <v>40</v>
      </c>
      <c r="E741" s="179" t="s">
        <v>737</v>
      </c>
      <c r="G741" s="178">
        <f t="shared" ref="G741:G743" si="113">D741</f>
        <v>40</v>
      </c>
      <c r="N741" s="177"/>
    </row>
    <row r="742" spans="1:76" x14ac:dyDescent="0.25">
      <c r="A742" s="180"/>
      <c r="D742" s="179">
        <v>0</v>
      </c>
      <c r="E742" s="179" t="s">
        <v>738</v>
      </c>
      <c r="G742" s="178">
        <f t="shared" si="113"/>
        <v>0</v>
      </c>
      <c r="N742" s="177"/>
    </row>
    <row r="743" spans="1:76" x14ac:dyDescent="0.25">
      <c r="A743" s="180"/>
      <c r="D743" s="179">
        <v>33</v>
      </c>
      <c r="E743" s="179" t="s">
        <v>733</v>
      </c>
      <c r="G743" s="178">
        <f t="shared" si="113"/>
        <v>33</v>
      </c>
      <c r="N743" s="177"/>
    </row>
    <row r="744" spans="1:76" ht="38.25" x14ac:dyDescent="0.25">
      <c r="A744" s="180"/>
      <c r="C744" s="192" t="s">
        <v>243</v>
      </c>
      <c r="D744" s="260" t="s">
        <v>244</v>
      </c>
      <c r="E744" s="261"/>
      <c r="F744" s="261"/>
      <c r="G744" s="261"/>
      <c r="H744" s="261"/>
      <c r="I744" s="261"/>
      <c r="J744" s="261"/>
      <c r="K744" s="261"/>
      <c r="L744" s="261"/>
      <c r="M744" s="261"/>
      <c r="N744" s="262"/>
      <c r="BX744" s="193" t="s">
        <v>244</v>
      </c>
    </row>
    <row r="745" spans="1:76" x14ac:dyDescent="0.25">
      <c r="A745" s="186" t="s">
        <v>598</v>
      </c>
      <c r="B745" s="168" t="s">
        <v>588</v>
      </c>
      <c r="C745" s="168" t="s">
        <v>232</v>
      </c>
      <c r="D745" s="247" t="s">
        <v>376</v>
      </c>
      <c r="E745" s="239"/>
      <c r="F745" s="168" t="s">
        <v>116</v>
      </c>
      <c r="G745" s="181">
        <f>SUM(G747:G749)</f>
        <v>37.5</v>
      </c>
      <c r="H745" s="185"/>
      <c r="I745" s="181">
        <f>ROUND(G745*AO745,2)</f>
        <v>0</v>
      </c>
      <c r="J745" s="181">
        <f>ROUND(G745*AP745,2)</f>
        <v>0</v>
      </c>
      <c r="K745" s="181">
        <f>ROUND(G745*H745,2)</f>
        <v>0</v>
      </c>
      <c r="L745" s="181">
        <v>2.9E-4</v>
      </c>
      <c r="M745" s="181">
        <f>G745*L745</f>
        <v>1.0874999999999999E-2</v>
      </c>
      <c r="N745" s="184" t="s">
        <v>812</v>
      </c>
      <c r="Z745" s="181">
        <f>ROUND(IF(AQ745="5",BJ745,0),2)</f>
        <v>0</v>
      </c>
      <c r="AB745" s="181">
        <f>ROUND(IF(AQ745="1",BH745,0),2)</f>
        <v>0</v>
      </c>
      <c r="AC745" s="181">
        <f>ROUND(IF(AQ745="1",BI745,0),2)</f>
        <v>0</v>
      </c>
      <c r="AD745" s="181">
        <f>ROUND(IF(AQ745="7",BH745,0),2)</f>
        <v>0</v>
      </c>
      <c r="AE745" s="181">
        <f>ROUND(IF(AQ745="7",BI745,0),2)</f>
        <v>0</v>
      </c>
      <c r="AF745" s="181">
        <f>ROUND(IF(AQ745="2",BH745,0),2)</f>
        <v>0</v>
      </c>
      <c r="AG745" s="181">
        <f>ROUND(IF(AQ745="2",BI745,0),2)</f>
        <v>0</v>
      </c>
      <c r="AH745" s="181">
        <f>ROUND(IF(AQ745="0",BJ745,0),2)</f>
        <v>0</v>
      </c>
      <c r="AI745" s="183" t="s">
        <v>588</v>
      </c>
      <c r="AJ745" s="181">
        <f>IF(AN745=0,K745,0)</f>
        <v>0</v>
      </c>
      <c r="AK745" s="181">
        <f>IF(AN745=12,K745,0)</f>
        <v>0</v>
      </c>
      <c r="AL745" s="181">
        <f>IF(AN745=21,K745,0)</f>
        <v>0</v>
      </c>
      <c r="AN745" s="181">
        <v>21</v>
      </c>
      <c r="AO745" s="181">
        <f>H745*0.262198242</f>
        <v>0</v>
      </c>
      <c r="AP745" s="181">
        <f>H745*(1-0.262198242)</f>
        <v>0</v>
      </c>
      <c r="AQ745" s="182" t="s">
        <v>221</v>
      </c>
      <c r="AV745" s="181">
        <f>ROUND(AW745+AX745,2)</f>
        <v>0</v>
      </c>
      <c r="AW745" s="181">
        <f>ROUND(G745*AO745,2)</f>
        <v>0</v>
      </c>
      <c r="AX745" s="181">
        <f>ROUND(G745*AP745,2)</f>
        <v>0</v>
      </c>
      <c r="AY745" s="182" t="s">
        <v>767</v>
      </c>
      <c r="AZ745" s="182" t="s">
        <v>773</v>
      </c>
      <c r="BA745" s="183" t="s">
        <v>768</v>
      </c>
      <c r="BC745" s="181">
        <f>AW745+AX745</f>
        <v>0</v>
      </c>
      <c r="BD745" s="181">
        <f>H745/(100-BE745)*100</f>
        <v>0</v>
      </c>
      <c r="BE745" s="181">
        <v>0</v>
      </c>
      <c r="BF745" s="181">
        <f>M745</f>
        <v>1.0874999999999999E-2</v>
      </c>
      <c r="BH745" s="181">
        <f>G745*AO745</f>
        <v>0</v>
      </c>
      <c r="BI745" s="181">
        <f>G745*AP745</f>
        <v>0</v>
      </c>
      <c r="BJ745" s="181">
        <f>G745*H745</f>
        <v>0</v>
      </c>
      <c r="BK745" s="182" t="s">
        <v>747</v>
      </c>
      <c r="BL745" s="181">
        <v>722</v>
      </c>
      <c r="BW745" s="181">
        <v>21</v>
      </c>
      <c r="BX745" s="169" t="s">
        <v>376</v>
      </c>
    </row>
    <row r="746" spans="1:76" ht="40.5" customHeight="1" x14ac:dyDescent="0.25">
      <c r="A746" s="180"/>
      <c r="C746" s="192" t="s">
        <v>234</v>
      </c>
      <c r="D746" s="260" t="s">
        <v>742</v>
      </c>
      <c r="E746" s="261"/>
      <c r="F746" s="261"/>
      <c r="G746" s="261"/>
      <c r="H746" s="261"/>
      <c r="I746" s="261"/>
      <c r="J746" s="261"/>
      <c r="K746" s="261"/>
      <c r="L746" s="261"/>
      <c r="M746" s="261"/>
      <c r="N746" s="262"/>
    </row>
    <row r="747" spans="1:76" x14ac:dyDescent="0.25">
      <c r="A747" s="180"/>
      <c r="D747" s="179">
        <v>14.5</v>
      </c>
      <c r="E747" s="179" t="s">
        <v>737</v>
      </c>
      <c r="G747" s="178">
        <f t="shared" ref="G747:G749" si="114">D747</f>
        <v>14.5</v>
      </c>
      <c r="N747" s="177"/>
    </row>
    <row r="748" spans="1:76" x14ac:dyDescent="0.25">
      <c r="A748" s="180"/>
      <c r="D748" s="179">
        <v>0</v>
      </c>
      <c r="E748" s="179" t="s">
        <v>738</v>
      </c>
      <c r="G748" s="178">
        <f t="shared" si="114"/>
        <v>0</v>
      </c>
      <c r="N748" s="177"/>
    </row>
    <row r="749" spans="1:76" x14ac:dyDescent="0.25">
      <c r="A749" s="180"/>
      <c r="D749" s="179">
        <v>23</v>
      </c>
      <c r="E749" s="179" t="s">
        <v>733</v>
      </c>
      <c r="G749" s="178">
        <f t="shared" si="114"/>
        <v>23</v>
      </c>
      <c r="N749" s="177"/>
    </row>
    <row r="750" spans="1:76" x14ac:dyDescent="0.25">
      <c r="A750" s="186" t="s">
        <v>599</v>
      </c>
      <c r="B750" s="168" t="s">
        <v>588</v>
      </c>
      <c r="C750" s="168" t="s">
        <v>378</v>
      </c>
      <c r="D750" s="247" t="s">
        <v>379</v>
      </c>
      <c r="E750" s="239"/>
      <c r="F750" s="168" t="s">
        <v>116</v>
      </c>
      <c r="G750" s="181">
        <f>SUM(G752:G754)</f>
        <v>37.5</v>
      </c>
      <c r="H750" s="185"/>
      <c r="I750" s="181">
        <f>ROUND(G750*AO750,2)</f>
        <v>0</v>
      </c>
      <c r="J750" s="181">
        <f>ROUND(G750*AP750,2)</f>
        <v>0</v>
      </c>
      <c r="K750" s="181">
        <f>ROUND(G750*H750,2)</f>
        <v>0</v>
      </c>
      <c r="L750" s="181">
        <v>6.9999999999999999E-4</v>
      </c>
      <c r="M750" s="181">
        <f>G750*L750</f>
        <v>2.6249999999999999E-2</v>
      </c>
      <c r="N750" s="184" t="s">
        <v>812</v>
      </c>
      <c r="Z750" s="181">
        <f>ROUND(IF(AQ750="5",BJ750,0),2)</f>
        <v>0</v>
      </c>
      <c r="AB750" s="181">
        <f>ROUND(IF(AQ750="1",BH750,0),2)</f>
        <v>0</v>
      </c>
      <c r="AC750" s="181">
        <f>ROUND(IF(AQ750="1",BI750,0),2)</f>
        <v>0</v>
      </c>
      <c r="AD750" s="181">
        <f>ROUND(IF(AQ750="7",BH750,0),2)</f>
        <v>0</v>
      </c>
      <c r="AE750" s="181">
        <f>ROUND(IF(AQ750="7",BI750,0),2)</f>
        <v>0</v>
      </c>
      <c r="AF750" s="181">
        <f>ROUND(IF(AQ750="2",BH750,0),2)</f>
        <v>0</v>
      </c>
      <c r="AG750" s="181">
        <f>ROUND(IF(AQ750="2",BI750,0),2)</f>
        <v>0</v>
      </c>
      <c r="AH750" s="181">
        <f>ROUND(IF(AQ750="0",BJ750,0),2)</f>
        <v>0</v>
      </c>
      <c r="AI750" s="183" t="s">
        <v>588</v>
      </c>
      <c r="AJ750" s="181">
        <f>IF(AN750=0,K750,0)</f>
        <v>0</v>
      </c>
      <c r="AK750" s="181">
        <f>IF(AN750=12,K750,0)</f>
        <v>0</v>
      </c>
      <c r="AL750" s="181">
        <f>IF(AN750=21,K750,0)</f>
        <v>0</v>
      </c>
      <c r="AN750" s="181">
        <v>21</v>
      </c>
      <c r="AO750" s="181">
        <f>H750*0.749628634</f>
        <v>0</v>
      </c>
      <c r="AP750" s="181">
        <f>H750*(1-0.749628634)</f>
        <v>0</v>
      </c>
      <c r="AQ750" s="182" t="s">
        <v>220</v>
      </c>
      <c r="AV750" s="181">
        <f>ROUND(AW750+AX750,2)</f>
        <v>0</v>
      </c>
      <c r="AW750" s="181">
        <f>ROUND(G750*AO750,2)</f>
        <v>0</v>
      </c>
      <c r="AX750" s="181">
        <f>ROUND(G750*AP750,2)</f>
        <v>0</v>
      </c>
      <c r="AY750" s="182" t="s">
        <v>767</v>
      </c>
      <c r="AZ750" s="182" t="s">
        <v>773</v>
      </c>
      <c r="BA750" s="183" t="s">
        <v>768</v>
      </c>
      <c r="BC750" s="181">
        <f>AW750+AX750</f>
        <v>0</v>
      </c>
      <c r="BD750" s="181">
        <f>H750/(100-BE750)*100</f>
        <v>0</v>
      </c>
      <c r="BE750" s="181">
        <v>0</v>
      </c>
      <c r="BF750" s="181">
        <f>M750</f>
        <v>2.6249999999999999E-2</v>
      </c>
      <c r="BH750" s="181">
        <f>G750*AO750</f>
        <v>0</v>
      </c>
      <c r="BI750" s="181">
        <f>G750*AP750</f>
        <v>0</v>
      </c>
      <c r="BJ750" s="181">
        <f>G750*H750</f>
        <v>0</v>
      </c>
      <c r="BK750" s="182" t="s">
        <v>747</v>
      </c>
      <c r="BL750" s="181">
        <v>722</v>
      </c>
      <c r="BW750" s="181">
        <v>21</v>
      </c>
      <c r="BX750" s="169" t="s">
        <v>379</v>
      </c>
    </row>
    <row r="751" spans="1:76" ht="13.5" customHeight="1" x14ac:dyDescent="0.25">
      <c r="A751" s="180"/>
      <c r="C751" s="192" t="s">
        <v>234</v>
      </c>
      <c r="D751" s="260" t="s">
        <v>238</v>
      </c>
      <c r="E751" s="261"/>
      <c r="F751" s="261"/>
      <c r="G751" s="261"/>
      <c r="H751" s="261"/>
      <c r="I751" s="261"/>
      <c r="J751" s="261"/>
      <c r="K751" s="261"/>
      <c r="L751" s="261"/>
      <c r="M751" s="261"/>
      <c r="N751" s="262"/>
    </row>
    <row r="752" spans="1:76" x14ac:dyDescent="0.25">
      <c r="A752" s="180"/>
      <c r="D752" s="179">
        <v>14.5</v>
      </c>
      <c r="E752" s="179" t="s">
        <v>737</v>
      </c>
      <c r="G752" s="178">
        <f t="shared" ref="G752:G754" si="115">D752</f>
        <v>14.5</v>
      </c>
      <c r="N752" s="177"/>
    </row>
    <row r="753" spans="1:76" x14ac:dyDescent="0.25">
      <c r="A753" s="180"/>
      <c r="D753" s="179">
        <v>0</v>
      </c>
      <c r="E753" s="179" t="s">
        <v>738</v>
      </c>
      <c r="G753" s="178">
        <f t="shared" si="115"/>
        <v>0</v>
      </c>
      <c r="N753" s="177"/>
    </row>
    <row r="754" spans="1:76" x14ac:dyDescent="0.25">
      <c r="A754" s="180"/>
      <c r="D754" s="179">
        <v>23</v>
      </c>
      <c r="E754" s="179" t="s">
        <v>733</v>
      </c>
      <c r="G754" s="178">
        <f t="shared" si="115"/>
        <v>23</v>
      </c>
      <c r="N754" s="177"/>
    </row>
    <row r="755" spans="1:76" x14ac:dyDescent="0.25">
      <c r="A755" s="186" t="s">
        <v>600</v>
      </c>
      <c r="B755" s="168" t="s">
        <v>588</v>
      </c>
      <c r="C755" s="168" t="s">
        <v>381</v>
      </c>
      <c r="D755" s="247" t="s">
        <v>382</v>
      </c>
      <c r="E755" s="239"/>
      <c r="F755" s="168" t="s">
        <v>116</v>
      </c>
      <c r="G755" s="181">
        <f>SUM(G757:G759)</f>
        <v>44</v>
      </c>
      <c r="H755" s="185"/>
      <c r="I755" s="181">
        <f>ROUND(G755*AO755,2)</f>
        <v>0</v>
      </c>
      <c r="J755" s="181">
        <f>ROUND(G755*AP755,2)</f>
        <v>0</v>
      </c>
      <c r="K755" s="181">
        <f>ROUND(G755*H755,2)</f>
        <v>0</v>
      </c>
      <c r="L755" s="181">
        <v>4.0000000000000003E-5</v>
      </c>
      <c r="M755" s="181">
        <f>G755*L755</f>
        <v>1.7600000000000001E-3</v>
      </c>
      <c r="N755" s="184" t="s">
        <v>812</v>
      </c>
      <c r="Z755" s="181">
        <f>ROUND(IF(AQ755="5",BJ755,0),2)</f>
        <v>0</v>
      </c>
      <c r="AB755" s="181">
        <f>ROUND(IF(AQ755="1",BH755,0),2)</f>
        <v>0</v>
      </c>
      <c r="AC755" s="181">
        <f>ROUND(IF(AQ755="1",BI755,0),2)</f>
        <v>0</v>
      </c>
      <c r="AD755" s="181">
        <f>ROUND(IF(AQ755="7",BH755,0),2)</f>
        <v>0</v>
      </c>
      <c r="AE755" s="181">
        <f>ROUND(IF(AQ755="7",BI755,0),2)</f>
        <v>0</v>
      </c>
      <c r="AF755" s="181">
        <f>ROUND(IF(AQ755="2",BH755,0),2)</f>
        <v>0</v>
      </c>
      <c r="AG755" s="181">
        <f>ROUND(IF(AQ755="2",BI755,0),2)</f>
        <v>0</v>
      </c>
      <c r="AH755" s="181">
        <f>ROUND(IF(AQ755="0",BJ755,0),2)</f>
        <v>0</v>
      </c>
      <c r="AI755" s="183" t="s">
        <v>588</v>
      </c>
      <c r="AJ755" s="181">
        <f>IF(AN755=0,K755,0)</f>
        <v>0</v>
      </c>
      <c r="AK755" s="181">
        <f>IF(AN755=12,K755,0)</f>
        <v>0</v>
      </c>
      <c r="AL755" s="181">
        <f>IF(AN755=21,K755,0)</f>
        <v>0</v>
      </c>
      <c r="AN755" s="181">
        <v>21</v>
      </c>
      <c r="AO755" s="181">
        <f>H755*0.228869565</f>
        <v>0</v>
      </c>
      <c r="AP755" s="181">
        <f>H755*(1-0.228869565)</f>
        <v>0</v>
      </c>
      <c r="AQ755" s="182" t="s">
        <v>220</v>
      </c>
      <c r="AV755" s="181">
        <f>ROUND(AW755+AX755,2)</f>
        <v>0</v>
      </c>
      <c r="AW755" s="181">
        <f>ROUND(G755*AO755,2)</f>
        <v>0</v>
      </c>
      <c r="AX755" s="181">
        <f>ROUND(G755*AP755,2)</f>
        <v>0</v>
      </c>
      <c r="AY755" s="182" t="s">
        <v>767</v>
      </c>
      <c r="AZ755" s="182" t="s">
        <v>773</v>
      </c>
      <c r="BA755" s="183" t="s">
        <v>768</v>
      </c>
      <c r="BC755" s="181">
        <f>AW755+AX755</f>
        <v>0</v>
      </c>
      <c r="BD755" s="181">
        <f>H755/(100-BE755)*100</f>
        <v>0</v>
      </c>
      <c r="BE755" s="181">
        <v>0</v>
      </c>
      <c r="BF755" s="181">
        <f>M755</f>
        <v>1.7600000000000001E-3</v>
      </c>
      <c r="BH755" s="181">
        <f>G755*AO755</f>
        <v>0</v>
      </c>
      <c r="BI755" s="181">
        <f>G755*AP755</f>
        <v>0</v>
      </c>
      <c r="BJ755" s="181">
        <f>G755*H755</f>
        <v>0</v>
      </c>
      <c r="BK755" s="182" t="s">
        <v>747</v>
      </c>
      <c r="BL755" s="181">
        <v>722</v>
      </c>
      <c r="BW755" s="181">
        <v>21</v>
      </c>
      <c r="BX755" s="169" t="s">
        <v>382</v>
      </c>
    </row>
    <row r="756" spans="1:76" ht="27" customHeight="1" x14ac:dyDescent="0.25">
      <c r="A756" s="180"/>
      <c r="C756" s="192" t="s">
        <v>234</v>
      </c>
      <c r="D756" s="260" t="s">
        <v>271</v>
      </c>
      <c r="E756" s="261"/>
      <c r="F756" s="261"/>
      <c r="G756" s="261"/>
      <c r="H756" s="261"/>
      <c r="I756" s="261"/>
      <c r="J756" s="261"/>
      <c r="K756" s="261"/>
      <c r="L756" s="261"/>
      <c r="M756" s="261"/>
      <c r="N756" s="262"/>
    </row>
    <row r="757" spans="1:76" x14ac:dyDescent="0.25">
      <c r="A757" s="180"/>
      <c r="D757" s="179">
        <v>22</v>
      </c>
      <c r="E757" s="179" t="s">
        <v>737</v>
      </c>
      <c r="G757" s="178">
        <f t="shared" ref="G757:G759" si="116">D757</f>
        <v>22</v>
      </c>
      <c r="N757" s="177"/>
    </row>
    <row r="758" spans="1:76" x14ac:dyDescent="0.25">
      <c r="A758" s="180"/>
      <c r="D758" s="179">
        <v>0</v>
      </c>
      <c r="E758" s="179" t="s">
        <v>738</v>
      </c>
      <c r="G758" s="178">
        <f t="shared" si="116"/>
        <v>0</v>
      </c>
      <c r="N758" s="177"/>
    </row>
    <row r="759" spans="1:76" x14ac:dyDescent="0.25">
      <c r="A759" s="180"/>
      <c r="D759" s="179">
        <v>22</v>
      </c>
      <c r="E759" s="179" t="s">
        <v>733</v>
      </c>
      <c r="G759" s="178">
        <f t="shared" si="116"/>
        <v>22</v>
      </c>
      <c r="N759" s="177"/>
    </row>
    <row r="760" spans="1:76" ht="25.5" x14ac:dyDescent="0.25">
      <c r="A760" s="186" t="s">
        <v>601</v>
      </c>
      <c r="B760" s="168" t="s">
        <v>588</v>
      </c>
      <c r="C760" s="168" t="s">
        <v>384</v>
      </c>
      <c r="D760" s="247" t="s">
        <v>385</v>
      </c>
      <c r="E760" s="239"/>
      <c r="F760" s="168" t="s">
        <v>116</v>
      </c>
      <c r="G760" s="181">
        <f>SUM(G761:G763)</f>
        <v>7</v>
      </c>
      <c r="H760" s="185"/>
      <c r="I760" s="181">
        <f>ROUND(G760*AO760,2)</f>
        <v>0</v>
      </c>
      <c r="J760" s="181">
        <f>ROUND(G760*AP760,2)</f>
        <v>0</v>
      </c>
      <c r="K760" s="181">
        <f>ROUND(G760*H760,2)</f>
        <v>0</v>
      </c>
      <c r="L760" s="181">
        <v>5.0000000000000002E-5</v>
      </c>
      <c r="M760" s="181">
        <f>G760*L760</f>
        <v>3.5E-4</v>
      </c>
      <c r="N760" s="184" t="s">
        <v>812</v>
      </c>
      <c r="Z760" s="181">
        <f>ROUND(IF(AQ760="5",BJ760,0),2)</f>
        <v>0</v>
      </c>
      <c r="AB760" s="181">
        <f>ROUND(IF(AQ760="1",BH760,0),2)</f>
        <v>0</v>
      </c>
      <c r="AC760" s="181">
        <f>ROUND(IF(AQ760="1",BI760,0),2)</f>
        <v>0</v>
      </c>
      <c r="AD760" s="181">
        <f>ROUND(IF(AQ760="7",BH760,0),2)</f>
        <v>0</v>
      </c>
      <c r="AE760" s="181">
        <f>ROUND(IF(AQ760="7",BI760,0),2)</f>
        <v>0</v>
      </c>
      <c r="AF760" s="181">
        <f>ROUND(IF(AQ760="2",BH760,0),2)</f>
        <v>0</v>
      </c>
      <c r="AG760" s="181">
        <f>ROUND(IF(AQ760="2",BI760,0),2)</f>
        <v>0</v>
      </c>
      <c r="AH760" s="181">
        <f>ROUND(IF(AQ760="0",BJ760,0),2)</f>
        <v>0</v>
      </c>
      <c r="AI760" s="183" t="s">
        <v>588</v>
      </c>
      <c r="AJ760" s="181">
        <f>IF(AN760=0,K760,0)</f>
        <v>0</v>
      </c>
      <c r="AK760" s="181">
        <f>IF(AN760=12,K760,0)</f>
        <v>0</v>
      </c>
      <c r="AL760" s="181">
        <f>IF(AN760=21,K760,0)</f>
        <v>0</v>
      </c>
      <c r="AN760" s="181">
        <v>21</v>
      </c>
      <c r="AO760" s="181">
        <f>H760*1</f>
        <v>0</v>
      </c>
      <c r="AP760" s="181">
        <f>H760*(1-1)</f>
        <v>0</v>
      </c>
      <c r="AQ760" s="182" t="s">
        <v>220</v>
      </c>
      <c r="AV760" s="181">
        <f>ROUND(AW760+AX760,2)</f>
        <v>0</v>
      </c>
      <c r="AW760" s="181">
        <f>ROUND(G760*AO760,2)</f>
        <v>0</v>
      </c>
      <c r="AX760" s="181">
        <f>ROUND(G760*AP760,2)</f>
        <v>0</v>
      </c>
      <c r="AY760" s="182" t="s">
        <v>767</v>
      </c>
      <c r="AZ760" s="182" t="s">
        <v>773</v>
      </c>
      <c r="BA760" s="183" t="s">
        <v>768</v>
      </c>
      <c r="BC760" s="181">
        <f>AW760+AX760</f>
        <v>0</v>
      </c>
      <c r="BD760" s="181">
        <f>H760/(100-BE760)*100</f>
        <v>0</v>
      </c>
      <c r="BE760" s="181">
        <v>0</v>
      </c>
      <c r="BF760" s="181">
        <f>M760</f>
        <v>3.5E-4</v>
      </c>
      <c r="BH760" s="181">
        <f>G760*AO760</f>
        <v>0</v>
      </c>
      <c r="BI760" s="181">
        <f>G760*AP760</f>
        <v>0</v>
      </c>
      <c r="BJ760" s="181">
        <f>G760*H760</f>
        <v>0</v>
      </c>
      <c r="BK760" s="182" t="s">
        <v>242</v>
      </c>
      <c r="BL760" s="181">
        <v>722</v>
      </c>
      <c r="BW760" s="181">
        <v>21</v>
      </c>
      <c r="BX760" s="169" t="s">
        <v>385</v>
      </c>
    </row>
    <row r="761" spans="1:76" x14ac:dyDescent="0.25">
      <c r="A761" s="180"/>
      <c r="D761" s="179">
        <v>6</v>
      </c>
      <c r="E761" s="179" t="s">
        <v>737</v>
      </c>
      <c r="G761" s="178">
        <f t="shared" ref="G761:G763" si="117">D761</f>
        <v>6</v>
      </c>
      <c r="N761" s="177"/>
    </row>
    <row r="762" spans="1:76" x14ac:dyDescent="0.25">
      <c r="A762" s="180"/>
      <c r="D762" s="179">
        <v>0</v>
      </c>
      <c r="E762" s="179" t="s">
        <v>738</v>
      </c>
      <c r="G762" s="178">
        <f t="shared" si="117"/>
        <v>0</v>
      </c>
      <c r="N762" s="177"/>
    </row>
    <row r="763" spans="1:76" x14ac:dyDescent="0.25">
      <c r="A763" s="180"/>
      <c r="D763" s="179">
        <v>1</v>
      </c>
      <c r="E763" s="179" t="s">
        <v>733</v>
      </c>
      <c r="G763" s="178">
        <f t="shared" si="117"/>
        <v>1</v>
      </c>
      <c r="N763" s="177"/>
    </row>
    <row r="764" spans="1:76" ht="38.25" x14ac:dyDescent="0.25">
      <c r="A764" s="180"/>
      <c r="C764" s="192" t="s">
        <v>243</v>
      </c>
      <c r="D764" s="260" t="s">
        <v>244</v>
      </c>
      <c r="E764" s="261"/>
      <c r="F764" s="261"/>
      <c r="G764" s="261"/>
      <c r="H764" s="261"/>
      <c r="I764" s="261"/>
      <c r="J764" s="261"/>
      <c r="K764" s="261"/>
      <c r="L764" s="261"/>
      <c r="M764" s="261"/>
      <c r="N764" s="262"/>
      <c r="BX764" s="193" t="s">
        <v>244</v>
      </c>
    </row>
    <row r="765" spans="1:76" x14ac:dyDescent="0.25">
      <c r="A765" s="186" t="s">
        <v>602</v>
      </c>
      <c r="B765" s="168" t="s">
        <v>588</v>
      </c>
      <c r="C765" s="168" t="s">
        <v>232</v>
      </c>
      <c r="D765" s="247" t="s">
        <v>233</v>
      </c>
      <c r="E765" s="239"/>
      <c r="F765" s="168" t="s">
        <v>116</v>
      </c>
      <c r="G765" s="181">
        <f>SUM(G767:G769)</f>
        <v>41.5</v>
      </c>
      <c r="H765" s="185"/>
      <c r="I765" s="181">
        <f>ROUND(G765*AO765,2)</f>
        <v>0</v>
      </c>
      <c r="J765" s="181">
        <f>ROUND(G765*AP765,2)</f>
        <v>0</v>
      </c>
      <c r="K765" s="181">
        <f>ROUND(G765*H765,2)</f>
        <v>0</v>
      </c>
      <c r="L765" s="181">
        <v>2.9E-4</v>
      </c>
      <c r="M765" s="181">
        <f>G765*L765</f>
        <v>1.2035000000000001E-2</v>
      </c>
      <c r="N765" s="184" t="s">
        <v>812</v>
      </c>
      <c r="Z765" s="181">
        <f>ROUND(IF(AQ765="5",BJ765,0),2)</f>
        <v>0</v>
      </c>
      <c r="AB765" s="181">
        <f>ROUND(IF(AQ765="1",BH765,0),2)</f>
        <v>0</v>
      </c>
      <c r="AC765" s="181">
        <f>ROUND(IF(AQ765="1",BI765,0),2)</f>
        <v>0</v>
      </c>
      <c r="AD765" s="181">
        <f>ROUND(IF(AQ765="7",BH765,0),2)</f>
        <v>0</v>
      </c>
      <c r="AE765" s="181">
        <f>ROUND(IF(AQ765="7",BI765,0),2)</f>
        <v>0</v>
      </c>
      <c r="AF765" s="181">
        <f>ROUND(IF(AQ765="2",BH765,0),2)</f>
        <v>0</v>
      </c>
      <c r="AG765" s="181">
        <f>ROUND(IF(AQ765="2",BI765,0),2)</f>
        <v>0</v>
      </c>
      <c r="AH765" s="181">
        <f>ROUND(IF(AQ765="0",BJ765,0),2)</f>
        <v>0</v>
      </c>
      <c r="AI765" s="183" t="s">
        <v>588</v>
      </c>
      <c r="AJ765" s="181">
        <f>IF(AN765=0,K765,0)</f>
        <v>0</v>
      </c>
      <c r="AK765" s="181">
        <f>IF(AN765=12,K765,0)</f>
        <v>0</v>
      </c>
      <c r="AL765" s="181">
        <f>IF(AN765=21,K765,0)</f>
        <v>0</v>
      </c>
      <c r="AN765" s="181">
        <v>21</v>
      </c>
      <c r="AO765" s="181">
        <f>H765*0.262198242</f>
        <v>0</v>
      </c>
      <c r="AP765" s="181">
        <f>H765*(1-0.262198242)</f>
        <v>0</v>
      </c>
      <c r="AQ765" s="182" t="s">
        <v>221</v>
      </c>
      <c r="AV765" s="181">
        <f>ROUND(AW765+AX765,2)</f>
        <v>0</v>
      </c>
      <c r="AW765" s="181">
        <f>ROUND(G765*AO765,2)</f>
        <v>0</v>
      </c>
      <c r="AX765" s="181">
        <f>ROUND(G765*AP765,2)</f>
        <v>0</v>
      </c>
      <c r="AY765" s="182" t="s">
        <v>767</v>
      </c>
      <c r="AZ765" s="182" t="s">
        <v>773</v>
      </c>
      <c r="BA765" s="183" t="s">
        <v>768</v>
      </c>
      <c r="BC765" s="181">
        <f>AW765+AX765</f>
        <v>0</v>
      </c>
      <c r="BD765" s="181">
        <f>H765/(100-BE765)*100</f>
        <v>0</v>
      </c>
      <c r="BE765" s="181">
        <v>0</v>
      </c>
      <c r="BF765" s="181">
        <f>M765</f>
        <v>1.2035000000000001E-2</v>
      </c>
      <c r="BH765" s="181">
        <f>G765*AO765</f>
        <v>0</v>
      </c>
      <c r="BI765" s="181">
        <f>G765*AP765</f>
        <v>0</v>
      </c>
      <c r="BJ765" s="181">
        <f>G765*H765</f>
        <v>0</v>
      </c>
      <c r="BK765" s="182" t="s">
        <v>747</v>
      </c>
      <c r="BL765" s="181">
        <v>722</v>
      </c>
      <c r="BW765" s="181">
        <v>21</v>
      </c>
      <c r="BX765" s="169" t="s">
        <v>233</v>
      </c>
    </row>
    <row r="766" spans="1:76" ht="40.5" customHeight="1" x14ac:dyDescent="0.25">
      <c r="A766" s="180"/>
      <c r="C766" s="192" t="s">
        <v>234</v>
      </c>
      <c r="D766" s="260" t="s">
        <v>742</v>
      </c>
      <c r="E766" s="261"/>
      <c r="F766" s="261"/>
      <c r="G766" s="261"/>
      <c r="H766" s="261"/>
      <c r="I766" s="261"/>
      <c r="J766" s="261"/>
      <c r="K766" s="261"/>
      <c r="L766" s="261"/>
      <c r="M766" s="261"/>
      <c r="N766" s="262"/>
    </row>
    <row r="767" spans="1:76" x14ac:dyDescent="0.25">
      <c r="A767" s="180"/>
      <c r="D767" s="179">
        <v>9.5</v>
      </c>
      <c r="E767" s="179" t="s">
        <v>737</v>
      </c>
      <c r="G767" s="178">
        <f t="shared" ref="G767:G769" si="118">D767</f>
        <v>9.5</v>
      </c>
      <c r="N767" s="177"/>
    </row>
    <row r="768" spans="1:76" x14ac:dyDescent="0.25">
      <c r="A768" s="180"/>
      <c r="D768" s="179">
        <v>0</v>
      </c>
      <c r="E768" s="179" t="s">
        <v>738</v>
      </c>
      <c r="G768" s="178">
        <f t="shared" si="118"/>
        <v>0</v>
      </c>
      <c r="N768" s="177"/>
    </row>
    <row r="769" spans="1:76" x14ac:dyDescent="0.25">
      <c r="A769" s="180"/>
      <c r="D769" s="179">
        <v>32</v>
      </c>
      <c r="E769" s="179" t="s">
        <v>733</v>
      </c>
      <c r="G769" s="178">
        <f t="shared" si="118"/>
        <v>32</v>
      </c>
      <c r="N769" s="177"/>
    </row>
    <row r="770" spans="1:76" x14ac:dyDescent="0.25">
      <c r="A770" s="186" t="s">
        <v>603</v>
      </c>
      <c r="B770" s="168" t="s">
        <v>588</v>
      </c>
      <c r="C770" s="168" t="s">
        <v>236</v>
      </c>
      <c r="D770" s="247" t="s">
        <v>237</v>
      </c>
      <c r="E770" s="239"/>
      <c r="F770" s="168" t="s">
        <v>116</v>
      </c>
      <c r="G770" s="181">
        <f>SUM(G772:G774)</f>
        <v>41.5</v>
      </c>
      <c r="H770" s="185"/>
      <c r="I770" s="181">
        <f>ROUND(G770*AO770,2)</f>
        <v>0</v>
      </c>
      <c r="J770" s="181">
        <f>ROUND(G770*AP770,2)</f>
        <v>0</v>
      </c>
      <c r="K770" s="181">
        <f>ROUND(G770*H770,2)</f>
        <v>0</v>
      </c>
      <c r="L770" s="181">
        <v>9.3999999999999997E-4</v>
      </c>
      <c r="M770" s="181">
        <f>G770*L770</f>
        <v>3.9009999999999996E-2</v>
      </c>
      <c r="N770" s="184" t="s">
        <v>812</v>
      </c>
      <c r="Z770" s="181">
        <f>ROUND(IF(AQ770="5",BJ770,0),2)</f>
        <v>0</v>
      </c>
      <c r="AB770" s="181">
        <f>ROUND(IF(AQ770="1",BH770,0),2)</f>
        <v>0</v>
      </c>
      <c r="AC770" s="181">
        <f>ROUND(IF(AQ770="1",BI770,0),2)</f>
        <v>0</v>
      </c>
      <c r="AD770" s="181">
        <f>ROUND(IF(AQ770="7",BH770,0),2)</f>
        <v>0</v>
      </c>
      <c r="AE770" s="181">
        <f>ROUND(IF(AQ770="7",BI770,0),2)</f>
        <v>0</v>
      </c>
      <c r="AF770" s="181">
        <f>ROUND(IF(AQ770="2",BH770,0),2)</f>
        <v>0</v>
      </c>
      <c r="AG770" s="181">
        <f>ROUND(IF(AQ770="2",BI770,0),2)</f>
        <v>0</v>
      </c>
      <c r="AH770" s="181">
        <f>ROUND(IF(AQ770="0",BJ770,0),2)</f>
        <v>0</v>
      </c>
      <c r="AI770" s="183" t="s">
        <v>588</v>
      </c>
      <c r="AJ770" s="181">
        <f>IF(AN770=0,K770,0)</f>
        <v>0</v>
      </c>
      <c r="AK770" s="181">
        <f>IF(AN770=12,K770,0)</f>
        <v>0</v>
      </c>
      <c r="AL770" s="181">
        <f>IF(AN770=21,K770,0)</f>
        <v>0</v>
      </c>
      <c r="AN770" s="181">
        <v>21</v>
      </c>
      <c r="AO770" s="181">
        <f>H770*0.76016835</f>
        <v>0</v>
      </c>
      <c r="AP770" s="181">
        <f>H770*(1-0.76016835)</f>
        <v>0</v>
      </c>
      <c r="AQ770" s="182" t="s">
        <v>220</v>
      </c>
      <c r="AV770" s="181">
        <f>ROUND(AW770+AX770,2)</f>
        <v>0</v>
      </c>
      <c r="AW770" s="181">
        <f>ROUND(G770*AO770,2)</f>
        <v>0</v>
      </c>
      <c r="AX770" s="181">
        <f>ROUND(G770*AP770,2)</f>
        <v>0</v>
      </c>
      <c r="AY770" s="182" t="s">
        <v>767</v>
      </c>
      <c r="AZ770" s="182" t="s">
        <v>773</v>
      </c>
      <c r="BA770" s="183" t="s">
        <v>768</v>
      </c>
      <c r="BC770" s="181">
        <f>AW770+AX770</f>
        <v>0</v>
      </c>
      <c r="BD770" s="181">
        <f>H770/(100-BE770)*100</f>
        <v>0</v>
      </c>
      <c r="BE770" s="181">
        <v>0</v>
      </c>
      <c r="BF770" s="181">
        <f>M770</f>
        <v>3.9009999999999996E-2</v>
      </c>
      <c r="BH770" s="181">
        <f>G770*AO770</f>
        <v>0</v>
      </c>
      <c r="BI770" s="181">
        <f>G770*AP770</f>
        <v>0</v>
      </c>
      <c r="BJ770" s="181">
        <f>G770*H770</f>
        <v>0</v>
      </c>
      <c r="BK770" s="182" t="s">
        <v>747</v>
      </c>
      <c r="BL770" s="181">
        <v>722</v>
      </c>
      <c r="BW770" s="181">
        <v>21</v>
      </c>
      <c r="BX770" s="169" t="s">
        <v>237</v>
      </c>
    </row>
    <row r="771" spans="1:76" ht="13.5" customHeight="1" x14ac:dyDescent="0.25">
      <c r="A771" s="180"/>
      <c r="C771" s="192" t="s">
        <v>234</v>
      </c>
      <c r="D771" s="260" t="s">
        <v>238</v>
      </c>
      <c r="E771" s="261"/>
      <c r="F771" s="261"/>
      <c r="G771" s="261"/>
      <c r="H771" s="261"/>
      <c r="I771" s="261"/>
      <c r="J771" s="261"/>
      <c r="K771" s="261"/>
      <c r="L771" s="261"/>
      <c r="M771" s="261"/>
      <c r="N771" s="262"/>
    </row>
    <row r="772" spans="1:76" x14ac:dyDescent="0.25">
      <c r="A772" s="180"/>
      <c r="D772" s="179">
        <v>9.5</v>
      </c>
      <c r="E772" s="179" t="s">
        <v>737</v>
      </c>
      <c r="G772" s="178">
        <f t="shared" ref="G772:G774" si="119">D772</f>
        <v>9.5</v>
      </c>
      <c r="N772" s="177"/>
    </row>
    <row r="773" spans="1:76" x14ac:dyDescent="0.25">
      <c r="A773" s="180"/>
      <c r="D773" s="179">
        <v>0</v>
      </c>
      <c r="E773" s="179" t="s">
        <v>738</v>
      </c>
      <c r="G773" s="178">
        <f t="shared" si="119"/>
        <v>0</v>
      </c>
      <c r="N773" s="177"/>
    </row>
    <row r="774" spans="1:76" x14ac:dyDescent="0.25">
      <c r="A774" s="180"/>
      <c r="D774" s="179">
        <v>32</v>
      </c>
      <c r="E774" s="179" t="s">
        <v>733</v>
      </c>
      <c r="G774" s="178">
        <f t="shared" si="119"/>
        <v>32</v>
      </c>
      <c r="N774" s="177"/>
    </row>
    <row r="775" spans="1:76" x14ac:dyDescent="0.25">
      <c r="A775" s="186" t="s">
        <v>604</v>
      </c>
      <c r="B775" s="168" t="s">
        <v>588</v>
      </c>
      <c r="C775" s="168" t="s">
        <v>389</v>
      </c>
      <c r="D775" s="247" t="s">
        <v>390</v>
      </c>
      <c r="E775" s="239"/>
      <c r="F775" s="168" t="s">
        <v>116</v>
      </c>
      <c r="G775" s="181">
        <f>SUM(G777:G779)</f>
        <v>34</v>
      </c>
      <c r="H775" s="185"/>
      <c r="I775" s="181">
        <f>ROUND(G775*AO775,2)</f>
        <v>0</v>
      </c>
      <c r="J775" s="181">
        <f>ROUND(G775*AP775,2)</f>
        <v>0</v>
      </c>
      <c r="K775" s="181">
        <f>ROUND(G775*H775,2)</f>
        <v>0</v>
      </c>
      <c r="L775" s="181">
        <v>5.0000000000000002E-5</v>
      </c>
      <c r="M775" s="181">
        <f>G775*L775</f>
        <v>1.7000000000000001E-3</v>
      </c>
      <c r="N775" s="184" t="s">
        <v>812</v>
      </c>
      <c r="Z775" s="181">
        <f>ROUND(IF(AQ775="5",BJ775,0),2)</f>
        <v>0</v>
      </c>
      <c r="AB775" s="181">
        <f>ROUND(IF(AQ775="1",BH775,0),2)</f>
        <v>0</v>
      </c>
      <c r="AC775" s="181">
        <f>ROUND(IF(AQ775="1",BI775,0),2)</f>
        <v>0</v>
      </c>
      <c r="AD775" s="181">
        <f>ROUND(IF(AQ775="7",BH775,0),2)</f>
        <v>0</v>
      </c>
      <c r="AE775" s="181">
        <f>ROUND(IF(AQ775="7",BI775,0),2)</f>
        <v>0</v>
      </c>
      <c r="AF775" s="181">
        <f>ROUND(IF(AQ775="2",BH775,0),2)</f>
        <v>0</v>
      </c>
      <c r="AG775" s="181">
        <f>ROUND(IF(AQ775="2",BI775,0),2)</f>
        <v>0</v>
      </c>
      <c r="AH775" s="181">
        <f>ROUND(IF(AQ775="0",BJ775,0),2)</f>
        <v>0</v>
      </c>
      <c r="AI775" s="183" t="s">
        <v>588</v>
      </c>
      <c r="AJ775" s="181">
        <f>IF(AN775=0,K775,0)</f>
        <v>0</v>
      </c>
      <c r="AK775" s="181">
        <f>IF(AN775=12,K775,0)</f>
        <v>0</v>
      </c>
      <c r="AL775" s="181">
        <f>IF(AN775=21,K775,0)</f>
        <v>0</v>
      </c>
      <c r="AN775" s="181">
        <v>21</v>
      </c>
      <c r="AO775" s="181">
        <f>H775*0.244444444</f>
        <v>0</v>
      </c>
      <c r="AP775" s="181">
        <f>H775*(1-0.244444444)</f>
        <v>0</v>
      </c>
      <c r="AQ775" s="182" t="s">
        <v>220</v>
      </c>
      <c r="AV775" s="181">
        <f>ROUND(AW775+AX775,2)</f>
        <v>0</v>
      </c>
      <c r="AW775" s="181">
        <f>ROUND(G775*AO775,2)</f>
        <v>0</v>
      </c>
      <c r="AX775" s="181">
        <f>ROUND(G775*AP775,2)</f>
        <v>0</v>
      </c>
      <c r="AY775" s="182" t="s">
        <v>767</v>
      </c>
      <c r="AZ775" s="182" t="s">
        <v>773</v>
      </c>
      <c r="BA775" s="183" t="s">
        <v>768</v>
      </c>
      <c r="BC775" s="181">
        <f>AW775+AX775</f>
        <v>0</v>
      </c>
      <c r="BD775" s="181">
        <f>H775/(100-BE775)*100</f>
        <v>0</v>
      </c>
      <c r="BE775" s="181">
        <v>0</v>
      </c>
      <c r="BF775" s="181">
        <f>M775</f>
        <v>1.7000000000000001E-3</v>
      </c>
      <c r="BH775" s="181">
        <f>G775*AO775</f>
        <v>0</v>
      </c>
      <c r="BI775" s="181">
        <f>G775*AP775</f>
        <v>0</v>
      </c>
      <c r="BJ775" s="181">
        <f>G775*H775</f>
        <v>0</v>
      </c>
      <c r="BK775" s="182" t="s">
        <v>747</v>
      </c>
      <c r="BL775" s="181">
        <v>722</v>
      </c>
      <c r="BW775" s="181">
        <v>21</v>
      </c>
      <c r="BX775" s="169" t="s">
        <v>390</v>
      </c>
    </row>
    <row r="776" spans="1:76" ht="27" customHeight="1" x14ac:dyDescent="0.25">
      <c r="A776" s="180"/>
      <c r="C776" s="192" t="s">
        <v>234</v>
      </c>
      <c r="D776" s="260" t="s">
        <v>271</v>
      </c>
      <c r="E776" s="261"/>
      <c r="F776" s="261"/>
      <c r="G776" s="261"/>
      <c r="H776" s="261"/>
      <c r="I776" s="261"/>
      <c r="J776" s="261"/>
      <c r="K776" s="261"/>
      <c r="L776" s="261"/>
      <c r="M776" s="261"/>
      <c r="N776" s="262"/>
    </row>
    <row r="777" spans="1:76" x14ac:dyDescent="0.25">
      <c r="A777" s="180"/>
      <c r="D777" s="179">
        <v>12</v>
      </c>
      <c r="E777" s="179" t="s">
        <v>737</v>
      </c>
      <c r="G777" s="178">
        <f t="shared" ref="G777:G779" si="120">D777</f>
        <v>12</v>
      </c>
      <c r="N777" s="177"/>
    </row>
    <row r="778" spans="1:76" x14ac:dyDescent="0.25">
      <c r="A778" s="180"/>
      <c r="D778" s="179">
        <v>0</v>
      </c>
      <c r="E778" s="179" t="s">
        <v>738</v>
      </c>
      <c r="G778" s="178">
        <f t="shared" si="120"/>
        <v>0</v>
      </c>
      <c r="N778" s="177"/>
    </row>
    <row r="779" spans="1:76" x14ac:dyDescent="0.25">
      <c r="A779" s="180"/>
      <c r="D779" s="179">
        <v>22</v>
      </c>
      <c r="E779" s="179" t="s">
        <v>733</v>
      </c>
      <c r="G779" s="178">
        <f t="shared" si="120"/>
        <v>22</v>
      </c>
      <c r="N779" s="177"/>
    </row>
    <row r="780" spans="1:76" ht="25.5" x14ac:dyDescent="0.25">
      <c r="A780" s="186" t="s">
        <v>605</v>
      </c>
      <c r="B780" s="168" t="s">
        <v>588</v>
      </c>
      <c r="C780" s="168" t="s">
        <v>240</v>
      </c>
      <c r="D780" s="247" t="s">
        <v>241</v>
      </c>
      <c r="E780" s="239"/>
      <c r="F780" s="168" t="s">
        <v>116</v>
      </c>
      <c r="G780" s="181">
        <f>SUM(G781:G783)</f>
        <v>13</v>
      </c>
      <c r="H780" s="185"/>
      <c r="I780" s="181">
        <f>ROUND(G780*AO780,2)</f>
        <v>0</v>
      </c>
      <c r="J780" s="181">
        <f>ROUND(G780*AP780,2)</f>
        <v>0</v>
      </c>
      <c r="K780" s="181">
        <f>ROUND(G780*H780,2)</f>
        <v>0</v>
      </c>
      <c r="L780" s="181">
        <v>2.9E-4</v>
      </c>
      <c r="M780" s="181">
        <f>G780*L780</f>
        <v>3.7699999999999999E-3</v>
      </c>
      <c r="N780" s="184" t="s">
        <v>812</v>
      </c>
      <c r="Z780" s="181">
        <f>ROUND(IF(AQ780="5",BJ780,0),2)</f>
        <v>0</v>
      </c>
      <c r="AB780" s="181">
        <f>ROUND(IF(AQ780="1",BH780,0),2)</f>
        <v>0</v>
      </c>
      <c r="AC780" s="181">
        <f>ROUND(IF(AQ780="1",BI780,0),2)</f>
        <v>0</v>
      </c>
      <c r="AD780" s="181">
        <f>ROUND(IF(AQ780="7",BH780,0),2)</f>
        <v>0</v>
      </c>
      <c r="AE780" s="181">
        <f>ROUND(IF(AQ780="7",BI780,0),2)</f>
        <v>0</v>
      </c>
      <c r="AF780" s="181">
        <f>ROUND(IF(AQ780="2",BH780,0),2)</f>
        <v>0</v>
      </c>
      <c r="AG780" s="181">
        <f>ROUND(IF(AQ780="2",BI780,0),2)</f>
        <v>0</v>
      </c>
      <c r="AH780" s="181">
        <f>ROUND(IF(AQ780="0",BJ780,0),2)</f>
        <v>0</v>
      </c>
      <c r="AI780" s="183" t="s">
        <v>588</v>
      </c>
      <c r="AJ780" s="181">
        <f>IF(AN780=0,K780,0)</f>
        <v>0</v>
      </c>
      <c r="AK780" s="181">
        <f>IF(AN780=12,K780,0)</f>
        <v>0</v>
      </c>
      <c r="AL780" s="181">
        <f>IF(AN780=21,K780,0)</f>
        <v>0</v>
      </c>
      <c r="AN780" s="181">
        <v>21</v>
      </c>
      <c r="AO780" s="181">
        <f>H780*1</f>
        <v>0</v>
      </c>
      <c r="AP780" s="181">
        <f>H780*(1-1)</f>
        <v>0</v>
      </c>
      <c r="AQ780" s="182" t="s">
        <v>220</v>
      </c>
      <c r="AV780" s="181">
        <f>ROUND(AW780+AX780,2)</f>
        <v>0</v>
      </c>
      <c r="AW780" s="181">
        <f>ROUND(G780*AO780,2)</f>
        <v>0</v>
      </c>
      <c r="AX780" s="181">
        <f>ROUND(G780*AP780,2)</f>
        <v>0</v>
      </c>
      <c r="AY780" s="182" t="s">
        <v>767</v>
      </c>
      <c r="AZ780" s="182" t="s">
        <v>773</v>
      </c>
      <c r="BA780" s="183" t="s">
        <v>768</v>
      </c>
      <c r="BC780" s="181">
        <f>AW780+AX780</f>
        <v>0</v>
      </c>
      <c r="BD780" s="181">
        <f>H780/(100-BE780)*100</f>
        <v>0</v>
      </c>
      <c r="BE780" s="181">
        <v>0</v>
      </c>
      <c r="BF780" s="181">
        <f>M780</f>
        <v>3.7699999999999999E-3</v>
      </c>
      <c r="BH780" s="181">
        <f>G780*AO780</f>
        <v>0</v>
      </c>
      <c r="BI780" s="181">
        <f>G780*AP780</f>
        <v>0</v>
      </c>
      <c r="BJ780" s="181">
        <f>G780*H780</f>
        <v>0</v>
      </c>
      <c r="BK780" s="182" t="s">
        <v>242</v>
      </c>
      <c r="BL780" s="181">
        <v>722</v>
      </c>
      <c r="BW780" s="181">
        <v>21</v>
      </c>
      <c r="BX780" s="169" t="s">
        <v>241</v>
      </c>
    </row>
    <row r="781" spans="1:76" x14ac:dyDescent="0.25">
      <c r="A781" s="180"/>
      <c r="D781" s="179">
        <v>3</v>
      </c>
      <c r="E781" s="179" t="s">
        <v>737</v>
      </c>
      <c r="G781" s="178">
        <f t="shared" ref="G781:G783" si="121">D781</f>
        <v>3</v>
      </c>
      <c r="N781" s="177"/>
    </row>
    <row r="782" spans="1:76" x14ac:dyDescent="0.25">
      <c r="A782" s="180"/>
      <c r="D782" s="179">
        <v>0</v>
      </c>
      <c r="E782" s="179" t="s">
        <v>738</v>
      </c>
      <c r="G782" s="178">
        <f t="shared" si="121"/>
        <v>0</v>
      </c>
      <c r="N782" s="177"/>
    </row>
    <row r="783" spans="1:76" x14ac:dyDescent="0.25">
      <c r="A783" s="180"/>
      <c r="D783" s="179">
        <v>10</v>
      </c>
      <c r="E783" s="179" t="s">
        <v>733</v>
      </c>
      <c r="G783" s="178">
        <f t="shared" si="121"/>
        <v>10</v>
      </c>
      <c r="N783" s="177"/>
    </row>
    <row r="784" spans="1:76" ht="38.25" x14ac:dyDescent="0.25">
      <c r="A784" s="180"/>
      <c r="C784" s="192" t="s">
        <v>243</v>
      </c>
      <c r="D784" s="260" t="s">
        <v>244</v>
      </c>
      <c r="E784" s="261"/>
      <c r="F784" s="261"/>
      <c r="G784" s="261"/>
      <c r="H784" s="261"/>
      <c r="I784" s="261"/>
      <c r="J784" s="261"/>
      <c r="K784" s="261"/>
      <c r="L784" s="261"/>
      <c r="M784" s="261"/>
      <c r="N784" s="262"/>
      <c r="BX784" s="193" t="s">
        <v>244</v>
      </c>
    </row>
    <row r="785" spans="1:76" x14ac:dyDescent="0.25">
      <c r="A785" s="186" t="s">
        <v>606</v>
      </c>
      <c r="B785" s="168" t="s">
        <v>588</v>
      </c>
      <c r="C785" s="168" t="s">
        <v>393</v>
      </c>
      <c r="D785" s="247" t="s">
        <v>394</v>
      </c>
      <c r="E785" s="239"/>
      <c r="F785" s="168" t="s">
        <v>116</v>
      </c>
      <c r="G785" s="181">
        <f>SUM(G787:G789)</f>
        <v>33</v>
      </c>
      <c r="H785" s="185"/>
      <c r="I785" s="181">
        <f>ROUND(G785*AO785,2)</f>
        <v>0</v>
      </c>
      <c r="J785" s="181">
        <f>ROUND(G785*AP785,2)</f>
        <v>0</v>
      </c>
      <c r="K785" s="181">
        <f>ROUND(G785*H785,2)</f>
        <v>0</v>
      </c>
      <c r="L785" s="181">
        <v>2.5999999999999998E-4</v>
      </c>
      <c r="M785" s="181">
        <f>G785*L785</f>
        <v>8.5799999999999991E-3</v>
      </c>
      <c r="N785" s="184" t="s">
        <v>812</v>
      </c>
      <c r="Z785" s="181">
        <f>ROUND(IF(AQ785="5",BJ785,0),2)</f>
        <v>0</v>
      </c>
      <c r="AB785" s="181">
        <f>ROUND(IF(AQ785="1",BH785,0),2)</f>
        <v>0</v>
      </c>
      <c r="AC785" s="181">
        <f>ROUND(IF(AQ785="1",BI785,0),2)</f>
        <v>0</v>
      </c>
      <c r="AD785" s="181">
        <f>ROUND(IF(AQ785="7",BH785,0),2)</f>
        <v>0</v>
      </c>
      <c r="AE785" s="181">
        <f>ROUND(IF(AQ785="7",BI785,0),2)</f>
        <v>0</v>
      </c>
      <c r="AF785" s="181">
        <f>ROUND(IF(AQ785="2",BH785,0),2)</f>
        <v>0</v>
      </c>
      <c r="AG785" s="181">
        <f>ROUND(IF(AQ785="2",BI785,0),2)</f>
        <v>0</v>
      </c>
      <c r="AH785" s="181">
        <f>ROUND(IF(AQ785="0",BJ785,0),2)</f>
        <v>0</v>
      </c>
      <c r="AI785" s="183" t="s">
        <v>588</v>
      </c>
      <c r="AJ785" s="181">
        <f>IF(AN785=0,K785,0)</f>
        <v>0</v>
      </c>
      <c r="AK785" s="181">
        <f>IF(AN785=12,K785,0)</f>
        <v>0</v>
      </c>
      <c r="AL785" s="181">
        <f>IF(AN785=21,K785,0)</f>
        <v>0</v>
      </c>
      <c r="AN785" s="181">
        <v>21</v>
      </c>
      <c r="AO785" s="181">
        <f>H785*0.29145304</f>
        <v>0</v>
      </c>
      <c r="AP785" s="181">
        <f>H785*(1-0.29145304)</f>
        <v>0</v>
      </c>
      <c r="AQ785" s="182" t="s">
        <v>221</v>
      </c>
      <c r="AV785" s="181">
        <f>ROUND(AW785+AX785,2)</f>
        <v>0</v>
      </c>
      <c r="AW785" s="181">
        <f>ROUND(G785*AO785,2)</f>
        <v>0</v>
      </c>
      <c r="AX785" s="181">
        <f>ROUND(G785*AP785,2)</f>
        <v>0</v>
      </c>
      <c r="AY785" s="182" t="s">
        <v>767</v>
      </c>
      <c r="AZ785" s="182" t="s">
        <v>773</v>
      </c>
      <c r="BA785" s="183" t="s">
        <v>768</v>
      </c>
      <c r="BC785" s="181">
        <f>AW785+AX785</f>
        <v>0</v>
      </c>
      <c r="BD785" s="181">
        <f>H785/(100-BE785)*100</f>
        <v>0</v>
      </c>
      <c r="BE785" s="181">
        <v>0</v>
      </c>
      <c r="BF785" s="181">
        <f>M785</f>
        <v>8.5799999999999991E-3</v>
      </c>
      <c r="BH785" s="181">
        <f>G785*AO785</f>
        <v>0</v>
      </c>
      <c r="BI785" s="181">
        <f>G785*AP785</f>
        <v>0</v>
      </c>
      <c r="BJ785" s="181">
        <f>G785*H785</f>
        <v>0</v>
      </c>
      <c r="BK785" s="182" t="s">
        <v>747</v>
      </c>
      <c r="BL785" s="181">
        <v>722</v>
      </c>
      <c r="BW785" s="181">
        <v>21</v>
      </c>
      <c r="BX785" s="169" t="s">
        <v>394</v>
      </c>
    </row>
    <row r="786" spans="1:76" ht="40.5" customHeight="1" x14ac:dyDescent="0.25">
      <c r="A786" s="180"/>
      <c r="C786" s="192" t="s">
        <v>234</v>
      </c>
      <c r="D786" s="260" t="s">
        <v>742</v>
      </c>
      <c r="E786" s="261"/>
      <c r="F786" s="261"/>
      <c r="G786" s="261"/>
      <c r="H786" s="261"/>
      <c r="I786" s="261"/>
      <c r="J786" s="261"/>
      <c r="K786" s="261"/>
      <c r="L786" s="261"/>
      <c r="M786" s="261"/>
      <c r="N786" s="262"/>
      <c r="U786" s="201"/>
    </row>
    <row r="787" spans="1:76" x14ac:dyDescent="0.25">
      <c r="A787" s="180"/>
      <c r="D787" s="179">
        <v>22</v>
      </c>
      <c r="E787" s="179" t="s">
        <v>737</v>
      </c>
      <c r="G787" s="178">
        <f t="shared" ref="G787:G789" si="122">D787</f>
        <v>22</v>
      </c>
      <c r="N787" s="177"/>
    </row>
    <row r="788" spans="1:76" x14ac:dyDescent="0.25">
      <c r="A788" s="180"/>
      <c r="D788" s="179">
        <v>0</v>
      </c>
      <c r="E788" s="179" t="s">
        <v>738</v>
      </c>
      <c r="G788" s="178">
        <f t="shared" si="122"/>
        <v>0</v>
      </c>
      <c r="N788" s="177"/>
    </row>
    <row r="789" spans="1:76" x14ac:dyDescent="0.25">
      <c r="A789" s="180"/>
      <c r="D789" s="179">
        <v>11</v>
      </c>
      <c r="E789" s="179" t="s">
        <v>733</v>
      </c>
      <c r="G789" s="178">
        <f t="shared" si="122"/>
        <v>11</v>
      </c>
      <c r="N789" s="177"/>
    </row>
    <row r="790" spans="1:76" x14ac:dyDescent="0.25">
      <c r="A790" s="186" t="s">
        <v>607</v>
      </c>
      <c r="B790" s="168" t="s">
        <v>588</v>
      </c>
      <c r="C790" s="168" t="s">
        <v>396</v>
      </c>
      <c r="D790" s="247" t="s">
        <v>397</v>
      </c>
      <c r="E790" s="239"/>
      <c r="F790" s="168" t="s">
        <v>116</v>
      </c>
      <c r="G790" s="181">
        <f>SUM(G792:G794)</f>
        <v>33</v>
      </c>
      <c r="H790" s="185"/>
      <c r="I790" s="181">
        <f>ROUND(G790*AO790,2)</f>
        <v>0</v>
      </c>
      <c r="J790" s="181">
        <f>ROUND(G790*AP790,2)</f>
        <v>0</v>
      </c>
      <c r="K790" s="181">
        <f>ROUND(G790*H790,2)</f>
        <v>0</v>
      </c>
      <c r="L790" s="181">
        <v>1.16E-3</v>
      </c>
      <c r="M790" s="181">
        <f>G790*L790</f>
        <v>3.8280000000000002E-2</v>
      </c>
      <c r="N790" s="184" t="s">
        <v>812</v>
      </c>
      <c r="Z790" s="181">
        <f>ROUND(IF(AQ790="5",BJ790,0),2)</f>
        <v>0</v>
      </c>
      <c r="AB790" s="181">
        <f>ROUND(IF(AQ790="1",BH790,0),2)</f>
        <v>0</v>
      </c>
      <c r="AC790" s="181">
        <f>ROUND(IF(AQ790="1",BI790,0),2)</f>
        <v>0</v>
      </c>
      <c r="AD790" s="181">
        <f>ROUND(IF(AQ790="7",BH790,0),2)</f>
        <v>0</v>
      </c>
      <c r="AE790" s="181">
        <f>ROUND(IF(AQ790="7",BI790,0),2)</f>
        <v>0</v>
      </c>
      <c r="AF790" s="181">
        <f>ROUND(IF(AQ790="2",BH790,0),2)</f>
        <v>0</v>
      </c>
      <c r="AG790" s="181">
        <f>ROUND(IF(AQ790="2",BI790,0),2)</f>
        <v>0</v>
      </c>
      <c r="AH790" s="181">
        <f>ROUND(IF(AQ790="0",BJ790,0),2)</f>
        <v>0</v>
      </c>
      <c r="AI790" s="183" t="s">
        <v>588</v>
      </c>
      <c r="AJ790" s="181">
        <f>IF(AN790=0,K790,0)</f>
        <v>0</v>
      </c>
      <c r="AK790" s="181">
        <f>IF(AN790=12,K790,0)</f>
        <v>0</v>
      </c>
      <c r="AL790" s="181">
        <f>IF(AN790=21,K790,0)</f>
        <v>0</v>
      </c>
      <c r="AN790" s="181">
        <v>21</v>
      </c>
      <c r="AO790" s="181">
        <f>H790*0.787702627</f>
        <v>0</v>
      </c>
      <c r="AP790" s="181">
        <f>H790*(1-0.787702627)</f>
        <v>0</v>
      </c>
      <c r="AQ790" s="182" t="s">
        <v>220</v>
      </c>
      <c r="AV790" s="181">
        <f>ROUND(AW790+AX790,2)</f>
        <v>0</v>
      </c>
      <c r="AW790" s="181">
        <f>ROUND(G790*AO790,2)</f>
        <v>0</v>
      </c>
      <c r="AX790" s="181">
        <f>ROUND(G790*AP790,2)</f>
        <v>0</v>
      </c>
      <c r="AY790" s="182" t="s">
        <v>767</v>
      </c>
      <c r="AZ790" s="182" t="s">
        <v>773</v>
      </c>
      <c r="BA790" s="183" t="s">
        <v>768</v>
      </c>
      <c r="BC790" s="181">
        <f>AW790+AX790</f>
        <v>0</v>
      </c>
      <c r="BD790" s="181">
        <f>H790/(100-BE790)*100</f>
        <v>0</v>
      </c>
      <c r="BE790" s="181">
        <v>0</v>
      </c>
      <c r="BF790" s="181">
        <f>M790</f>
        <v>3.8280000000000002E-2</v>
      </c>
      <c r="BH790" s="181">
        <f>G790*AO790</f>
        <v>0</v>
      </c>
      <c r="BI790" s="181">
        <f>G790*AP790</f>
        <v>0</v>
      </c>
      <c r="BJ790" s="181">
        <f>G790*H790</f>
        <v>0</v>
      </c>
      <c r="BK790" s="182" t="s">
        <v>747</v>
      </c>
      <c r="BL790" s="181">
        <v>722</v>
      </c>
      <c r="BW790" s="181">
        <v>21</v>
      </c>
      <c r="BX790" s="169" t="s">
        <v>397</v>
      </c>
    </row>
    <row r="791" spans="1:76" ht="13.5" customHeight="1" x14ac:dyDescent="0.25">
      <c r="A791" s="180"/>
      <c r="C791" s="192" t="s">
        <v>234</v>
      </c>
      <c r="D791" s="260" t="s">
        <v>238</v>
      </c>
      <c r="E791" s="261"/>
      <c r="F791" s="261"/>
      <c r="G791" s="261"/>
      <c r="H791" s="261"/>
      <c r="I791" s="261"/>
      <c r="J791" s="261"/>
      <c r="K791" s="261"/>
      <c r="L791" s="261"/>
      <c r="M791" s="261"/>
      <c r="N791" s="262"/>
    </row>
    <row r="792" spans="1:76" x14ac:dyDescent="0.25">
      <c r="A792" s="180"/>
      <c r="D792" s="179">
        <v>22</v>
      </c>
      <c r="E792" s="179" t="s">
        <v>737</v>
      </c>
      <c r="G792" s="178">
        <f t="shared" ref="G792:G794" si="123">D792</f>
        <v>22</v>
      </c>
      <c r="N792" s="177"/>
    </row>
    <row r="793" spans="1:76" x14ac:dyDescent="0.25">
      <c r="A793" s="180"/>
      <c r="D793" s="179">
        <v>0</v>
      </c>
      <c r="E793" s="179" t="s">
        <v>738</v>
      </c>
      <c r="G793" s="178">
        <f t="shared" si="123"/>
        <v>0</v>
      </c>
      <c r="N793" s="177"/>
    </row>
    <row r="794" spans="1:76" x14ac:dyDescent="0.25">
      <c r="A794" s="180"/>
      <c r="D794" s="179">
        <v>11</v>
      </c>
      <c r="E794" s="179" t="s">
        <v>733</v>
      </c>
      <c r="G794" s="178">
        <f t="shared" si="123"/>
        <v>11</v>
      </c>
      <c r="N794" s="177"/>
    </row>
    <row r="795" spans="1:76" x14ac:dyDescent="0.25">
      <c r="A795" s="186" t="s">
        <v>608</v>
      </c>
      <c r="B795" s="168" t="s">
        <v>588</v>
      </c>
      <c r="C795" s="168" t="s">
        <v>398</v>
      </c>
      <c r="D795" s="247" t="s">
        <v>399</v>
      </c>
      <c r="E795" s="239"/>
      <c r="F795" s="168" t="s">
        <v>116</v>
      </c>
      <c r="G795" s="181">
        <f>SUM(G797:G799)</f>
        <v>21</v>
      </c>
      <c r="H795" s="185"/>
      <c r="I795" s="181">
        <f>ROUND(G795*AO795,2)</f>
        <v>0</v>
      </c>
      <c r="J795" s="181">
        <f>ROUND(G795*AP795,2)</f>
        <v>0</v>
      </c>
      <c r="K795" s="181">
        <f>ROUND(G795*H795,2)</f>
        <v>0</v>
      </c>
      <c r="L795" s="181">
        <v>9.0000000000000006E-5</v>
      </c>
      <c r="M795" s="181">
        <f>G795*L795</f>
        <v>1.8900000000000002E-3</v>
      </c>
      <c r="N795" s="184" t="s">
        <v>812</v>
      </c>
      <c r="Z795" s="181">
        <f>ROUND(IF(AQ795="5",BJ795,0),2)</f>
        <v>0</v>
      </c>
      <c r="AB795" s="181">
        <f>ROUND(IF(AQ795="1",BH795,0),2)</f>
        <v>0</v>
      </c>
      <c r="AC795" s="181">
        <f>ROUND(IF(AQ795="1",BI795,0),2)</f>
        <v>0</v>
      </c>
      <c r="AD795" s="181">
        <f>ROUND(IF(AQ795="7",BH795,0),2)</f>
        <v>0</v>
      </c>
      <c r="AE795" s="181">
        <f>ROUND(IF(AQ795="7",BI795,0),2)</f>
        <v>0</v>
      </c>
      <c r="AF795" s="181">
        <f>ROUND(IF(AQ795="2",BH795,0),2)</f>
        <v>0</v>
      </c>
      <c r="AG795" s="181">
        <f>ROUND(IF(AQ795="2",BI795,0),2)</f>
        <v>0</v>
      </c>
      <c r="AH795" s="181">
        <f>ROUND(IF(AQ795="0",BJ795,0),2)</f>
        <v>0</v>
      </c>
      <c r="AI795" s="183" t="s">
        <v>588</v>
      </c>
      <c r="AJ795" s="181">
        <f>IF(AN795=0,K795,0)</f>
        <v>0</v>
      </c>
      <c r="AK795" s="181">
        <f>IF(AN795=12,K795,0)</f>
        <v>0</v>
      </c>
      <c r="AL795" s="181">
        <f>IF(AN795=21,K795,0)</f>
        <v>0</v>
      </c>
      <c r="AN795" s="181">
        <v>21</v>
      </c>
      <c r="AO795" s="181">
        <f>H795*0.264415584</f>
        <v>0</v>
      </c>
      <c r="AP795" s="181">
        <f>H795*(1-0.264415584)</f>
        <v>0</v>
      </c>
      <c r="AQ795" s="182" t="s">
        <v>220</v>
      </c>
      <c r="AV795" s="181">
        <f>ROUND(AW795+AX795,2)</f>
        <v>0</v>
      </c>
      <c r="AW795" s="181">
        <f>ROUND(G795*AO795,2)</f>
        <v>0</v>
      </c>
      <c r="AX795" s="181">
        <f>ROUND(G795*AP795,2)</f>
        <v>0</v>
      </c>
      <c r="AY795" s="182" t="s">
        <v>767</v>
      </c>
      <c r="AZ795" s="182" t="s">
        <v>773</v>
      </c>
      <c r="BA795" s="183" t="s">
        <v>768</v>
      </c>
      <c r="BC795" s="181">
        <f>AW795+AX795</f>
        <v>0</v>
      </c>
      <c r="BD795" s="181">
        <f>H795/(100-BE795)*100</f>
        <v>0</v>
      </c>
      <c r="BE795" s="181">
        <v>0</v>
      </c>
      <c r="BF795" s="181">
        <f>M795</f>
        <v>1.8900000000000002E-3</v>
      </c>
      <c r="BH795" s="181">
        <f>G795*AO795</f>
        <v>0</v>
      </c>
      <c r="BI795" s="181">
        <f>G795*AP795</f>
        <v>0</v>
      </c>
      <c r="BJ795" s="181">
        <f>G795*H795</f>
        <v>0</v>
      </c>
      <c r="BK795" s="182" t="s">
        <v>747</v>
      </c>
      <c r="BL795" s="181">
        <v>722</v>
      </c>
      <c r="BW795" s="181">
        <v>21</v>
      </c>
      <c r="BX795" s="169" t="s">
        <v>399</v>
      </c>
    </row>
    <row r="796" spans="1:76" ht="27" customHeight="1" x14ac:dyDescent="0.25">
      <c r="A796" s="180"/>
      <c r="C796" s="192" t="s">
        <v>234</v>
      </c>
      <c r="D796" s="260" t="s">
        <v>271</v>
      </c>
      <c r="E796" s="261"/>
      <c r="F796" s="261"/>
      <c r="G796" s="261"/>
      <c r="H796" s="261"/>
      <c r="I796" s="261"/>
      <c r="J796" s="261"/>
      <c r="K796" s="261"/>
      <c r="L796" s="261"/>
      <c r="M796" s="261"/>
      <c r="N796" s="262"/>
    </row>
    <row r="797" spans="1:76" x14ac:dyDescent="0.25">
      <c r="A797" s="180"/>
      <c r="D797" s="179">
        <v>13</v>
      </c>
      <c r="E797" s="179" t="s">
        <v>737</v>
      </c>
      <c r="G797" s="178">
        <f t="shared" ref="G797:G799" si="124">D797</f>
        <v>13</v>
      </c>
      <c r="N797" s="177"/>
    </row>
    <row r="798" spans="1:76" x14ac:dyDescent="0.25">
      <c r="A798" s="180"/>
      <c r="D798" s="179">
        <v>0</v>
      </c>
      <c r="E798" s="179" t="s">
        <v>738</v>
      </c>
      <c r="G798" s="178">
        <f t="shared" si="124"/>
        <v>0</v>
      </c>
      <c r="N798" s="177"/>
    </row>
    <row r="799" spans="1:76" x14ac:dyDescent="0.25">
      <c r="A799" s="180"/>
      <c r="D799" s="179">
        <v>8</v>
      </c>
      <c r="E799" s="179" t="s">
        <v>733</v>
      </c>
      <c r="G799" s="178">
        <f t="shared" si="124"/>
        <v>8</v>
      </c>
      <c r="N799" s="177"/>
    </row>
    <row r="800" spans="1:76" ht="25.5" x14ac:dyDescent="0.25">
      <c r="A800" s="186" t="s">
        <v>609</v>
      </c>
      <c r="B800" s="168" t="s">
        <v>588</v>
      </c>
      <c r="C800" s="168" t="s">
        <v>400</v>
      </c>
      <c r="D800" s="247" t="s">
        <v>401</v>
      </c>
      <c r="E800" s="239"/>
      <c r="F800" s="168" t="s">
        <v>116</v>
      </c>
      <c r="G800" s="181">
        <f>SUM(G801:G803)</f>
        <v>6</v>
      </c>
      <c r="H800" s="185"/>
      <c r="I800" s="181">
        <f>ROUND(G800*AO800,2)</f>
        <v>0</v>
      </c>
      <c r="J800" s="181">
        <f>ROUND(G800*AP800,2)</f>
        <v>0</v>
      </c>
      <c r="K800" s="181">
        <f>ROUND(G800*H800,2)</f>
        <v>0</v>
      </c>
      <c r="L800" s="181">
        <v>3.1E-4</v>
      </c>
      <c r="M800" s="181">
        <f>G800*L800</f>
        <v>1.8600000000000001E-3</v>
      </c>
      <c r="N800" s="184" t="s">
        <v>812</v>
      </c>
      <c r="Z800" s="181">
        <f>ROUND(IF(AQ800="5",BJ800,0),2)</f>
        <v>0</v>
      </c>
      <c r="AB800" s="181">
        <f>ROUND(IF(AQ800="1",BH800,0),2)</f>
        <v>0</v>
      </c>
      <c r="AC800" s="181">
        <f>ROUND(IF(AQ800="1",BI800,0),2)</f>
        <v>0</v>
      </c>
      <c r="AD800" s="181">
        <f>ROUND(IF(AQ800="7",BH800,0),2)</f>
        <v>0</v>
      </c>
      <c r="AE800" s="181">
        <f>ROUND(IF(AQ800="7",BI800,0),2)</f>
        <v>0</v>
      </c>
      <c r="AF800" s="181">
        <f>ROUND(IF(AQ800="2",BH800,0),2)</f>
        <v>0</v>
      </c>
      <c r="AG800" s="181">
        <f>ROUND(IF(AQ800="2",BI800,0),2)</f>
        <v>0</v>
      </c>
      <c r="AH800" s="181">
        <f>ROUND(IF(AQ800="0",BJ800,0),2)</f>
        <v>0</v>
      </c>
      <c r="AI800" s="183" t="s">
        <v>588</v>
      </c>
      <c r="AJ800" s="181">
        <f>IF(AN800=0,K800,0)</f>
        <v>0</v>
      </c>
      <c r="AK800" s="181">
        <f>IF(AN800=12,K800,0)</f>
        <v>0</v>
      </c>
      <c r="AL800" s="181">
        <f>IF(AN800=21,K800,0)</f>
        <v>0</v>
      </c>
      <c r="AN800" s="181">
        <v>21</v>
      </c>
      <c r="AO800" s="181">
        <f>H800*1</f>
        <v>0</v>
      </c>
      <c r="AP800" s="181">
        <f>H800*(1-1)</f>
        <v>0</v>
      </c>
      <c r="AQ800" s="182" t="s">
        <v>220</v>
      </c>
      <c r="AV800" s="181">
        <f>ROUND(AW800+AX800,2)</f>
        <v>0</v>
      </c>
      <c r="AW800" s="181">
        <f>ROUND(G800*AO800,2)</f>
        <v>0</v>
      </c>
      <c r="AX800" s="181">
        <f>ROUND(G800*AP800,2)</f>
        <v>0</v>
      </c>
      <c r="AY800" s="182" t="s">
        <v>767</v>
      </c>
      <c r="AZ800" s="182" t="s">
        <v>773</v>
      </c>
      <c r="BA800" s="183" t="s">
        <v>768</v>
      </c>
      <c r="BC800" s="181">
        <f>AW800+AX800</f>
        <v>0</v>
      </c>
      <c r="BD800" s="181">
        <f>H800/(100-BE800)*100</f>
        <v>0</v>
      </c>
      <c r="BE800" s="181">
        <v>0</v>
      </c>
      <c r="BF800" s="181">
        <f>M800</f>
        <v>1.8600000000000001E-3</v>
      </c>
      <c r="BH800" s="181">
        <f>G800*AO800</f>
        <v>0</v>
      </c>
      <c r="BI800" s="181">
        <f>G800*AP800</f>
        <v>0</v>
      </c>
      <c r="BJ800" s="181">
        <f>G800*H800</f>
        <v>0</v>
      </c>
      <c r="BK800" s="182" t="s">
        <v>242</v>
      </c>
      <c r="BL800" s="181">
        <v>722</v>
      </c>
      <c r="BW800" s="181">
        <v>21</v>
      </c>
      <c r="BX800" s="169" t="s">
        <v>401</v>
      </c>
    </row>
    <row r="801" spans="1:76" x14ac:dyDescent="0.25">
      <c r="A801" s="180"/>
      <c r="D801" s="179">
        <v>3</v>
      </c>
      <c r="E801" s="179" t="s">
        <v>737</v>
      </c>
      <c r="G801" s="178">
        <f t="shared" ref="G801:G803" si="125">D801</f>
        <v>3</v>
      </c>
      <c r="N801" s="177"/>
    </row>
    <row r="802" spans="1:76" x14ac:dyDescent="0.25">
      <c r="A802" s="180"/>
      <c r="D802" s="179">
        <v>0</v>
      </c>
      <c r="E802" s="179" t="s">
        <v>738</v>
      </c>
      <c r="G802" s="178">
        <f t="shared" si="125"/>
        <v>0</v>
      </c>
      <c r="N802" s="177"/>
    </row>
    <row r="803" spans="1:76" x14ac:dyDescent="0.25">
      <c r="A803" s="180"/>
      <c r="D803" s="179">
        <v>3</v>
      </c>
      <c r="E803" s="179" t="s">
        <v>733</v>
      </c>
      <c r="G803" s="178">
        <f t="shared" si="125"/>
        <v>3</v>
      </c>
      <c r="N803" s="177"/>
    </row>
    <row r="804" spans="1:76" ht="38.25" x14ac:dyDescent="0.25">
      <c r="A804" s="180"/>
      <c r="C804" s="192" t="s">
        <v>243</v>
      </c>
      <c r="D804" s="260" t="s">
        <v>244</v>
      </c>
      <c r="E804" s="261"/>
      <c r="F804" s="261"/>
      <c r="G804" s="261"/>
      <c r="H804" s="261"/>
      <c r="I804" s="261"/>
      <c r="J804" s="261"/>
      <c r="K804" s="261"/>
      <c r="L804" s="261"/>
      <c r="M804" s="261"/>
      <c r="N804" s="262"/>
      <c r="BX804" s="193" t="s">
        <v>244</v>
      </c>
    </row>
    <row r="805" spans="1:76" x14ac:dyDescent="0.25">
      <c r="A805" s="186" t="s">
        <v>610</v>
      </c>
      <c r="B805" s="168" t="s">
        <v>588</v>
      </c>
      <c r="C805" s="168" t="s">
        <v>246</v>
      </c>
      <c r="D805" s="247" t="s">
        <v>247</v>
      </c>
      <c r="E805" s="239"/>
      <c r="F805" s="168" t="s">
        <v>116</v>
      </c>
      <c r="G805" s="181">
        <f>SUM(G807:G809)</f>
        <v>9.5</v>
      </c>
      <c r="H805" s="185"/>
      <c r="I805" s="181">
        <f>ROUND(G805*AO805,2)</f>
        <v>0</v>
      </c>
      <c r="J805" s="181">
        <f>ROUND(G805*AP805,2)</f>
        <v>0</v>
      </c>
      <c r="K805" s="181">
        <f>ROUND(G805*H805,2)</f>
        <v>0</v>
      </c>
      <c r="L805" s="181">
        <v>2.9999999999999997E-4</v>
      </c>
      <c r="M805" s="181">
        <f>G805*L805</f>
        <v>2.8499999999999997E-3</v>
      </c>
      <c r="N805" s="184" t="s">
        <v>812</v>
      </c>
      <c r="Z805" s="181">
        <f>ROUND(IF(AQ805="5",BJ805,0),2)</f>
        <v>0</v>
      </c>
      <c r="AB805" s="181">
        <f>ROUND(IF(AQ805="1",BH805,0),2)</f>
        <v>0</v>
      </c>
      <c r="AC805" s="181">
        <f>ROUND(IF(AQ805="1",BI805,0),2)</f>
        <v>0</v>
      </c>
      <c r="AD805" s="181">
        <f>ROUND(IF(AQ805="7",BH805,0),2)</f>
        <v>0</v>
      </c>
      <c r="AE805" s="181">
        <f>ROUND(IF(AQ805="7",BI805,0),2)</f>
        <v>0</v>
      </c>
      <c r="AF805" s="181">
        <f>ROUND(IF(AQ805="2",BH805,0),2)</f>
        <v>0</v>
      </c>
      <c r="AG805" s="181">
        <f>ROUND(IF(AQ805="2",BI805,0),2)</f>
        <v>0</v>
      </c>
      <c r="AH805" s="181">
        <f>ROUND(IF(AQ805="0",BJ805,0),2)</f>
        <v>0</v>
      </c>
      <c r="AI805" s="183" t="s">
        <v>588</v>
      </c>
      <c r="AJ805" s="181">
        <f>IF(AN805=0,K805,0)</f>
        <v>0</v>
      </c>
      <c r="AK805" s="181">
        <f>IF(AN805=12,K805,0)</f>
        <v>0</v>
      </c>
      <c r="AL805" s="181">
        <f>IF(AN805=21,K805,0)</f>
        <v>0</v>
      </c>
      <c r="AN805" s="181">
        <v>21</v>
      </c>
      <c r="AO805" s="181">
        <f>H805*0.30496124</f>
        <v>0</v>
      </c>
      <c r="AP805" s="181">
        <f>H805*(1-0.30496124)</f>
        <v>0</v>
      </c>
      <c r="AQ805" s="182" t="s">
        <v>221</v>
      </c>
      <c r="AV805" s="181">
        <f>ROUND(AW805+AX805,2)</f>
        <v>0</v>
      </c>
      <c r="AW805" s="181">
        <f>ROUND(G805*AO805,2)</f>
        <v>0</v>
      </c>
      <c r="AX805" s="181">
        <f>ROUND(G805*AP805,2)</f>
        <v>0</v>
      </c>
      <c r="AY805" s="182" t="s">
        <v>767</v>
      </c>
      <c r="AZ805" s="182" t="s">
        <v>773</v>
      </c>
      <c r="BA805" s="183" t="s">
        <v>768</v>
      </c>
      <c r="BC805" s="181">
        <f>AW805+AX805</f>
        <v>0</v>
      </c>
      <c r="BD805" s="181">
        <f>H805/(100-BE805)*100</f>
        <v>0</v>
      </c>
      <c r="BE805" s="181">
        <v>0</v>
      </c>
      <c r="BF805" s="181">
        <f>M805</f>
        <v>2.8499999999999997E-3</v>
      </c>
      <c r="BH805" s="181">
        <f>G805*AO805</f>
        <v>0</v>
      </c>
      <c r="BI805" s="181">
        <f>G805*AP805</f>
        <v>0</v>
      </c>
      <c r="BJ805" s="181">
        <f>G805*H805</f>
        <v>0</v>
      </c>
      <c r="BK805" s="182" t="s">
        <v>747</v>
      </c>
      <c r="BL805" s="181">
        <v>722</v>
      </c>
      <c r="BW805" s="181">
        <v>21</v>
      </c>
      <c r="BX805" s="169" t="s">
        <v>247</v>
      </c>
    </row>
    <row r="806" spans="1:76" ht="40.5" customHeight="1" x14ac:dyDescent="0.25">
      <c r="A806" s="180"/>
      <c r="C806" s="192" t="s">
        <v>234</v>
      </c>
      <c r="D806" s="260" t="s">
        <v>742</v>
      </c>
      <c r="E806" s="261"/>
      <c r="F806" s="261"/>
      <c r="G806" s="261"/>
      <c r="H806" s="261"/>
      <c r="I806" s="261"/>
      <c r="J806" s="261"/>
      <c r="K806" s="261"/>
      <c r="L806" s="261"/>
      <c r="M806" s="261"/>
      <c r="N806" s="262"/>
    </row>
    <row r="807" spans="1:76" x14ac:dyDescent="0.25">
      <c r="A807" s="180"/>
      <c r="D807" s="179">
        <v>8.5</v>
      </c>
      <c r="E807" s="179" t="s">
        <v>737</v>
      </c>
      <c r="G807" s="178">
        <f t="shared" ref="G807:G809" si="126">D807</f>
        <v>8.5</v>
      </c>
      <c r="N807" s="177"/>
    </row>
    <row r="808" spans="1:76" x14ac:dyDescent="0.25">
      <c r="A808" s="180"/>
      <c r="D808" s="179">
        <v>0</v>
      </c>
      <c r="E808" s="179" t="s">
        <v>738</v>
      </c>
      <c r="G808" s="178">
        <f t="shared" si="126"/>
        <v>0</v>
      </c>
      <c r="N808" s="177"/>
    </row>
    <row r="809" spans="1:76" x14ac:dyDescent="0.25">
      <c r="A809" s="180"/>
      <c r="D809" s="179">
        <v>1</v>
      </c>
      <c r="E809" s="179" t="s">
        <v>733</v>
      </c>
      <c r="G809" s="178">
        <f t="shared" si="126"/>
        <v>1</v>
      </c>
      <c r="N809" s="177"/>
    </row>
    <row r="810" spans="1:76" x14ac:dyDescent="0.25">
      <c r="A810" s="186" t="s">
        <v>611</v>
      </c>
      <c r="B810" s="168" t="s">
        <v>588</v>
      </c>
      <c r="C810" s="168" t="s">
        <v>249</v>
      </c>
      <c r="D810" s="247" t="s">
        <v>250</v>
      </c>
      <c r="E810" s="239"/>
      <c r="F810" s="168" t="s">
        <v>116</v>
      </c>
      <c r="G810" s="181">
        <f>SUM(G812:G814)</f>
        <v>9.5</v>
      </c>
      <c r="H810" s="185"/>
      <c r="I810" s="181">
        <f>ROUND(G810*AO810,2)</f>
        <v>0</v>
      </c>
      <c r="J810" s="181">
        <f>ROUND(G810*AP810,2)</f>
        <v>0</v>
      </c>
      <c r="K810" s="181">
        <f>ROUND(G810*H810,2)</f>
        <v>0</v>
      </c>
      <c r="L810" s="181">
        <v>1.65E-3</v>
      </c>
      <c r="M810" s="181">
        <f>G810*L810</f>
        <v>1.5675000000000001E-2</v>
      </c>
      <c r="N810" s="184" t="s">
        <v>812</v>
      </c>
      <c r="Z810" s="181">
        <f>ROUND(IF(AQ810="5",BJ810,0),2)</f>
        <v>0</v>
      </c>
      <c r="AB810" s="181">
        <f>ROUND(IF(AQ810="1",BH810,0),2)</f>
        <v>0</v>
      </c>
      <c r="AC810" s="181">
        <f>ROUND(IF(AQ810="1",BI810,0),2)</f>
        <v>0</v>
      </c>
      <c r="AD810" s="181">
        <f>ROUND(IF(AQ810="7",BH810,0),2)</f>
        <v>0</v>
      </c>
      <c r="AE810" s="181">
        <f>ROUND(IF(AQ810="7",BI810,0),2)</f>
        <v>0</v>
      </c>
      <c r="AF810" s="181">
        <f>ROUND(IF(AQ810="2",BH810,0),2)</f>
        <v>0</v>
      </c>
      <c r="AG810" s="181">
        <f>ROUND(IF(AQ810="2",BI810,0),2)</f>
        <v>0</v>
      </c>
      <c r="AH810" s="181">
        <f>ROUND(IF(AQ810="0",BJ810,0),2)</f>
        <v>0</v>
      </c>
      <c r="AI810" s="183" t="s">
        <v>588</v>
      </c>
      <c r="AJ810" s="181">
        <f>IF(AN810=0,K810,0)</f>
        <v>0</v>
      </c>
      <c r="AK810" s="181">
        <f>IF(AN810=12,K810,0)</f>
        <v>0</v>
      </c>
      <c r="AL810" s="181">
        <f>IF(AN810=21,K810,0)</f>
        <v>0</v>
      </c>
      <c r="AN810" s="181">
        <v>21</v>
      </c>
      <c r="AO810" s="181">
        <f>H810*0.822648465</f>
        <v>0</v>
      </c>
      <c r="AP810" s="181">
        <f>H810*(1-0.822648465)</f>
        <v>0</v>
      </c>
      <c r="AQ810" s="182" t="s">
        <v>220</v>
      </c>
      <c r="AV810" s="181">
        <f>ROUND(AW810+AX810,2)</f>
        <v>0</v>
      </c>
      <c r="AW810" s="181">
        <f>ROUND(G810*AO810,2)</f>
        <v>0</v>
      </c>
      <c r="AX810" s="181">
        <f>ROUND(G810*AP810,2)</f>
        <v>0</v>
      </c>
      <c r="AY810" s="182" t="s">
        <v>767</v>
      </c>
      <c r="AZ810" s="182" t="s">
        <v>773</v>
      </c>
      <c r="BA810" s="183" t="s">
        <v>768</v>
      </c>
      <c r="BC810" s="181">
        <f>AW810+AX810</f>
        <v>0</v>
      </c>
      <c r="BD810" s="181">
        <f>H810/(100-BE810)*100</f>
        <v>0</v>
      </c>
      <c r="BE810" s="181">
        <v>0</v>
      </c>
      <c r="BF810" s="181">
        <f>M810</f>
        <v>1.5675000000000001E-2</v>
      </c>
      <c r="BH810" s="181">
        <f>G810*AO810</f>
        <v>0</v>
      </c>
      <c r="BI810" s="181">
        <f>G810*AP810</f>
        <v>0</v>
      </c>
      <c r="BJ810" s="181">
        <f>G810*H810</f>
        <v>0</v>
      </c>
      <c r="BK810" s="182" t="s">
        <v>747</v>
      </c>
      <c r="BL810" s="181">
        <v>722</v>
      </c>
      <c r="BW810" s="181">
        <v>21</v>
      </c>
      <c r="BX810" s="169" t="s">
        <v>250</v>
      </c>
    </row>
    <row r="811" spans="1:76" ht="13.5" customHeight="1" x14ac:dyDescent="0.25">
      <c r="A811" s="180"/>
      <c r="C811" s="192" t="s">
        <v>234</v>
      </c>
      <c r="D811" s="260" t="s">
        <v>238</v>
      </c>
      <c r="E811" s="261"/>
      <c r="F811" s="261"/>
      <c r="G811" s="261"/>
      <c r="H811" s="261"/>
      <c r="I811" s="261"/>
      <c r="J811" s="261"/>
      <c r="K811" s="261"/>
      <c r="L811" s="261"/>
      <c r="M811" s="261"/>
      <c r="N811" s="262"/>
    </row>
    <row r="812" spans="1:76" x14ac:dyDescent="0.25">
      <c r="A812" s="180"/>
      <c r="D812" s="179">
        <v>8.5</v>
      </c>
      <c r="E812" s="179" t="s">
        <v>737</v>
      </c>
      <c r="G812" s="178">
        <f t="shared" ref="G812:G814" si="127">D812</f>
        <v>8.5</v>
      </c>
      <c r="N812" s="177"/>
    </row>
    <row r="813" spans="1:76" x14ac:dyDescent="0.25">
      <c r="A813" s="180"/>
      <c r="D813" s="179">
        <v>0</v>
      </c>
      <c r="E813" s="179" t="s">
        <v>738</v>
      </c>
      <c r="G813" s="178">
        <f t="shared" si="127"/>
        <v>0</v>
      </c>
      <c r="N813" s="177"/>
    </row>
    <row r="814" spans="1:76" x14ac:dyDescent="0.25">
      <c r="A814" s="180"/>
      <c r="D814" s="179">
        <v>1</v>
      </c>
      <c r="E814" s="179" t="s">
        <v>733</v>
      </c>
      <c r="G814" s="178">
        <f t="shared" si="127"/>
        <v>1</v>
      </c>
      <c r="N814" s="177"/>
    </row>
    <row r="815" spans="1:76" x14ac:dyDescent="0.25">
      <c r="A815" s="186" t="s">
        <v>612</v>
      </c>
      <c r="B815" s="168" t="s">
        <v>588</v>
      </c>
      <c r="C815" s="168" t="s">
        <v>404</v>
      </c>
      <c r="D815" s="247" t="s">
        <v>405</v>
      </c>
      <c r="E815" s="239"/>
      <c r="F815" s="168" t="s">
        <v>116</v>
      </c>
      <c r="G815" s="181">
        <f>SUM(G817:G819)</f>
        <v>7</v>
      </c>
      <c r="H815" s="185"/>
      <c r="I815" s="181">
        <f>ROUND(G815*AO815,2)</f>
        <v>0</v>
      </c>
      <c r="J815" s="181">
        <f>ROUND(G815*AP815,2)</f>
        <v>0</v>
      </c>
      <c r="K815" s="181">
        <f>ROUND(G815*H815,2)</f>
        <v>0</v>
      </c>
      <c r="L815" s="181">
        <v>6.9999999999999994E-5</v>
      </c>
      <c r="M815" s="181">
        <f>G815*L815</f>
        <v>4.8999999999999998E-4</v>
      </c>
      <c r="N815" s="184" t="s">
        <v>812</v>
      </c>
      <c r="Z815" s="181">
        <f>ROUND(IF(AQ815="5",BJ815,0),2)</f>
        <v>0</v>
      </c>
      <c r="AB815" s="181">
        <f>ROUND(IF(AQ815="1",BH815,0),2)</f>
        <v>0</v>
      </c>
      <c r="AC815" s="181">
        <f>ROUND(IF(AQ815="1",BI815,0),2)</f>
        <v>0</v>
      </c>
      <c r="AD815" s="181">
        <f>ROUND(IF(AQ815="7",BH815,0),2)</f>
        <v>0</v>
      </c>
      <c r="AE815" s="181">
        <f>ROUND(IF(AQ815="7",BI815,0),2)</f>
        <v>0</v>
      </c>
      <c r="AF815" s="181">
        <f>ROUND(IF(AQ815="2",BH815,0),2)</f>
        <v>0</v>
      </c>
      <c r="AG815" s="181">
        <f>ROUND(IF(AQ815="2",BI815,0),2)</f>
        <v>0</v>
      </c>
      <c r="AH815" s="181">
        <f>ROUND(IF(AQ815="0",BJ815,0),2)</f>
        <v>0</v>
      </c>
      <c r="AI815" s="183" t="s">
        <v>588</v>
      </c>
      <c r="AJ815" s="181">
        <f>IF(AN815=0,K815,0)</f>
        <v>0</v>
      </c>
      <c r="AK815" s="181">
        <f>IF(AN815=12,K815,0)</f>
        <v>0</v>
      </c>
      <c r="AL815" s="181">
        <f>IF(AN815=21,K815,0)</f>
        <v>0</v>
      </c>
      <c r="AN815" s="181">
        <v>21</v>
      </c>
      <c r="AO815" s="181">
        <f>H815*0.306668649</f>
        <v>0</v>
      </c>
      <c r="AP815" s="181">
        <f>H815*(1-0.306668649)</f>
        <v>0</v>
      </c>
      <c r="AQ815" s="182" t="s">
        <v>220</v>
      </c>
      <c r="AV815" s="181">
        <f>ROUND(AW815+AX815,2)</f>
        <v>0</v>
      </c>
      <c r="AW815" s="181">
        <f>ROUND(G815*AO815,2)</f>
        <v>0</v>
      </c>
      <c r="AX815" s="181">
        <f>ROUND(G815*AP815,2)</f>
        <v>0</v>
      </c>
      <c r="AY815" s="182" t="s">
        <v>767</v>
      </c>
      <c r="AZ815" s="182" t="s">
        <v>773</v>
      </c>
      <c r="BA815" s="183" t="s">
        <v>768</v>
      </c>
      <c r="BC815" s="181">
        <f>AW815+AX815</f>
        <v>0</v>
      </c>
      <c r="BD815" s="181">
        <f>H815/(100-BE815)*100</f>
        <v>0</v>
      </c>
      <c r="BE815" s="181">
        <v>0</v>
      </c>
      <c r="BF815" s="181">
        <f>M815</f>
        <v>4.8999999999999998E-4</v>
      </c>
      <c r="BH815" s="181">
        <f>G815*AO815</f>
        <v>0</v>
      </c>
      <c r="BI815" s="181">
        <f>G815*AP815</f>
        <v>0</v>
      </c>
      <c r="BJ815" s="181">
        <f>G815*H815</f>
        <v>0</v>
      </c>
      <c r="BK815" s="182" t="s">
        <v>747</v>
      </c>
      <c r="BL815" s="181">
        <v>722</v>
      </c>
      <c r="BW815" s="181">
        <v>21</v>
      </c>
      <c r="BX815" s="169" t="s">
        <v>405</v>
      </c>
    </row>
    <row r="816" spans="1:76" ht="27" customHeight="1" x14ac:dyDescent="0.25">
      <c r="A816" s="180"/>
      <c r="C816" s="192" t="s">
        <v>234</v>
      </c>
      <c r="D816" s="260" t="s">
        <v>271</v>
      </c>
      <c r="E816" s="261"/>
      <c r="F816" s="261"/>
      <c r="G816" s="261"/>
      <c r="H816" s="261"/>
      <c r="I816" s="261"/>
      <c r="J816" s="261"/>
      <c r="K816" s="261"/>
      <c r="L816" s="261"/>
      <c r="M816" s="261"/>
      <c r="N816" s="262"/>
    </row>
    <row r="817" spans="1:76" x14ac:dyDescent="0.25">
      <c r="A817" s="180"/>
      <c r="D817" s="179">
        <v>6</v>
      </c>
      <c r="E817" s="179" t="s">
        <v>737</v>
      </c>
      <c r="G817" s="178">
        <f t="shared" ref="G817:G819" si="128">D817</f>
        <v>6</v>
      </c>
      <c r="N817" s="177"/>
      <c r="Q817" s="200"/>
    </row>
    <row r="818" spans="1:76" x14ac:dyDescent="0.25">
      <c r="A818" s="180"/>
      <c r="D818" s="179">
        <v>0</v>
      </c>
      <c r="E818" s="179" t="s">
        <v>738</v>
      </c>
      <c r="G818" s="178">
        <f t="shared" si="128"/>
        <v>0</v>
      </c>
      <c r="N818" s="177"/>
      <c r="Q818" s="200"/>
    </row>
    <row r="819" spans="1:76" x14ac:dyDescent="0.25">
      <c r="A819" s="180"/>
      <c r="D819" s="179">
        <v>1</v>
      </c>
      <c r="E819" s="179" t="s">
        <v>733</v>
      </c>
      <c r="G819" s="178">
        <f t="shared" si="128"/>
        <v>1</v>
      </c>
      <c r="N819" s="177"/>
      <c r="Q819" s="200"/>
    </row>
    <row r="820" spans="1:76" x14ac:dyDescent="0.25">
      <c r="A820" s="186" t="s">
        <v>613</v>
      </c>
      <c r="B820" s="168" t="s">
        <v>588</v>
      </c>
      <c r="C820" s="168" t="s">
        <v>429</v>
      </c>
      <c r="D820" s="247" t="s">
        <v>430</v>
      </c>
      <c r="E820" s="239"/>
      <c r="F820" s="168" t="s">
        <v>116</v>
      </c>
      <c r="G820" s="181">
        <f>SUM(G821:G823)</f>
        <v>261</v>
      </c>
      <c r="H820" s="185"/>
      <c r="I820" s="181">
        <f>ROUND(G820*AO820,2)</f>
        <v>0</v>
      </c>
      <c r="J820" s="181">
        <f>ROUND(G820*AP820,2)</f>
        <v>0</v>
      </c>
      <c r="K820" s="181">
        <f>ROUND(G820*H820,2)</f>
        <v>0</v>
      </c>
      <c r="L820" s="181">
        <v>0</v>
      </c>
      <c r="M820" s="181">
        <f>G820*L820</f>
        <v>0</v>
      </c>
      <c r="N820" s="184" t="s">
        <v>812</v>
      </c>
      <c r="Z820" s="181">
        <f>ROUND(IF(AQ820="5",BJ820,0),2)</f>
        <v>0</v>
      </c>
      <c r="AB820" s="181">
        <f>ROUND(IF(AQ820="1",BH820,0),2)</f>
        <v>0</v>
      </c>
      <c r="AC820" s="181">
        <f>ROUND(IF(AQ820="1",BI820,0),2)</f>
        <v>0</v>
      </c>
      <c r="AD820" s="181">
        <f>ROUND(IF(AQ820="7",BH820,0),2)</f>
        <v>0</v>
      </c>
      <c r="AE820" s="181">
        <f>ROUND(IF(AQ820="7",BI820,0),2)</f>
        <v>0</v>
      </c>
      <c r="AF820" s="181">
        <f>ROUND(IF(AQ820="2",BH820,0),2)</f>
        <v>0</v>
      </c>
      <c r="AG820" s="181">
        <f>ROUND(IF(AQ820="2",BI820,0),2)</f>
        <v>0</v>
      </c>
      <c r="AH820" s="181">
        <f>ROUND(IF(AQ820="0",BJ820,0),2)</f>
        <v>0</v>
      </c>
      <c r="AI820" s="183" t="s">
        <v>588</v>
      </c>
      <c r="AJ820" s="181">
        <f>IF(AN820=0,K820,0)</f>
        <v>0</v>
      </c>
      <c r="AK820" s="181">
        <f>IF(AN820=12,K820,0)</f>
        <v>0</v>
      </c>
      <c r="AL820" s="181">
        <f>IF(AN820=21,K820,0)</f>
        <v>0</v>
      </c>
      <c r="AN820" s="181">
        <v>21</v>
      </c>
      <c r="AO820" s="181">
        <f>H820*0</f>
        <v>0</v>
      </c>
      <c r="AP820" s="181">
        <f>H820*(1-0)</f>
        <v>0</v>
      </c>
      <c r="AQ820" s="182" t="s">
        <v>220</v>
      </c>
      <c r="AV820" s="181">
        <f>ROUND(AW820+AX820,2)</f>
        <v>0</v>
      </c>
      <c r="AW820" s="181">
        <f>ROUND(G820*AO820,2)</f>
        <v>0</v>
      </c>
      <c r="AX820" s="181">
        <f>ROUND(G820*AP820,2)</f>
        <v>0</v>
      </c>
      <c r="AY820" s="182" t="s">
        <v>767</v>
      </c>
      <c r="AZ820" s="182" t="s">
        <v>773</v>
      </c>
      <c r="BA820" s="183" t="s">
        <v>768</v>
      </c>
      <c r="BC820" s="181">
        <f>AW820+AX820</f>
        <v>0</v>
      </c>
      <c r="BD820" s="181">
        <f>H820/(100-BE820)*100</f>
        <v>0</v>
      </c>
      <c r="BE820" s="181">
        <v>0</v>
      </c>
      <c r="BF820" s="181">
        <f>M820</f>
        <v>0</v>
      </c>
      <c r="BH820" s="181">
        <f>G820*AO820</f>
        <v>0</v>
      </c>
      <c r="BI820" s="181">
        <f>G820*AP820</f>
        <v>0</v>
      </c>
      <c r="BJ820" s="181">
        <f>G820*H820</f>
        <v>0</v>
      </c>
      <c r="BK820" s="182" t="s">
        <v>747</v>
      </c>
      <c r="BL820" s="181">
        <v>722</v>
      </c>
      <c r="BW820" s="181">
        <v>21</v>
      </c>
      <c r="BX820" s="169" t="s">
        <v>430</v>
      </c>
    </row>
    <row r="821" spans="1:76" x14ac:dyDescent="0.25">
      <c r="A821" s="180"/>
      <c r="D821" s="179">
        <v>132</v>
      </c>
      <c r="E821" s="179" t="s">
        <v>737</v>
      </c>
      <c r="G821" s="178">
        <f t="shared" ref="G821:G823" si="129">D821</f>
        <v>132</v>
      </c>
      <c r="N821" s="177"/>
    </row>
    <row r="822" spans="1:76" x14ac:dyDescent="0.25">
      <c r="A822" s="180"/>
      <c r="D822" s="179">
        <v>0</v>
      </c>
      <c r="E822" s="179" t="s">
        <v>738</v>
      </c>
      <c r="G822" s="178">
        <f t="shared" si="129"/>
        <v>0</v>
      </c>
      <c r="N822" s="177"/>
    </row>
    <row r="823" spans="1:76" x14ac:dyDescent="0.25">
      <c r="A823" s="180"/>
      <c r="D823" s="179">
        <v>129</v>
      </c>
      <c r="E823" s="179" t="s">
        <v>733</v>
      </c>
      <c r="G823" s="178">
        <f t="shared" si="129"/>
        <v>129</v>
      </c>
      <c r="N823" s="177"/>
    </row>
    <row r="824" spans="1:76" x14ac:dyDescent="0.25">
      <c r="A824" s="186" t="s">
        <v>614</v>
      </c>
      <c r="B824" s="168" t="s">
        <v>588</v>
      </c>
      <c r="C824" s="168" t="s">
        <v>432</v>
      </c>
      <c r="D824" s="247" t="s">
        <v>433</v>
      </c>
      <c r="E824" s="239"/>
      <c r="F824" s="168" t="s">
        <v>116</v>
      </c>
      <c r="G824" s="181">
        <f>SUM(G825:G827)</f>
        <v>9</v>
      </c>
      <c r="H824" s="185"/>
      <c r="I824" s="181">
        <f>ROUND(G824*AO824,2)</f>
        <v>0</v>
      </c>
      <c r="J824" s="181">
        <f>ROUND(G824*AP824,2)</f>
        <v>0</v>
      </c>
      <c r="K824" s="181">
        <f>ROUND(G824*H824,2)</f>
        <v>0</v>
      </c>
      <c r="L824" s="181">
        <v>0</v>
      </c>
      <c r="M824" s="181">
        <f>G824*L824</f>
        <v>0</v>
      </c>
      <c r="N824" s="184" t="s">
        <v>812</v>
      </c>
      <c r="Z824" s="181">
        <f>ROUND(IF(AQ824="5",BJ824,0),2)</f>
        <v>0</v>
      </c>
      <c r="AB824" s="181">
        <f>ROUND(IF(AQ824="1",BH824,0),2)</f>
        <v>0</v>
      </c>
      <c r="AC824" s="181">
        <f>ROUND(IF(AQ824="1",BI824,0),2)</f>
        <v>0</v>
      </c>
      <c r="AD824" s="181">
        <f>ROUND(IF(AQ824="7",BH824,0),2)</f>
        <v>0</v>
      </c>
      <c r="AE824" s="181">
        <f>ROUND(IF(AQ824="7",BI824,0),2)</f>
        <v>0</v>
      </c>
      <c r="AF824" s="181">
        <f>ROUND(IF(AQ824="2",BH824,0),2)</f>
        <v>0</v>
      </c>
      <c r="AG824" s="181">
        <f>ROUND(IF(AQ824="2",BI824,0),2)</f>
        <v>0</v>
      </c>
      <c r="AH824" s="181">
        <f>ROUND(IF(AQ824="0",BJ824,0),2)</f>
        <v>0</v>
      </c>
      <c r="AI824" s="183" t="s">
        <v>588</v>
      </c>
      <c r="AJ824" s="181">
        <f>IF(AN824=0,K824,0)</f>
        <v>0</v>
      </c>
      <c r="AK824" s="181">
        <f>IF(AN824=12,K824,0)</f>
        <v>0</v>
      </c>
      <c r="AL824" s="181">
        <f>IF(AN824=21,K824,0)</f>
        <v>0</v>
      </c>
      <c r="AN824" s="181">
        <v>21</v>
      </c>
      <c r="AO824" s="181">
        <f>H824*0</f>
        <v>0</v>
      </c>
      <c r="AP824" s="181">
        <f>H824*(1-0)</f>
        <v>0</v>
      </c>
      <c r="AQ824" s="182" t="s">
        <v>220</v>
      </c>
      <c r="AV824" s="181">
        <f>ROUND(AW824+AX824,2)</f>
        <v>0</v>
      </c>
      <c r="AW824" s="181">
        <f>ROUND(G824*AO824,2)</f>
        <v>0</v>
      </c>
      <c r="AX824" s="181">
        <f>ROUND(G824*AP824,2)</f>
        <v>0</v>
      </c>
      <c r="AY824" s="182" t="s">
        <v>767</v>
      </c>
      <c r="AZ824" s="182" t="s">
        <v>773</v>
      </c>
      <c r="BA824" s="183" t="s">
        <v>768</v>
      </c>
      <c r="BC824" s="181">
        <f>AW824+AX824</f>
        <v>0</v>
      </c>
      <c r="BD824" s="181">
        <f>H824/(100-BE824)*100</f>
        <v>0</v>
      </c>
      <c r="BE824" s="181">
        <v>0</v>
      </c>
      <c r="BF824" s="181">
        <f>M824</f>
        <v>0</v>
      </c>
      <c r="BH824" s="181">
        <f>G824*AO824</f>
        <v>0</v>
      </c>
      <c r="BI824" s="181">
        <f>G824*AP824</f>
        <v>0</v>
      </c>
      <c r="BJ824" s="181">
        <f>G824*H824</f>
        <v>0</v>
      </c>
      <c r="BK824" s="182" t="s">
        <v>747</v>
      </c>
      <c r="BL824" s="181">
        <v>722</v>
      </c>
      <c r="BW824" s="181">
        <v>21</v>
      </c>
      <c r="BX824" s="169" t="s">
        <v>433</v>
      </c>
    </row>
    <row r="825" spans="1:76" x14ac:dyDescent="0.25">
      <c r="A825" s="180"/>
      <c r="D825" s="179">
        <v>8</v>
      </c>
      <c r="E825" s="179" t="s">
        <v>737</v>
      </c>
      <c r="G825" s="178">
        <f t="shared" ref="G825:G827" si="130">D825</f>
        <v>8</v>
      </c>
      <c r="N825" s="177"/>
    </row>
    <row r="826" spans="1:76" x14ac:dyDescent="0.25">
      <c r="A826" s="180"/>
      <c r="D826" s="179">
        <v>0</v>
      </c>
      <c r="E826" s="179" t="s">
        <v>738</v>
      </c>
      <c r="G826" s="178">
        <f t="shared" si="130"/>
        <v>0</v>
      </c>
      <c r="N826" s="177"/>
    </row>
    <row r="827" spans="1:76" x14ac:dyDescent="0.25">
      <c r="A827" s="180"/>
      <c r="D827" s="179">
        <v>1</v>
      </c>
      <c r="E827" s="179" t="s">
        <v>733</v>
      </c>
      <c r="G827" s="178">
        <f t="shared" si="130"/>
        <v>1</v>
      </c>
      <c r="N827" s="177"/>
    </row>
    <row r="828" spans="1:76" x14ac:dyDescent="0.25">
      <c r="A828" s="186" t="s">
        <v>615</v>
      </c>
      <c r="B828" s="168" t="s">
        <v>588</v>
      </c>
      <c r="C828" s="168" t="s">
        <v>273</v>
      </c>
      <c r="D828" s="247" t="s">
        <v>274</v>
      </c>
      <c r="E828" s="239"/>
      <c r="F828" s="168" t="s">
        <v>116</v>
      </c>
      <c r="G828" s="181">
        <f>SUM(G829:G831)</f>
        <v>314</v>
      </c>
      <c r="H828" s="185"/>
      <c r="I828" s="181">
        <f>ROUND(G828*AO828,2)</f>
        <v>0</v>
      </c>
      <c r="J828" s="181">
        <f>ROUND(G828*AP828,2)</f>
        <v>0</v>
      </c>
      <c r="K828" s="181">
        <f>ROUND(G828*H828,2)</f>
        <v>0</v>
      </c>
      <c r="L828" s="181">
        <v>1.0000000000000001E-5</v>
      </c>
      <c r="M828" s="181">
        <f>G828*L828</f>
        <v>3.1400000000000004E-3</v>
      </c>
      <c r="N828" s="184" t="s">
        <v>812</v>
      </c>
      <c r="Z828" s="181">
        <f>ROUND(IF(AQ828="5",BJ828,0),2)</f>
        <v>0</v>
      </c>
      <c r="AB828" s="181">
        <f>ROUND(IF(AQ828="1",BH828,0),2)</f>
        <v>0</v>
      </c>
      <c r="AC828" s="181">
        <f>ROUND(IF(AQ828="1",BI828,0),2)</f>
        <v>0</v>
      </c>
      <c r="AD828" s="181">
        <f>ROUND(IF(AQ828="7",BH828,0),2)</f>
        <v>0</v>
      </c>
      <c r="AE828" s="181">
        <f>ROUND(IF(AQ828="7",BI828,0),2)</f>
        <v>0</v>
      </c>
      <c r="AF828" s="181">
        <f>ROUND(IF(AQ828="2",BH828,0),2)</f>
        <v>0</v>
      </c>
      <c r="AG828" s="181">
        <f>ROUND(IF(AQ828="2",BI828,0),2)</f>
        <v>0</v>
      </c>
      <c r="AH828" s="181">
        <f>ROUND(IF(AQ828="0",BJ828,0),2)</f>
        <v>0</v>
      </c>
      <c r="AI828" s="183" t="s">
        <v>588</v>
      </c>
      <c r="AJ828" s="181">
        <f>IF(AN828=0,K828,0)</f>
        <v>0</v>
      </c>
      <c r="AK828" s="181">
        <f>IF(AN828=12,K828,0)</f>
        <v>0</v>
      </c>
      <c r="AL828" s="181">
        <f>IF(AN828=21,K828,0)</f>
        <v>0</v>
      </c>
      <c r="AN828" s="181">
        <v>21</v>
      </c>
      <c r="AO828" s="181">
        <f>H828*0.048707541</f>
        <v>0</v>
      </c>
      <c r="AP828" s="181">
        <f>H828*(1-0.048707541)</f>
        <v>0</v>
      </c>
      <c r="AQ828" s="182" t="s">
        <v>220</v>
      </c>
      <c r="AV828" s="181">
        <f>ROUND(AW828+AX828,2)</f>
        <v>0</v>
      </c>
      <c r="AW828" s="181">
        <f>ROUND(G828*AO828,2)</f>
        <v>0</v>
      </c>
      <c r="AX828" s="181">
        <f>ROUND(G828*AP828,2)</f>
        <v>0</v>
      </c>
      <c r="AY828" s="182" t="s">
        <v>767</v>
      </c>
      <c r="AZ828" s="182" t="s">
        <v>773</v>
      </c>
      <c r="BA828" s="183" t="s">
        <v>768</v>
      </c>
      <c r="BC828" s="181">
        <f>AW828+AX828</f>
        <v>0</v>
      </c>
      <c r="BD828" s="181">
        <f>H828/(100-BE828)*100</f>
        <v>0</v>
      </c>
      <c r="BE828" s="181">
        <v>0</v>
      </c>
      <c r="BF828" s="181">
        <f>M828</f>
        <v>3.1400000000000004E-3</v>
      </c>
      <c r="BH828" s="181">
        <f>G828*AO828</f>
        <v>0</v>
      </c>
      <c r="BI828" s="181">
        <f>G828*AP828</f>
        <v>0</v>
      </c>
      <c r="BJ828" s="181">
        <f>G828*H828</f>
        <v>0</v>
      </c>
      <c r="BK828" s="182" t="s">
        <v>747</v>
      </c>
      <c r="BL828" s="181">
        <v>722</v>
      </c>
      <c r="BW828" s="181">
        <v>21</v>
      </c>
      <c r="BX828" s="169" t="s">
        <v>274</v>
      </c>
    </row>
    <row r="829" spans="1:76" x14ac:dyDescent="0.25">
      <c r="A829" s="180"/>
      <c r="D829" s="179">
        <v>154</v>
      </c>
      <c r="E829" s="179" t="s">
        <v>737</v>
      </c>
      <c r="G829" s="178">
        <f t="shared" ref="G829:G831" si="131">D829</f>
        <v>154</v>
      </c>
      <c r="N829" s="177"/>
    </row>
    <row r="830" spans="1:76" x14ac:dyDescent="0.25">
      <c r="A830" s="180"/>
      <c r="D830" s="179">
        <v>0</v>
      </c>
      <c r="E830" s="179" t="s">
        <v>738</v>
      </c>
      <c r="G830" s="178">
        <f t="shared" si="131"/>
        <v>0</v>
      </c>
      <c r="N830" s="177"/>
    </row>
    <row r="831" spans="1:76" x14ac:dyDescent="0.25">
      <c r="A831" s="180"/>
      <c r="D831" s="179">
        <v>160</v>
      </c>
      <c r="E831" s="179" t="s">
        <v>733</v>
      </c>
      <c r="G831" s="178">
        <f t="shared" si="131"/>
        <v>160</v>
      </c>
      <c r="N831" s="177"/>
    </row>
    <row r="832" spans="1:76" x14ac:dyDescent="0.25">
      <c r="A832" s="186" t="s">
        <v>616</v>
      </c>
      <c r="B832" s="168" t="s">
        <v>588</v>
      </c>
      <c r="C832" s="168" t="s">
        <v>276</v>
      </c>
      <c r="D832" s="247" t="s">
        <v>277</v>
      </c>
      <c r="E832" s="239"/>
      <c r="F832" s="168" t="s">
        <v>116</v>
      </c>
      <c r="G832" s="181">
        <f>SUM(G833:G835)</f>
        <v>154</v>
      </c>
      <c r="H832" s="185"/>
      <c r="I832" s="181">
        <f>ROUND(G832*AO832,2)</f>
        <v>0</v>
      </c>
      <c r="J832" s="181">
        <f>ROUND(G832*AP832,2)</f>
        <v>0</v>
      </c>
      <c r="K832" s="181">
        <f>ROUND(G832*H832,2)</f>
        <v>0</v>
      </c>
      <c r="L832" s="181">
        <v>0</v>
      </c>
      <c r="M832" s="181">
        <f>G832*L832</f>
        <v>0</v>
      </c>
      <c r="N832" s="184" t="s">
        <v>812</v>
      </c>
      <c r="Z832" s="181">
        <f>ROUND(IF(AQ832="5",BJ832,0),2)</f>
        <v>0</v>
      </c>
      <c r="AB832" s="181">
        <f>ROUND(IF(AQ832="1",BH832,0),2)</f>
        <v>0</v>
      </c>
      <c r="AC832" s="181">
        <f>ROUND(IF(AQ832="1",BI832,0),2)</f>
        <v>0</v>
      </c>
      <c r="AD832" s="181">
        <f>ROUND(IF(AQ832="7",BH832,0),2)</f>
        <v>0</v>
      </c>
      <c r="AE832" s="181">
        <f>ROUND(IF(AQ832="7",BI832,0),2)</f>
        <v>0</v>
      </c>
      <c r="AF832" s="181">
        <f>ROUND(IF(AQ832="2",BH832,0),2)</f>
        <v>0</v>
      </c>
      <c r="AG832" s="181">
        <f>ROUND(IF(AQ832="2",BI832,0),2)</f>
        <v>0</v>
      </c>
      <c r="AH832" s="181">
        <f>ROUND(IF(AQ832="0",BJ832,0),2)</f>
        <v>0</v>
      </c>
      <c r="AI832" s="183" t="s">
        <v>588</v>
      </c>
      <c r="AJ832" s="181">
        <f>IF(AN832=0,K832,0)</f>
        <v>0</v>
      </c>
      <c r="AK832" s="181">
        <f>IF(AN832=12,K832,0)</f>
        <v>0</v>
      </c>
      <c r="AL832" s="181">
        <f>IF(AN832=21,K832,0)</f>
        <v>0</v>
      </c>
      <c r="AN832" s="181">
        <v>21</v>
      </c>
      <c r="AO832" s="181">
        <f>H832*0.017302799</f>
        <v>0</v>
      </c>
      <c r="AP832" s="181">
        <f>H832*(1-0.017302799)</f>
        <v>0</v>
      </c>
      <c r="AQ832" s="182" t="s">
        <v>220</v>
      </c>
      <c r="AV832" s="181">
        <f>ROUND(AW832+AX832,2)</f>
        <v>0</v>
      </c>
      <c r="AW832" s="181">
        <f>ROUND(G832*AO832,2)</f>
        <v>0</v>
      </c>
      <c r="AX832" s="181">
        <f>ROUND(G832*AP832,2)</f>
        <v>0</v>
      </c>
      <c r="AY832" s="182" t="s">
        <v>767</v>
      </c>
      <c r="AZ832" s="182" t="s">
        <v>773</v>
      </c>
      <c r="BA832" s="183" t="s">
        <v>768</v>
      </c>
      <c r="BC832" s="181">
        <f>AW832+AX832</f>
        <v>0</v>
      </c>
      <c r="BD832" s="181">
        <f>H832/(100-BE832)*100</f>
        <v>0</v>
      </c>
      <c r="BE832" s="181">
        <v>0</v>
      </c>
      <c r="BF832" s="181">
        <f>M832</f>
        <v>0</v>
      </c>
      <c r="BH832" s="181">
        <f>G832*AO832</f>
        <v>0</v>
      </c>
      <c r="BI832" s="181">
        <f>G832*AP832</f>
        <v>0</v>
      </c>
      <c r="BJ832" s="181">
        <f>G832*H832</f>
        <v>0</v>
      </c>
      <c r="BK832" s="182" t="s">
        <v>747</v>
      </c>
      <c r="BL832" s="181">
        <v>722</v>
      </c>
      <c r="BW832" s="181">
        <v>21</v>
      </c>
      <c r="BX832" s="169" t="s">
        <v>277</v>
      </c>
    </row>
    <row r="833" spans="1:76" x14ac:dyDescent="0.25">
      <c r="A833" s="180"/>
      <c r="D833" s="179">
        <v>154</v>
      </c>
      <c r="E833" s="179" t="s">
        <v>737</v>
      </c>
      <c r="G833" s="178">
        <f t="shared" ref="G833:G835" si="132">D833</f>
        <v>154</v>
      </c>
      <c r="N833" s="177"/>
    </row>
    <row r="834" spans="1:76" x14ac:dyDescent="0.25">
      <c r="A834" s="180"/>
      <c r="D834" s="179">
        <v>0</v>
      </c>
      <c r="E834" s="179" t="s">
        <v>738</v>
      </c>
      <c r="G834" s="178">
        <f t="shared" si="132"/>
        <v>0</v>
      </c>
      <c r="N834" s="177"/>
    </row>
    <row r="835" spans="1:76" x14ac:dyDescent="0.25">
      <c r="A835" s="180"/>
      <c r="D835" s="179" t="s">
        <v>546</v>
      </c>
      <c r="E835" s="179" t="s">
        <v>733</v>
      </c>
      <c r="G835" s="178" t="str">
        <f t="shared" si="132"/>
        <v>160</v>
      </c>
      <c r="N835" s="177"/>
    </row>
    <row r="836" spans="1:76" x14ac:dyDescent="0.25">
      <c r="A836" s="191" t="s">
        <v>141</v>
      </c>
      <c r="B836" s="190" t="s">
        <v>588</v>
      </c>
      <c r="C836" s="190" t="s">
        <v>155</v>
      </c>
      <c r="D836" s="257" t="s">
        <v>156</v>
      </c>
      <c r="E836" s="258"/>
      <c r="F836" s="189" t="s">
        <v>12</v>
      </c>
      <c r="G836" s="189" t="s">
        <v>12</v>
      </c>
      <c r="H836" s="189" t="s">
        <v>12</v>
      </c>
      <c r="I836" s="187">
        <f>ROUND(SUM(I837:I874),2)</f>
        <v>0</v>
      </c>
      <c r="J836" s="187">
        <f>ROUND(SUM(J837:J874),2)</f>
        <v>0</v>
      </c>
      <c r="K836" s="187">
        <f>ROUND(SUM(K837:K874),2)</f>
        <v>0</v>
      </c>
      <c r="L836" s="183" t="s">
        <v>141</v>
      </c>
      <c r="M836" s="187">
        <f>SUM(M837:M874)</f>
        <v>0.19658999999999999</v>
      </c>
      <c r="N836" s="188" t="s">
        <v>141</v>
      </c>
      <c r="AI836" s="183" t="s">
        <v>588</v>
      </c>
      <c r="AS836" s="187">
        <f>SUM(AJ837:AJ874)</f>
        <v>0</v>
      </c>
      <c r="AT836" s="187">
        <f>SUM(AK837:AK874)</f>
        <v>0</v>
      </c>
      <c r="AU836" s="187">
        <f>SUM(AL837:AL874)</f>
        <v>0</v>
      </c>
    </row>
    <row r="837" spans="1:76" x14ac:dyDescent="0.25">
      <c r="A837" s="186" t="s">
        <v>617</v>
      </c>
      <c r="B837" s="168" t="s">
        <v>588</v>
      </c>
      <c r="C837" s="168" t="s">
        <v>447</v>
      </c>
      <c r="D837" s="247" t="s">
        <v>448</v>
      </c>
      <c r="E837" s="239"/>
      <c r="F837" s="168" t="s">
        <v>167</v>
      </c>
      <c r="G837" s="181">
        <f>SUM(G838:G840)</f>
        <v>6</v>
      </c>
      <c r="H837" s="185"/>
      <c r="I837" s="181">
        <f>ROUND(G837*AO837,2)</f>
        <v>0</v>
      </c>
      <c r="J837" s="181">
        <f>ROUND(G837*AP837,2)</f>
        <v>0</v>
      </c>
      <c r="K837" s="181">
        <f>ROUND(G837*H837,2)</f>
        <v>0</v>
      </c>
      <c r="L837" s="181">
        <v>1.56E-3</v>
      </c>
      <c r="M837" s="181">
        <f>G837*L837</f>
        <v>9.3600000000000003E-3</v>
      </c>
      <c r="N837" s="184" t="s">
        <v>812</v>
      </c>
      <c r="Z837" s="181">
        <f>ROUND(IF(AQ837="5",BJ837,0),2)</f>
        <v>0</v>
      </c>
      <c r="AB837" s="181">
        <f>ROUND(IF(AQ837="1",BH837,0),2)</f>
        <v>0</v>
      </c>
      <c r="AC837" s="181">
        <f>ROUND(IF(AQ837="1",BI837,0),2)</f>
        <v>0</v>
      </c>
      <c r="AD837" s="181">
        <f>ROUND(IF(AQ837="7",BH837,0),2)</f>
        <v>0</v>
      </c>
      <c r="AE837" s="181">
        <f>ROUND(IF(AQ837="7",BI837,0),2)</f>
        <v>0</v>
      </c>
      <c r="AF837" s="181">
        <f>ROUND(IF(AQ837="2",BH837,0),2)</f>
        <v>0</v>
      </c>
      <c r="AG837" s="181">
        <f>ROUND(IF(AQ837="2",BI837,0),2)</f>
        <v>0</v>
      </c>
      <c r="AH837" s="181">
        <f>ROUND(IF(AQ837="0",BJ837,0),2)</f>
        <v>0</v>
      </c>
      <c r="AI837" s="183" t="s">
        <v>588</v>
      </c>
      <c r="AJ837" s="181">
        <f>IF(AN837=0,K837,0)</f>
        <v>0</v>
      </c>
      <c r="AK837" s="181">
        <f>IF(AN837=12,K837,0)</f>
        <v>0</v>
      </c>
      <c r="AL837" s="181">
        <f>IF(AN837=21,K837,0)</f>
        <v>0</v>
      </c>
      <c r="AN837" s="181">
        <v>21</v>
      </c>
      <c r="AO837" s="181">
        <f>H837*0</f>
        <v>0</v>
      </c>
      <c r="AP837" s="181">
        <f>H837*(1-0)</f>
        <v>0</v>
      </c>
      <c r="AQ837" s="182" t="s">
        <v>220</v>
      </c>
      <c r="AV837" s="181">
        <f>ROUND(AW837+AX837,2)</f>
        <v>0</v>
      </c>
      <c r="AW837" s="181">
        <f>ROUND(G837*AO837,2)</f>
        <v>0</v>
      </c>
      <c r="AX837" s="181">
        <f>ROUND(G837*AP837,2)</f>
        <v>0</v>
      </c>
      <c r="AY837" s="182" t="s">
        <v>763</v>
      </c>
      <c r="AZ837" s="182" t="s">
        <v>773</v>
      </c>
      <c r="BA837" s="183" t="s">
        <v>768</v>
      </c>
      <c r="BC837" s="181">
        <f>AW837+AX837</f>
        <v>0</v>
      </c>
      <c r="BD837" s="181">
        <f>H837/(100-BE837)*100</f>
        <v>0</v>
      </c>
      <c r="BE837" s="181">
        <v>0</v>
      </c>
      <c r="BF837" s="181">
        <f>M837</f>
        <v>9.3600000000000003E-3</v>
      </c>
      <c r="BH837" s="181">
        <f>G837*AO837</f>
        <v>0</v>
      </c>
      <c r="BI837" s="181">
        <f>G837*AP837</f>
        <v>0</v>
      </c>
      <c r="BJ837" s="181">
        <f>G837*H837</f>
        <v>0</v>
      </c>
      <c r="BK837" s="182" t="s">
        <v>747</v>
      </c>
      <c r="BL837" s="181">
        <v>725</v>
      </c>
      <c r="BW837" s="181">
        <v>21</v>
      </c>
      <c r="BX837" s="169" t="s">
        <v>448</v>
      </c>
    </row>
    <row r="838" spans="1:76" x14ac:dyDescent="0.25">
      <c r="A838" s="180"/>
      <c r="D838" s="179">
        <v>6</v>
      </c>
      <c r="E838" s="179" t="s">
        <v>737</v>
      </c>
      <c r="G838" s="178">
        <f t="shared" ref="G838:G840" si="133">D838</f>
        <v>6</v>
      </c>
      <c r="N838" s="177"/>
    </row>
    <row r="839" spans="1:76" x14ac:dyDescent="0.25">
      <c r="A839" s="180"/>
      <c r="D839" s="179">
        <v>0</v>
      </c>
      <c r="E839" s="179" t="s">
        <v>738</v>
      </c>
      <c r="G839" s="178">
        <f t="shared" si="133"/>
        <v>0</v>
      </c>
      <c r="N839" s="177"/>
    </row>
    <row r="840" spans="1:76" x14ac:dyDescent="0.25">
      <c r="A840" s="180"/>
      <c r="D840" s="179">
        <v>0</v>
      </c>
      <c r="E840" s="179" t="s">
        <v>733</v>
      </c>
      <c r="G840" s="178">
        <f t="shared" si="133"/>
        <v>0</v>
      </c>
      <c r="N840" s="177"/>
    </row>
    <row r="841" spans="1:76" x14ac:dyDescent="0.25">
      <c r="A841" s="186" t="s">
        <v>618</v>
      </c>
      <c r="B841" s="168" t="s">
        <v>588</v>
      </c>
      <c r="C841" s="168" t="s">
        <v>450</v>
      </c>
      <c r="D841" s="247" t="s">
        <v>451</v>
      </c>
      <c r="E841" s="239"/>
      <c r="F841" s="168" t="s">
        <v>98</v>
      </c>
      <c r="G841" s="181">
        <f>SUM(G842:G844)</f>
        <v>6</v>
      </c>
      <c r="H841" s="185"/>
      <c r="I841" s="181">
        <f>ROUND(G841*AO841,2)</f>
        <v>0</v>
      </c>
      <c r="J841" s="181">
        <f>ROUND(G841*AP841,2)</f>
        <v>0</v>
      </c>
      <c r="K841" s="181">
        <f>ROUND(G841*H841,2)</f>
        <v>0</v>
      </c>
      <c r="L841" s="181">
        <v>1.8000000000000001E-4</v>
      </c>
      <c r="M841" s="181">
        <f>G841*L841</f>
        <v>1.08E-3</v>
      </c>
      <c r="N841" s="184" t="s">
        <v>812</v>
      </c>
      <c r="Z841" s="181">
        <f>ROUND(IF(AQ841="5",BJ841,0),2)</f>
        <v>0</v>
      </c>
      <c r="AB841" s="181">
        <f>ROUND(IF(AQ841="1",BH841,0),2)</f>
        <v>0</v>
      </c>
      <c r="AC841" s="181">
        <f>ROUND(IF(AQ841="1",BI841,0),2)</f>
        <v>0</v>
      </c>
      <c r="AD841" s="181">
        <f>ROUND(IF(AQ841="7",BH841,0),2)</f>
        <v>0</v>
      </c>
      <c r="AE841" s="181">
        <f>ROUND(IF(AQ841="7",BI841,0),2)</f>
        <v>0</v>
      </c>
      <c r="AF841" s="181">
        <f>ROUND(IF(AQ841="2",BH841,0),2)</f>
        <v>0</v>
      </c>
      <c r="AG841" s="181">
        <f>ROUND(IF(AQ841="2",BI841,0),2)</f>
        <v>0</v>
      </c>
      <c r="AH841" s="181">
        <f>ROUND(IF(AQ841="0",BJ841,0),2)</f>
        <v>0</v>
      </c>
      <c r="AI841" s="183" t="s">
        <v>588</v>
      </c>
      <c r="AJ841" s="181">
        <f>IF(AN841=0,K841,0)</f>
        <v>0</v>
      </c>
      <c r="AK841" s="181">
        <f>IF(AN841=12,K841,0)</f>
        <v>0</v>
      </c>
      <c r="AL841" s="181">
        <f>IF(AN841=21,K841,0)</f>
        <v>0</v>
      </c>
      <c r="AN841" s="181">
        <v>21</v>
      </c>
      <c r="AO841" s="181">
        <f>H841*0.33767646</f>
        <v>0</v>
      </c>
      <c r="AP841" s="181">
        <f>H841*(1-0.33767646)</f>
        <v>0</v>
      </c>
      <c r="AQ841" s="182" t="s">
        <v>220</v>
      </c>
      <c r="AV841" s="181">
        <f>ROUND(AW841+AX841,2)</f>
        <v>0</v>
      </c>
      <c r="AW841" s="181">
        <f>ROUND(G841*AO841,2)</f>
        <v>0</v>
      </c>
      <c r="AX841" s="181">
        <f>ROUND(G841*AP841,2)</f>
        <v>0</v>
      </c>
      <c r="AY841" s="182" t="s">
        <v>763</v>
      </c>
      <c r="AZ841" s="182" t="s">
        <v>773</v>
      </c>
      <c r="BA841" s="183" t="s">
        <v>768</v>
      </c>
      <c r="BC841" s="181">
        <f>AW841+AX841</f>
        <v>0</v>
      </c>
      <c r="BD841" s="181">
        <f>H841/(100-BE841)*100</f>
        <v>0</v>
      </c>
      <c r="BE841" s="181">
        <v>0</v>
      </c>
      <c r="BF841" s="181">
        <f>M841</f>
        <v>1.08E-3</v>
      </c>
      <c r="BH841" s="181">
        <f>G841*AO841</f>
        <v>0</v>
      </c>
      <c r="BI841" s="181">
        <f>G841*AP841</f>
        <v>0</v>
      </c>
      <c r="BJ841" s="181">
        <f>G841*H841</f>
        <v>0</v>
      </c>
      <c r="BK841" s="182" t="s">
        <v>747</v>
      </c>
      <c r="BL841" s="181">
        <v>725</v>
      </c>
      <c r="BW841" s="181">
        <v>21</v>
      </c>
      <c r="BX841" s="169" t="s">
        <v>451</v>
      </c>
    </row>
    <row r="842" spans="1:76" x14ac:dyDescent="0.25">
      <c r="A842" s="180"/>
      <c r="D842" s="179">
        <v>6</v>
      </c>
      <c r="E842" s="179" t="s">
        <v>737</v>
      </c>
      <c r="G842" s="178">
        <f t="shared" ref="G842:G844" si="134">D842</f>
        <v>6</v>
      </c>
      <c r="N842" s="177"/>
    </row>
    <row r="843" spans="1:76" x14ac:dyDescent="0.25">
      <c r="A843" s="180"/>
      <c r="D843" s="179">
        <v>0</v>
      </c>
      <c r="E843" s="179" t="s">
        <v>738</v>
      </c>
      <c r="G843" s="178">
        <f t="shared" si="134"/>
        <v>0</v>
      </c>
      <c r="N843" s="177"/>
    </row>
    <row r="844" spans="1:76" x14ac:dyDescent="0.25">
      <c r="A844" s="180"/>
      <c r="D844" s="179">
        <v>0</v>
      </c>
      <c r="E844" s="179" t="s">
        <v>733</v>
      </c>
      <c r="G844" s="178">
        <f t="shared" si="134"/>
        <v>0</v>
      </c>
      <c r="N844" s="177"/>
    </row>
    <row r="845" spans="1:76" x14ac:dyDescent="0.25">
      <c r="A845" s="186" t="s">
        <v>619</v>
      </c>
      <c r="B845" s="168" t="s">
        <v>588</v>
      </c>
      <c r="C845" s="168" t="s">
        <v>453</v>
      </c>
      <c r="D845" s="247" t="s">
        <v>454</v>
      </c>
      <c r="E845" s="239"/>
      <c r="F845" s="168" t="s">
        <v>98</v>
      </c>
      <c r="G845" s="181">
        <f>SUM(G846:G848)</f>
        <v>4</v>
      </c>
      <c r="H845" s="185"/>
      <c r="I845" s="181">
        <f>ROUND(G845*AO845,2)</f>
        <v>0</v>
      </c>
      <c r="J845" s="181">
        <f>ROUND(G845*AP845,2)</f>
        <v>0</v>
      </c>
      <c r="K845" s="181">
        <f>ROUND(G845*H845,2)</f>
        <v>0</v>
      </c>
      <c r="L845" s="181">
        <v>1.5E-3</v>
      </c>
      <c r="M845" s="181">
        <f>G845*L845</f>
        <v>6.0000000000000001E-3</v>
      </c>
      <c r="N845" s="184" t="s">
        <v>141</v>
      </c>
      <c r="Z845" s="181">
        <f>ROUND(IF(AQ845="5",BJ845,0),2)</f>
        <v>0</v>
      </c>
      <c r="AB845" s="181">
        <f>ROUND(IF(AQ845="1",BH845,0),2)</f>
        <v>0</v>
      </c>
      <c r="AC845" s="181">
        <f>ROUND(IF(AQ845="1",BI845,0),2)</f>
        <v>0</v>
      </c>
      <c r="AD845" s="181">
        <f>ROUND(IF(AQ845="7",BH845,0),2)</f>
        <v>0</v>
      </c>
      <c r="AE845" s="181">
        <f>ROUND(IF(AQ845="7",BI845,0),2)</f>
        <v>0</v>
      </c>
      <c r="AF845" s="181">
        <f>ROUND(IF(AQ845="2",BH845,0),2)</f>
        <v>0</v>
      </c>
      <c r="AG845" s="181">
        <f>ROUND(IF(AQ845="2",BI845,0),2)</f>
        <v>0</v>
      </c>
      <c r="AH845" s="181">
        <f>ROUND(IF(AQ845="0",BJ845,0),2)</f>
        <v>0</v>
      </c>
      <c r="AI845" s="183" t="s">
        <v>588</v>
      </c>
      <c r="AJ845" s="181">
        <f>IF(AN845=0,K845,0)</f>
        <v>0</v>
      </c>
      <c r="AK845" s="181">
        <f>IF(AN845=12,K845,0)</f>
        <v>0</v>
      </c>
      <c r="AL845" s="181">
        <f>IF(AN845=21,K845,0)</f>
        <v>0</v>
      </c>
      <c r="AN845" s="181">
        <v>21</v>
      </c>
      <c r="AO845" s="181">
        <f>H845*1</f>
        <v>0</v>
      </c>
      <c r="AP845" s="181">
        <f>H845*(1-1)</f>
        <v>0</v>
      </c>
      <c r="AQ845" s="182" t="s">
        <v>220</v>
      </c>
      <c r="AV845" s="181">
        <f>ROUND(AW845+AX845,2)</f>
        <v>0</v>
      </c>
      <c r="AW845" s="181">
        <f>ROUND(G845*AO845,2)</f>
        <v>0</v>
      </c>
      <c r="AX845" s="181">
        <f>ROUND(G845*AP845,2)</f>
        <v>0</v>
      </c>
      <c r="AY845" s="182" t="s">
        <v>763</v>
      </c>
      <c r="AZ845" s="182" t="s">
        <v>773</v>
      </c>
      <c r="BA845" s="183" t="s">
        <v>768</v>
      </c>
      <c r="BC845" s="181">
        <f>AW845+AX845</f>
        <v>0</v>
      </c>
      <c r="BD845" s="181">
        <f>H845/(100-BE845)*100</f>
        <v>0</v>
      </c>
      <c r="BE845" s="181">
        <v>0</v>
      </c>
      <c r="BF845" s="181">
        <f>M845</f>
        <v>6.0000000000000001E-3</v>
      </c>
      <c r="BH845" s="181">
        <f>G845*AO845</f>
        <v>0</v>
      </c>
      <c r="BI845" s="181">
        <f>G845*AP845</f>
        <v>0</v>
      </c>
      <c r="BJ845" s="181">
        <f>G845*H845</f>
        <v>0</v>
      </c>
      <c r="BK845" s="182" t="s">
        <v>242</v>
      </c>
      <c r="BL845" s="181">
        <v>725</v>
      </c>
      <c r="BW845" s="181">
        <v>21</v>
      </c>
      <c r="BX845" s="169" t="s">
        <v>454</v>
      </c>
    </row>
    <row r="846" spans="1:76" x14ac:dyDescent="0.25">
      <c r="A846" s="180"/>
      <c r="D846" s="179">
        <v>4</v>
      </c>
      <c r="E846" s="179" t="s">
        <v>737</v>
      </c>
      <c r="G846" s="178">
        <f t="shared" ref="G846:G848" si="135">D846</f>
        <v>4</v>
      </c>
      <c r="N846" s="177"/>
    </row>
    <row r="847" spans="1:76" x14ac:dyDescent="0.25">
      <c r="A847" s="180"/>
      <c r="D847" s="179">
        <v>0</v>
      </c>
      <c r="E847" s="179" t="s">
        <v>738</v>
      </c>
      <c r="G847" s="178">
        <f t="shared" si="135"/>
        <v>0</v>
      </c>
      <c r="N847" s="177"/>
    </row>
    <row r="848" spans="1:76" x14ac:dyDescent="0.25">
      <c r="A848" s="180"/>
      <c r="D848" s="179">
        <v>0</v>
      </c>
      <c r="E848" s="179" t="s">
        <v>733</v>
      </c>
      <c r="G848" s="178">
        <f t="shared" si="135"/>
        <v>0</v>
      </c>
      <c r="N848" s="177"/>
    </row>
    <row r="849" spans="1:76" x14ac:dyDescent="0.25">
      <c r="A849" s="186" t="s">
        <v>620</v>
      </c>
      <c r="B849" s="168" t="s">
        <v>588</v>
      </c>
      <c r="C849" s="168" t="s">
        <v>455</v>
      </c>
      <c r="D849" s="247" t="s">
        <v>456</v>
      </c>
      <c r="E849" s="239"/>
      <c r="F849" s="168" t="s">
        <v>98</v>
      </c>
      <c r="G849" s="181">
        <f>SUM(G850:G852)</f>
        <v>2</v>
      </c>
      <c r="H849" s="185"/>
      <c r="I849" s="181">
        <f>ROUND(G849*AO849,2)</f>
        <v>0</v>
      </c>
      <c r="J849" s="181">
        <f>ROUND(G849*AP849,2)</f>
        <v>0</v>
      </c>
      <c r="K849" s="181">
        <f>ROUND(G849*H849,2)</f>
        <v>0</v>
      </c>
      <c r="L849" s="181">
        <v>1.6000000000000001E-3</v>
      </c>
      <c r="M849" s="181">
        <f>G849*L849</f>
        <v>3.2000000000000002E-3</v>
      </c>
      <c r="N849" s="184" t="s">
        <v>141</v>
      </c>
      <c r="Z849" s="181">
        <f>ROUND(IF(AQ849="5",BJ849,0),2)</f>
        <v>0</v>
      </c>
      <c r="AB849" s="181">
        <f>ROUND(IF(AQ849="1",BH849,0),2)</f>
        <v>0</v>
      </c>
      <c r="AC849" s="181">
        <f>ROUND(IF(AQ849="1",BI849,0),2)</f>
        <v>0</v>
      </c>
      <c r="AD849" s="181">
        <f>ROUND(IF(AQ849="7",BH849,0),2)</f>
        <v>0</v>
      </c>
      <c r="AE849" s="181">
        <f>ROUND(IF(AQ849="7",BI849,0),2)</f>
        <v>0</v>
      </c>
      <c r="AF849" s="181">
        <f>ROUND(IF(AQ849="2",BH849,0),2)</f>
        <v>0</v>
      </c>
      <c r="AG849" s="181">
        <f>ROUND(IF(AQ849="2",BI849,0),2)</f>
        <v>0</v>
      </c>
      <c r="AH849" s="181">
        <f>ROUND(IF(AQ849="0",BJ849,0),2)</f>
        <v>0</v>
      </c>
      <c r="AI849" s="183" t="s">
        <v>588</v>
      </c>
      <c r="AJ849" s="181">
        <f>IF(AN849=0,K849,0)</f>
        <v>0</v>
      </c>
      <c r="AK849" s="181">
        <f>IF(AN849=12,K849,0)</f>
        <v>0</v>
      </c>
      <c r="AL849" s="181">
        <f>IF(AN849=21,K849,0)</f>
        <v>0</v>
      </c>
      <c r="AN849" s="181">
        <v>21</v>
      </c>
      <c r="AO849" s="181">
        <f>H849*1</f>
        <v>0</v>
      </c>
      <c r="AP849" s="181">
        <f>H849*(1-1)</f>
        <v>0</v>
      </c>
      <c r="AQ849" s="182" t="s">
        <v>220</v>
      </c>
      <c r="AV849" s="181">
        <f>ROUND(AW849+AX849,2)</f>
        <v>0</v>
      </c>
      <c r="AW849" s="181">
        <f>ROUND(G849*AO849,2)</f>
        <v>0</v>
      </c>
      <c r="AX849" s="181">
        <f>ROUND(G849*AP849,2)</f>
        <v>0</v>
      </c>
      <c r="AY849" s="182" t="s">
        <v>763</v>
      </c>
      <c r="AZ849" s="182" t="s">
        <v>773</v>
      </c>
      <c r="BA849" s="183" t="s">
        <v>768</v>
      </c>
      <c r="BC849" s="181">
        <f>AW849+AX849</f>
        <v>0</v>
      </c>
      <c r="BD849" s="181">
        <f>H849/(100-BE849)*100</f>
        <v>0</v>
      </c>
      <c r="BE849" s="181">
        <v>0</v>
      </c>
      <c r="BF849" s="181">
        <f>M849</f>
        <v>3.2000000000000002E-3</v>
      </c>
      <c r="BH849" s="181">
        <f>G849*AO849</f>
        <v>0</v>
      </c>
      <c r="BI849" s="181">
        <f>G849*AP849</f>
        <v>0</v>
      </c>
      <c r="BJ849" s="181">
        <f>G849*H849</f>
        <v>0</v>
      </c>
      <c r="BK849" s="182" t="s">
        <v>242</v>
      </c>
      <c r="BL849" s="181">
        <v>725</v>
      </c>
      <c r="BW849" s="181">
        <v>21</v>
      </c>
      <c r="BX849" s="169" t="s">
        <v>456</v>
      </c>
    </row>
    <row r="850" spans="1:76" x14ac:dyDescent="0.25">
      <c r="A850" s="180"/>
      <c r="D850" s="179">
        <v>2</v>
      </c>
      <c r="E850" s="179" t="s">
        <v>737</v>
      </c>
      <c r="G850" s="178">
        <f t="shared" ref="G850:G852" si="136">D850</f>
        <v>2</v>
      </c>
      <c r="N850" s="177"/>
    </row>
    <row r="851" spans="1:76" x14ac:dyDescent="0.25">
      <c r="A851" s="180"/>
      <c r="D851" s="179">
        <v>0</v>
      </c>
      <c r="E851" s="179" t="s">
        <v>738</v>
      </c>
      <c r="G851" s="178">
        <f t="shared" si="136"/>
        <v>0</v>
      </c>
      <c r="N851" s="177"/>
    </row>
    <row r="852" spans="1:76" x14ac:dyDescent="0.25">
      <c r="A852" s="180"/>
      <c r="D852" s="179">
        <v>0</v>
      </c>
      <c r="E852" s="179" t="s">
        <v>733</v>
      </c>
      <c r="G852" s="178">
        <f t="shared" si="136"/>
        <v>0</v>
      </c>
      <c r="N852" s="177"/>
    </row>
    <row r="853" spans="1:76" x14ac:dyDescent="0.25">
      <c r="A853" s="186" t="s">
        <v>622</v>
      </c>
      <c r="B853" s="168" t="s">
        <v>588</v>
      </c>
      <c r="C853" s="168" t="s">
        <v>558</v>
      </c>
      <c r="D853" s="247" t="s">
        <v>766</v>
      </c>
      <c r="E853" s="239"/>
      <c r="F853" s="168" t="s">
        <v>98</v>
      </c>
      <c r="G853" s="181" t="str">
        <f>G854</f>
        <v>1</v>
      </c>
      <c r="H853" s="185"/>
      <c r="I853" s="181">
        <f>ROUND(G853*AO853,2)</f>
        <v>0</v>
      </c>
      <c r="J853" s="181">
        <f>ROUND(G853*AP853,2)</f>
        <v>0</v>
      </c>
      <c r="K853" s="181">
        <f>ROUND(G853*H853,2)</f>
        <v>0</v>
      </c>
      <c r="L853" s="181">
        <v>1.1999999999999999E-3</v>
      </c>
      <c r="M853" s="181">
        <f>G853*L853</f>
        <v>1.1999999999999999E-3</v>
      </c>
      <c r="N853" s="184" t="s">
        <v>812</v>
      </c>
      <c r="Z853" s="181">
        <f>ROUND(IF(AQ853="5",BJ853,0),2)</f>
        <v>0</v>
      </c>
      <c r="AB853" s="181">
        <f>ROUND(IF(AQ853="1",BH853,0),2)</f>
        <v>0</v>
      </c>
      <c r="AC853" s="181">
        <f>ROUND(IF(AQ853="1",BI853,0),2)</f>
        <v>0</v>
      </c>
      <c r="AD853" s="181">
        <f>ROUND(IF(AQ853="7",BH853,0),2)</f>
        <v>0</v>
      </c>
      <c r="AE853" s="181">
        <f>ROUND(IF(AQ853="7",BI853,0),2)</f>
        <v>0</v>
      </c>
      <c r="AF853" s="181">
        <f>ROUND(IF(AQ853="2",BH853,0),2)</f>
        <v>0</v>
      </c>
      <c r="AG853" s="181">
        <f>ROUND(IF(AQ853="2",BI853,0),2)</f>
        <v>0</v>
      </c>
      <c r="AH853" s="181">
        <f>ROUND(IF(AQ853="0",BJ853,0),2)</f>
        <v>0</v>
      </c>
      <c r="AI853" s="183" t="s">
        <v>588</v>
      </c>
      <c r="AJ853" s="181">
        <f>IF(AN853=0,K853,0)</f>
        <v>0</v>
      </c>
      <c r="AK853" s="181">
        <f>IF(AN853=12,K853,0)</f>
        <v>0</v>
      </c>
      <c r="AL853" s="181">
        <f>IF(AN853=21,K853,0)</f>
        <v>0</v>
      </c>
      <c r="AN853" s="181">
        <v>21</v>
      </c>
      <c r="AO853" s="181">
        <f>H853*1</f>
        <v>0</v>
      </c>
      <c r="AP853" s="181">
        <f>H853*(1-1)</f>
        <v>0</v>
      </c>
      <c r="AQ853" s="182" t="s">
        <v>220</v>
      </c>
      <c r="AV853" s="181">
        <f>ROUND(AW853+AX853,2)</f>
        <v>0</v>
      </c>
      <c r="AW853" s="181">
        <f>ROUND(G853*AO853,2)</f>
        <v>0</v>
      </c>
      <c r="AX853" s="181">
        <f>ROUND(G853*AP853,2)</f>
        <v>0</v>
      </c>
      <c r="AY853" s="182" t="s">
        <v>763</v>
      </c>
      <c r="AZ853" s="182" t="s">
        <v>773</v>
      </c>
      <c r="BA853" s="183" t="s">
        <v>768</v>
      </c>
      <c r="BC853" s="181">
        <f>AW853+AX853</f>
        <v>0</v>
      </c>
      <c r="BD853" s="181">
        <f>H853/(100-BE853)*100</f>
        <v>0</v>
      </c>
      <c r="BE853" s="181">
        <v>0</v>
      </c>
      <c r="BF853" s="181">
        <f>M853</f>
        <v>1.1999999999999999E-3</v>
      </c>
      <c r="BH853" s="181">
        <f>G853*AO853</f>
        <v>0</v>
      </c>
      <c r="BI853" s="181">
        <f>G853*AP853</f>
        <v>0</v>
      </c>
      <c r="BJ853" s="181">
        <f>G853*H853</f>
        <v>0</v>
      </c>
      <c r="BK853" s="182" t="s">
        <v>242</v>
      </c>
      <c r="BL853" s="181">
        <v>725</v>
      </c>
      <c r="BW853" s="181">
        <v>21</v>
      </c>
      <c r="BX853" s="169" t="s">
        <v>766</v>
      </c>
    </row>
    <row r="854" spans="1:76" x14ac:dyDescent="0.25">
      <c r="A854" s="180"/>
      <c r="D854" s="179" t="s">
        <v>217</v>
      </c>
      <c r="E854" s="179" t="s">
        <v>737</v>
      </c>
      <c r="G854" s="178" t="str">
        <f>D854</f>
        <v>1</v>
      </c>
      <c r="N854" s="177"/>
    </row>
    <row r="855" spans="1:76" x14ac:dyDescent="0.25">
      <c r="A855" s="186" t="s">
        <v>623</v>
      </c>
      <c r="B855" s="168" t="s">
        <v>588</v>
      </c>
      <c r="C855" s="168" t="s">
        <v>459</v>
      </c>
      <c r="D855" s="247" t="s">
        <v>460</v>
      </c>
      <c r="E855" s="239"/>
      <c r="F855" s="168" t="s">
        <v>167</v>
      </c>
      <c r="G855" s="181">
        <f>SUM(G857:G859)</f>
        <v>8</v>
      </c>
      <c r="H855" s="185"/>
      <c r="I855" s="181">
        <f>ROUND(G855*AO855,2)</f>
        <v>0</v>
      </c>
      <c r="J855" s="181">
        <f>ROUND(G855*AP855,2)</f>
        <v>0</v>
      </c>
      <c r="K855" s="181">
        <f>ROUND(G855*H855,2)</f>
        <v>0</v>
      </c>
      <c r="L855" s="181">
        <v>1.9460000000000002E-2</v>
      </c>
      <c r="M855" s="181">
        <f>G855*L855</f>
        <v>0.15568000000000001</v>
      </c>
      <c r="N855" s="184" t="s">
        <v>812</v>
      </c>
      <c r="Z855" s="181">
        <f>ROUND(IF(AQ855="5",BJ855,0),2)</f>
        <v>0</v>
      </c>
      <c r="AB855" s="181">
        <f>ROUND(IF(AQ855="1",BH855,0),2)</f>
        <v>0</v>
      </c>
      <c r="AC855" s="181">
        <f>ROUND(IF(AQ855="1",BI855,0),2)</f>
        <v>0</v>
      </c>
      <c r="AD855" s="181">
        <f>ROUND(IF(AQ855="7",BH855,0),2)</f>
        <v>0</v>
      </c>
      <c r="AE855" s="181">
        <f>ROUND(IF(AQ855="7",BI855,0),2)</f>
        <v>0</v>
      </c>
      <c r="AF855" s="181">
        <f>ROUND(IF(AQ855="2",BH855,0),2)</f>
        <v>0</v>
      </c>
      <c r="AG855" s="181">
        <f>ROUND(IF(AQ855="2",BI855,0),2)</f>
        <v>0</v>
      </c>
      <c r="AH855" s="181">
        <f>ROUND(IF(AQ855="0",BJ855,0),2)</f>
        <v>0</v>
      </c>
      <c r="AI855" s="183" t="s">
        <v>588</v>
      </c>
      <c r="AJ855" s="181">
        <f>IF(AN855=0,K855,0)</f>
        <v>0</v>
      </c>
      <c r="AK855" s="181">
        <f>IF(AN855=12,K855,0)</f>
        <v>0</v>
      </c>
      <c r="AL855" s="181">
        <f>IF(AN855=21,K855,0)</f>
        <v>0</v>
      </c>
      <c r="AN855" s="181">
        <v>21</v>
      </c>
      <c r="AO855" s="181">
        <f>H855*0</f>
        <v>0</v>
      </c>
      <c r="AP855" s="181">
        <f>H855*(1-0)</f>
        <v>0</v>
      </c>
      <c r="AQ855" s="182" t="s">
        <v>220</v>
      </c>
      <c r="AV855" s="181">
        <f>ROUND(AW855+AX855,2)</f>
        <v>0</v>
      </c>
      <c r="AW855" s="181">
        <f>ROUND(G855*AO855,2)</f>
        <v>0</v>
      </c>
      <c r="AX855" s="181">
        <f>ROUND(G855*AP855,2)</f>
        <v>0</v>
      </c>
      <c r="AY855" s="182" t="s">
        <v>763</v>
      </c>
      <c r="AZ855" s="182" t="s">
        <v>773</v>
      </c>
      <c r="BA855" s="183" t="s">
        <v>768</v>
      </c>
      <c r="BC855" s="181">
        <f>AW855+AX855</f>
        <v>0</v>
      </c>
      <c r="BD855" s="181">
        <f>H855/(100-BE855)*100</f>
        <v>0</v>
      </c>
      <c r="BE855" s="181">
        <v>0</v>
      </c>
      <c r="BF855" s="181">
        <f>M855</f>
        <v>0.15568000000000001</v>
      </c>
      <c r="BH855" s="181">
        <f>G855*AO855</f>
        <v>0</v>
      </c>
      <c r="BI855" s="181">
        <f>G855*AP855</f>
        <v>0</v>
      </c>
      <c r="BJ855" s="181">
        <f>G855*H855</f>
        <v>0</v>
      </c>
      <c r="BK855" s="182" t="s">
        <v>747</v>
      </c>
      <c r="BL855" s="181">
        <v>725</v>
      </c>
      <c r="BW855" s="181">
        <v>21</v>
      </c>
      <c r="BX855" s="169" t="s">
        <v>460</v>
      </c>
    </row>
    <row r="856" spans="1:76" ht="13.5" customHeight="1" x14ac:dyDescent="0.25">
      <c r="A856" s="180"/>
      <c r="C856" s="192" t="s">
        <v>234</v>
      </c>
      <c r="D856" s="260" t="s">
        <v>765</v>
      </c>
      <c r="E856" s="261"/>
      <c r="F856" s="261"/>
      <c r="G856" s="261"/>
      <c r="H856" s="261"/>
      <c r="I856" s="261"/>
      <c r="J856" s="261"/>
      <c r="K856" s="261"/>
      <c r="L856" s="261"/>
      <c r="M856" s="261"/>
      <c r="N856" s="262"/>
    </row>
    <row r="857" spans="1:76" x14ac:dyDescent="0.25">
      <c r="A857" s="180"/>
      <c r="D857" s="179">
        <v>4</v>
      </c>
      <c r="E857" s="179" t="s">
        <v>737</v>
      </c>
      <c r="G857" s="178">
        <f t="shared" ref="G857:G859" si="137">D857</f>
        <v>4</v>
      </c>
      <c r="N857" s="177"/>
    </row>
    <row r="858" spans="1:76" x14ac:dyDescent="0.25">
      <c r="A858" s="180"/>
      <c r="D858" s="179">
        <v>0</v>
      </c>
      <c r="E858" s="179" t="s">
        <v>738</v>
      </c>
      <c r="G858" s="178">
        <f t="shared" si="137"/>
        <v>0</v>
      </c>
      <c r="N858" s="177"/>
    </row>
    <row r="859" spans="1:76" x14ac:dyDescent="0.25">
      <c r="A859" s="180"/>
      <c r="D859" s="179">
        <v>4</v>
      </c>
      <c r="E859" s="179" t="s">
        <v>733</v>
      </c>
      <c r="G859" s="178">
        <f t="shared" si="137"/>
        <v>4</v>
      </c>
      <c r="N859" s="177"/>
    </row>
    <row r="860" spans="1:76" x14ac:dyDescent="0.25">
      <c r="A860" s="186" t="s">
        <v>624</v>
      </c>
      <c r="B860" s="168" t="s">
        <v>588</v>
      </c>
      <c r="C860" s="168" t="s">
        <v>461</v>
      </c>
      <c r="D860" s="247" t="s">
        <v>462</v>
      </c>
      <c r="E860" s="239"/>
      <c r="F860" s="168" t="s">
        <v>98</v>
      </c>
      <c r="G860" s="181">
        <f>SUM(G862:G864)</f>
        <v>8</v>
      </c>
      <c r="H860" s="185"/>
      <c r="I860" s="181">
        <f>ROUND(G860*AO860,2)</f>
        <v>0</v>
      </c>
      <c r="J860" s="181">
        <f>ROUND(G860*AP860,2)</f>
        <v>0</v>
      </c>
      <c r="K860" s="181">
        <f>ROUND(G860*H860,2)</f>
        <v>0</v>
      </c>
      <c r="L860" s="181">
        <v>3.0000000000000001E-5</v>
      </c>
      <c r="M860" s="181">
        <f>G860*L860</f>
        <v>2.4000000000000001E-4</v>
      </c>
      <c r="N860" s="184" t="s">
        <v>812</v>
      </c>
      <c r="Z860" s="181">
        <f>ROUND(IF(AQ860="5",BJ860,0),2)</f>
        <v>0</v>
      </c>
      <c r="AB860" s="181">
        <f>ROUND(IF(AQ860="1",BH860,0),2)</f>
        <v>0</v>
      </c>
      <c r="AC860" s="181">
        <f>ROUND(IF(AQ860="1",BI860,0),2)</f>
        <v>0</v>
      </c>
      <c r="AD860" s="181">
        <f>ROUND(IF(AQ860="7",BH860,0),2)</f>
        <v>0</v>
      </c>
      <c r="AE860" s="181">
        <f>ROUND(IF(AQ860="7",BI860,0),2)</f>
        <v>0</v>
      </c>
      <c r="AF860" s="181">
        <f>ROUND(IF(AQ860="2",BH860,0),2)</f>
        <v>0</v>
      </c>
      <c r="AG860" s="181">
        <f>ROUND(IF(AQ860="2",BI860,0),2)</f>
        <v>0</v>
      </c>
      <c r="AH860" s="181">
        <f>ROUND(IF(AQ860="0",BJ860,0),2)</f>
        <v>0</v>
      </c>
      <c r="AI860" s="183" t="s">
        <v>588</v>
      </c>
      <c r="AJ860" s="181">
        <f>IF(AN860=0,K860,0)</f>
        <v>0</v>
      </c>
      <c r="AK860" s="181">
        <f>IF(AN860=12,K860,0)</f>
        <v>0</v>
      </c>
      <c r="AL860" s="181">
        <f>IF(AN860=21,K860,0)</f>
        <v>0</v>
      </c>
      <c r="AN860" s="181">
        <v>21</v>
      </c>
      <c r="AO860" s="181">
        <f>H860*0.02963522</f>
        <v>0</v>
      </c>
      <c r="AP860" s="181">
        <f>H860*(1-0.02963522)</f>
        <v>0</v>
      </c>
      <c r="AQ860" s="182" t="s">
        <v>220</v>
      </c>
      <c r="AV860" s="181">
        <f>ROUND(AW860+AX860,2)</f>
        <v>0</v>
      </c>
      <c r="AW860" s="181">
        <f>ROUND(G860*AO860,2)</f>
        <v>0</v>
      </c>
      <c r="AX860" s="181">
        <f>ROUND(G860*AP860,2)</f>
        <v>0</v>
      </c>
      <c r="AY860" s="182" t="s">
        <v>763</v>
      </c>
      <c r="AZ860" s="182" t="s">
        <v>773</v>
      </c>
      <c r="BA860" s="183" t="s">
        <v>768</v>
      </c>
      <c r="BC860" s="181">
        <f>AW860+AX860</f>
        <v>0</v>
      </c>
      <c r="BD860" s="181">
        <f>H860/(100-BE860)*100</f>
        <v>0</v>
      </c>
      <c r="BE860" s="181">
        <v>0</v>
      </c>
      <c r="BF860" s="181">
        <f>M860</f>
        <v>2.4000000000000001E-4</v>
      </c>
      <c r="BH860" s="181">
        <f>G860*AO860</f>
        <v>0</v>
      </c>
      <c r="BI860" s="181">
        <f>G860*AP860</f>
        <v>0</v>
      </c>
      <c r="BJ860" s="181">
        <f>G860*H860</f>
        <v>0</v>
      </c>
      <c r="BK860" s="182" t="s">
        <v>747</v>
      </c>
      <c r="BL860" s="181">
        <v>725</v>
      </c>
      <c r="BW860" s="181">
        <v>21</v>
      </c>
      <c r="BX860" s="169" t="s">
        <v>462</v>
      </c>
    </row>
    <row r="861" spans="1:76" ht="13.5" customHeight="1" x14ac:dyDescent="0.25">
      <c r="A861" s="180"/>
      <c r="C861" s="192" t="s">
        <v>234</v>
      </c>
      <c r="D861" s="260" t="s">
        <v>765</v>
      </c>
      <c r="E861" s="261"/>
      <c r="F861" s="261"/>
      <c r="G861" s="261"/>
      <c r="H861" s="261"/>
      <c r="I861" s="261"/>
      <c r="J861" s="261"/>
      <c r="K861" s="261"/>
      <c r="L861" s="261"/>
      <c r="M861" s="261"/>
      <c r="N861" s="262"/>
    </row>
    <row r="862" spans="1:76" x14ac:dyDescent="0.25">
      <c r="A862" s="180"/>
      <c r="D862" s="179">
        <v>4</v>
      </c>
      <c r="E862" s="179" t="s">
        <v>737</v>
      </c>
      <c r="G862" s="178">
        <f t="shared" ref="G862:G864" si="138">D862</f>
        <v>4</v>
      </c>
      <c r="N862" s="177"/>
    </row>
    <row r="863" spans="1:76" x14ac:dyDescent="0.25">
      <c r="A863" s="180"/>
      <c r="D863" s="179">
        <v>0</v>
      </c>
      <c r="E863" s="179" t="s">
        <v>738</v>
      </c>
      <c r="G863" s="178">
        <f t="shared" si="138"/>
        <v>0</v>
      </c>
      <c r="N863" s="177"/>
    </row>
    <row r="864" spans="1:76" x14ac:dyDescent="0.25">
      <c r="A864" s="180"/>
      <c r="D864" s="179">
        <v>4</v>
      </c>
      <c r="E864" s="179" t="s">
        <v>733</v>
      </c>
      <c r="G864" s="178">
        <f t="shared" si="138"/>
        <v>4</v>
      </c>
      <c r="N864" s="177"/>
    </row>
    <row r="865" spans="1:76" x14ac:dyDescent="0.25">
      <c r="A865" s="186" t="s">
        <v>625</v>
      </c>
      <c r="B865" s="168" t="s">
        <v>588</v>
      </c>
      <c r="C865" s="168" t="s">
        <v>463</v>
      </c>
      <c r="D865" s="247" t="s">
        <v>464</v>
      </c>
      <c r="E865" s="239"/>
      <c r="F865" s="168" t="s">
        <v>98</v>
      </c>
      <c r="G865" s="181">
        <f>SUM(G867:G869)</f>
        <v>1</v>
      </c>
      <c r="H865" s="185"/>
      <c r="I865" s="181">
        <f>ROUND(G865*AO865,2)</f>
        <v>0</v>
      </c>
      <c r="J865" s="181">
        <f>ROUND(G865*AP865,2)</f>
        <v>0</v>
      </c>
      <c r="K865" s="181">
        <f>ROUND(G865*H865,2)</f>
        <v>0</v>
      </c>
      <c r="L865" s="181">
        <v>1.933E-2</v>
      </c>
      <c r="M865" s="181">
        <f>G865*L865</f>
        <v>1.933E-2</v>
      </c>
      <c r="N865" s="184" t="s">
        <v>812</v>
      </c>
      <c r="Z865" s="181">
        <f>ROUND(IF(AQ865="5",BJ865,0),2)</f>
        <v>0</v>
      </c>
      <c r="AB865" s="181">
        <f>ROUND(IF(AQ865="1",BH865,0),2)</f>
        <v>0</v>
      </c>
      <c r="AC865" s="181">
        <f>ROUND(IF(AQ865="1",BI865,0),2)</f>
        <v>0</v>
      </c>
      <c r="AD865" s="181">
        <f>ROUND(IF(AQ865="7",BH865,0),2)</f>
        <v>0</v>
      </c>
      <c r="AE865" s="181">
        <f>ROUND(IF(AQ865="7",BI865,0),2)</f>
        <v>0</v>
      </c>
      <c r="AF865" s="181">
        <f>ROUND(IF(AQ865="2",BH865,0),2)</f>
        <v>0</v>
      </c>
      <c r="AG865" s="181">
        <f>ROUND(IF(AQ865="2",BI865,0),2)</f>
        <v>0</v>
      </c>
      <c r="AH865" s="181">
        <f>ROUND(IF(AQ865="0",BJ865,0),2)</f>
        <v>0</v>
      </c>
      <c r="AI865" s="183" t="s">
        <v>588</v>
      </c>
      <c r="AJ865" s="181">
        <f>IF(AN865=0,K865,0)</f>
        <v>0</v>
      </c>
      <c r="AK865" s="181">
        <f>IF(AN865=12,K865,0)</f>
        <v>0</v>
      </c>
      <c r="AL865" s="181">
        <f>IF(AN865=21,K865,0)</f>
        <v>0</v>
      </c>
      <c r="AN865" s="181">
        <v>21</v>
      </c>
      <c r="AO865" s="181">
        <f>H865*0</f>
        <v>0</v>
      </c>
      <c r="AP865" s="181">
        <f>H865*(1-0)</f>
        <v>0</v>
      </c>
      <c r="AQ865" s="182" t="s">
        <v>220</v>
      </c>
      <c r="AV865" s="181">
        <f>ROUND(AW865+AX865,2)</f>
        <v>0</v>
      </c>
      <c r="AW865" s="181">
        <f>ROUND(G865*AO865,2)</f>
        <v>0</v>
      </c>
      <c r="AX865" s="181">
        <f>ROUND(G865*AP865,2)</f>
        <v>0</v>
      </c>
      <c r="AY865" s="182" t="s">
        <v>763</v>
      </c>
      <c r="AZ865" s="182" t="s">
        <v>773</v>
      </c>
      <c r="BA865" s="183" t="s">
        <v>768</v>
      </c>
      <c r="BC865" s="181">
        <f>AW865+AX865</f>
        <v>0</v>
      </c>
      <c r="BD865" s="181">
        <f>H865/(100-BE865)*100</f>
        <v>0</v>
      </c>
      <c r="BE865" s="181">
        <v>0</v>
      </c>
      <c r="BF865" s="181">
        <f>M865</f>
        <v>1.933E-2</v>
      </c>
      <c r="BH865" s="181">
        <f>G865*AO865</f>
        <v>0</v>
      </c>
      <c r="BI865" s="181">
        <f>G865*AP865</f>
        <v>0</v>
      </c>
      <c r="BJ865" s="181">
        <f>G865*H865</f>
        <v>0</v>
      </c>
      <c r="BK865" s="182" t="s">
        <v>747</v>
      </c>
      <c r="BL865" s="181">
        <v>725</v>
      </c>
      <c r="BW865" s="181">
        <v>21</v>
      </c>
      <c r="BX865" s="169" t="s">
        <v>464</v>
      </c>
    </row>
    <row r="866" spans="1:76" ht="13.5" customHeight="1" x14ac:dyDescent="0.25">
      <c r="A866" s="180"/>
      <c r="C866" s="192" t="s">
        <v>234</v>
      </c>
      <c r="D866" s="260" t="s">
        <v>765</v>
      </c>
      <c r="E866" s="261"/>
      <c r="F866" s="261"/>
      <c r="G866" s="261"/>
      <c r="H866" s="261"/>
      <c r="I866" s="261"/>
      <c r="J866" s="261"/>
      <c r="K866" s="261"/>
      <c r="L866" s="261"/>
      <c r="M866" s="261"/>
      <c r="N866" s="262"/>
    </row>
    <row r="867" spans="1:76" x14ac:dyDescent="0.25">
      <c r="A867" s="180"/>
      <c r="D867" s="179">
        <v>0</v>
      </c>
      <c r="E867" s="179" t="s">
        <v>737</v>
      </c>
      <c r="G867" s="178">
        <f t="shared" ref="G867:G869" si="139">D867</f>
        <v>0</v>
      </c>
      <c r="N867" s="177"/>
    </row>
    <row r="868" spans="1:76" x14ac:dyDescent="0.25">
      <c r="A868" s="180"/>
      <c r="D868" s="179">
        <v>0</v>
      </c>
      <c r="E868" s="179" t="s">
        <v>738</v>
      </c>
      <c r="G868" s="178">
        <f t="shared" si="139"/>
        <v>0</v>
      </c>
      <c r="N868" s="177"/>
    </row>
    <row r="869" spans="1:76" x14ac:dyDescent="0.25">
      <c r="A869" s="180"/>
      <c r="D869" s="179">
        <v>1</v>
      </c>
      <c r="E869" s="179" t="s">
        <v>733</v>
      </c>
      <c r="G869" s="178">
        <f t="shared" si="139"/>
        <v>1</v>
      </c>
      <c r="N869" s="177"/>
    </row>
    <row r="870" spans="1:76" x14ac:dyDescent="0.25">
      <c r="A870" s="186" t="s">
        <v>626</v>
      </c>
      <c r="B870" s="168" t="s">
        <v>588</v>
      </c>
      <c r="C870" s="168" t="s">
        <v>466</v>
      </c>
      <c r="D870" s="247" t="s">
        <v>467</v>
      </c>
      <c r="E870" s="239"/>
      <c r="F870" s="168" t="s">
        <v>98</v>
      </c>
      <c r="G870" s="181">
        <f>SUM(G872:G874)</f>
        <v>1</v>
      </c>
      <c r="H870" s="185"/>
      <c r="I870" s="181">
        <f>ROUND(G870*AO870,2)</f>
        <v>0</v>
      </c>
      <c r="J870" s="181">
        <f>ROUND(G870*AP870,2)</f>
        <v>0</v>
      </c>
      <c r="K870" s="181">
        <f>ROUND(G870*H870,2)</f>
        <v>0</v>
      </c>
      <c r="L870" s="181">
        <v>5.0000000000000001E-4</v>
      </c>
      <c r="M870" s="181">
        <f>G870*L870</f>
        <v>5.0000000000000001E-4</v>
      </c>
      <c r="N870" s="184" t="s">
        <v>812</v>
      </c>
      <c r="Z870" s="181">
        <f>ROUND(IF(AQ870="5",BJ870,0),2)</f>
        <v>0</v>
      </c>
      <c r="AB870" s="181">
        <f>ROUND(IF(AQ870="1",BH870,0),2)</f>
        <v>0</v>
      </c>
      <c r="AC870" s="181">
        <f>ROUND(IF(AQ870="1",BI870,0),2)</f>
        <v>0</v>
      </c>
      <c r="AD870" s="181">
        <f>ROUND(IF(AQ870="7",BH870,0),2)</f>
        <v>0</v>
      </c>
      <c r="AE870" s="181">
        <f>ROUND(IF(AQ870="7",BI870,0),2)</f>
        <v>0</v>
      </c>
      <c r="AF870" s="181">
        <f>ROUND(IF(AQ870="2",BH870,0),2)</f>
        <v>0</v>
      </c>
      <c r="AG870" s="181">
        <f>ROUND(IF(AQ870="2",BI870,0),2)</f>
        <v>0</v>
      </c>
      <c r="AH870" s="181">
        <f>ROUND(IF(AQ870="0",BJ870,0),2)</f>
        <v>0</v>
      </c>
      <c r="AI870" s="183" t="s">
        <v>588</v>
      </c>
      <c r="AJ870" s="181">
        <f>IF(AN870=0,K870,0)</f>
        <v>0</v>
      </c>
      <c r="AK870" s="181">
        <f>IF(AN870=12,K870,0)</f>
        <v>0</v>
      </c>
      <c r="AL870" s="181">
        <f>IF(AN870=21,K870,0)</f>
        <v>0</v>
      </c>
      <c r="AN870" s="181">
        <v>21</v>
      </c>
      <c r="AO870" s="181">
        <f>H870*0.285806452</f>
        <v>0</v>
      </c>
      <c r="AP870" s="181">
        <f>H870*(1-0.285806452)</f>
        <v>0</v>
      </c>
      <c r="AQ870" s="182" t="s">
        <v>220</v>
      </c>
      <c r="AV870" s="181">
        <f>ROUND(AW870+AX870,2)</f>
        <v>0</v>
      </c>
      <c r="AW870" s="181">
        <f>ROUND(G870*AO870,2)</f>
        <v>0</v>
      </c>
      <c r="AX870" s="181">
        <f>ROUND(G870*AP870,2)</f>
        <v>0</v>
      </c>
      <c r="AY870" s="182" t="s">
        <v>763</v>
      </c>
      <c r="AZ870" s="182" t="s">
        <v>773</v>
      </c>
      <c r="BA870" s="183" t="s">
        <v>768</v>
      </c>
      <c r="BC870" s="181">
        <f>AW870+AX870</f>
        <v>0</v>
      </c>
      <c r="BD870" s="181">
        <f>H870/(100-BE870)*100</f>
        <v>0</v>
      </c>
      <c r="BE870" s="181">
        <v>0</v>
      </c>
      <c r="BF870" s="181">
        <f>M870</f>
        <v>5.0000000000000001E-4</v>
      </c>
      <c r="BH870" s="181">
        <f>G870*AO870</f>
        <v>0</v>
      </c>
      <c r="BI870" s="181">
        <f>G870*AP870</f>
        <v>0</v>
      </c>
      <c r="BJ870" s="181">
        <f>G870*H870</f>
        <v>0</v>
      </c>
      <c r="BK870" s="182" t="s">
        <v>747</v>
      </c>
      <c r="BL870" s="181">
        <v>725</v>
      </c>
      <c r="BW870" s="181">
        <v>21</v>
      </c>
      <c r="BX870" s="169" t="s">
        <v>467</v>
      </c>
    </row>
    <row r="871" spans="1:76" ht="13.5" customHeight="1" x14ac:dyDescent="0.25">
      <c r="A871" s="180"/>
      <c r="C871" s="192" t="s">
        <v>234</v>
      </c>
      <c r="D871" s="260" t="s">
        <v>765</v>
      </c>
      <c r="E871" s="261"/>
      <c r="F871" s="261"/>
      <c r="G871" s="261"/>
      <c r="H871" s="261"/>
      <c r="I871" s="261"/>
      <c r="J871" s="261"/>
      <c r="K871" s="261"/>
      <c r="L871" s="261"/>
      <c r="M871" s="261"/>
      <c r="N871" s="262"/>
    </row>
    <row r="872" spans="1:76" x14ac:dyDescent="0.25">
      <c r="A872" s="180"/>
      <c r="D872" s="179">
        <v>0</v>
      </c>
      <c r="E872" s="179" t="s">
        <v>737</v>
      </c>
      <c r="G872" s="178">
        <f t="shared" ref="G872:G874" si="140">D872</f>
        <v>0</v>
      </c>
      <c r="N872" s="177"/>
    </row>
    <row r="873" spans="1:76" x14ac:dyDescent="0.25">
      <c r="A873" s="180"/>
      <c r="D873" s="179">
        <v>0</v>
      </c>
      <c r="E873" s="179" t="s">
        <v>738</v>
      </c>
      <c r="G873" s="178">
        <f t="shared" si="140"/>
        <v>0</v>
      </c>
      <c r="N873" s="177"/>
    </row>
    <row r="874" spans="1:76" x14ac:dyDescent="0.25">
      <c r="A874" s="180"/>
      <c r="D874" s="179">
        <v>1</v>
      </c>
      <c r="E874" s="179" t="s">
        <v>733</v>
      </c>
      <c r="G874" s="178">
        <f t="shared" si="140"/>
        <v>1</v>
      </c>
      <c r="N874" s="177"/>
    </row>
    <row r="875" spans="1:76" x14ac:dyDescent="0.25">
      <c r="A875" s="191" t="s">
        <v>141</v>
      </c>
      <c r="B875" s="190" t="s">
        <v>588</v>
      </c>
      <c r="C875" s="190" t="s">
        <v>278</v>
      </c>
      <c r="D875" s="257" t="s">
        <v>279</v>
      </c>
      <c r="E875" s="258"/>
      <c r="F875" s="189" t="s">
        <v>12</v>
      </c>
      <c r="G875" s="189" t="s">
        <v>12</v>
      </c>
      <c r="H875" s="189" t="s">
        <v>12</v>
      </c>
      <c r="I875" s="187">
        <f>ROUND(SUM(I876:I876),2)</f>
        <v>0</v>
      </c>
      <c r="J875" s="187">
        <f>ROUND(SUM(J876:J876),2)</f>
        <v>0</v>
      </c>
      <c r="K875" s="187">
        <f>ROUND(SUM(K876:K876),2)</f>
        <v>0</v>
      </c>
      <c r="L875" s="183" t="s">
        <v>141</v>
      </c>
      <c r="M875" s="187">
        <f>SUM(M876:M876)</f>
        <v>2.2599999999999999E-3</v>
      </c>
      <c r="N875" s="188" t="s">
        <v>141</v>
      </c>
      <c r="AI875" s="183" t="s">
        <v>588</v>
      </c>
      <c r="AS875" s="187">
        <f>SUM(AJ876:AJ876)</f>
        <v>0</v>
      </c>
      <c r="AT875" s="187">
        <f>SUM(AK876:AK876)</f>
        <v>0</v>
      </c>
      <c r="AU875" s="187">
        <f>SUM(AL876:AL876)</f>
        <v>0</v>
      </c>
    </row>
    <row r="876" spans="1:76" x14ac:dyDescent="0.25">
      <c r="A876" s="186" t="s">
        <v>627</v>
      </c>
      <c r="B876" s="168" t="s">
        <v>588</v>
      </c>
      <c r="C876" s="168" t="s">
        <v>281</v>
      </c>
      <c r="D876" s="247" t="s">
        <v>282</v>
      </c>
      <c r="E876" s="239"/>
      <c r="F876" s="168" t="s">
        <v>167</v>
      </c>
      <c r="G876" s="181">
        <f>SUM(G878:G880)</f>
        <v>2</v>
      </c>
      <c r="H876" s="185"/>
      <c r="I876" s="181">
        <f>ROUND(G876*AO876,2)</f>
        <v>0</v>
      </c>
      <c r="J876" s="181">
        <f>ROUND(G876*AP876,2)</f>
        <v>0</v>
      </c>
      <c r="K876" s="181">
        <f>ROUND(G876*H876,2)</f>
        <v>0</v>
      </c>
      <c r="L876" s="181">
        <v>1.1299999999999999E-3</v>
      </c>
      <c r="M876" s="181">
        <f>G876*L876</f>
        <v>2.2599999999999999E-3</v>
      </c>
      <c r="N876" s="184" t="s">
        <v>812</v>
      </c>
      <c r="Z876" s="181">
        <f>ROUND(IF(AQ876="5",BJ876,0),2)</f>
        <v>0</v>
      </c>
      <c r="AB876" s="181">
        <f>ROUND(IF(AQ876="1",BH876,0),2)</f>
        <v>0</v>
      </c>
      <c r="AC876" s="181">
        <f>ROUND(IF(AQ876="1",BI876,0),2)</f>
        <v>0</v>
      </c>
      <c r="AD876" s="181">
        <f>ROUND(IF(AQ876="7",BH876,0),2)</f>
        <v>0</v>
      </c>
      <c r="AE876" s="181">
        <f>ROUND(IF(AQ876="7",BI876,0),2)</f>
        <v>0</v>
      </c>
      <c r="AF876" s="181">
        <f>ROUND(IF(AQ876="2",BH876,0),2)</f>
        <v>0</v>
      </c>
      <c r="AG876" s="181">
        <f>ROUND(IF(AQ876="2",BI876,0),2)</f>
        <v>0</v>
      </c>
      <c r="AH876" s="181">
        <f>ROUND(IF(AQ876="0",BJ876,0),2)</f>
        <v>0</v>
      </c>
      <c r="AI876" s="183" t="s">
        <v>588</v>
      </c>
      <c r="AJ876" s="181">
        <f>IF(AN876=0,K876,0)</f>
        <v>0</v>
      </c>
      <c r="AK876" s="181">
        <f>IF(AN876=12,K876,0)</f>
        <v>0</v>
      </c>
      <c r="AL876" s="181">
        <f>IF(AN876=21,K876,0)</f>
        <v>0</v>
      </c>
      <c r="AN876" s="181">
        <v>21</v>
      </c>
      <c r="AO876" s="181">
        <f>H876*0.738987854</f>
        <v>0</v>
      </c>
      <c r="AP876" s="181">
        <f>H876*(1-0.738987854)</f>
        <v>0</v>
      </c>
      <c r="AQ876" s="182" t="s">
        <v>220</v>
      </c>
      <c r="AV876" s="181">
        <f>ROUND(AW876+AX876,2)</f>
        <v>0</v>
      </c>
      <c r="AW876" s="181">
        <f>ROUND(G876*AO876,2)</f>
        <v>0</v>
      </c>
      <c r="AX876" s="181">
        <f>ROUND(G876*AP876,2)</f>
        <v>0</v>
      </c>
      <c r="AY876" s="182" t="s">
        <v>761</v>
      </c>
      <c r="AZ876" s="182" t="s">
        <v>772</v>
      </c>
      <c r="BA876" s="183" t="s">
        <v>768</v>
      </c>
      <c r="BC876" s="181">
        <f>AW876+AX876</f>
        <v>0</v>
      </c>
      <c r="BD876" s="181">
        <f>H876/(100-BE876)*100</f>
        <v>0</v>
      </c>
      <c r="BE876" s="181">
        <v>0</v>
      </c>
      <c r="BF876" s="181">
        <f>M876</f>
        <v>2.2599999999999999E-3</v>
      </c>
      <c r="BH876" s="181">
        <f>G876*AO876</f>
        <v>0</v>
      </c>
      <c r="BI876" s="181">
        <f>G876*AP876</f>
        <v>0</v>
      </c>
      <c r="BJ876" s="181">
        <f>G876*H876</f>
        <v>0</v>
      </c>
      <c r="BK876" s="182" t="s">
        <v>747</v>
      </c>
      <c r="BL876" s="181">
        <v>732</v>
      </c>
      <c r="BW876" s="181">
        <v>21</v>
      </c>
      <c r="BX876" s="169" t="s">
        <v>282</v>
      </c>
    </row>
    <row r="877" spans="1:76" ht="13.5" customHeight="1" x14ac:dyDescent="0.25">
      <c r="A877" s="180"/>
      <c r="C877" s="192" t="s">
        <v>234</v>
      </c>
      <c r="D877" s="260" t="s">
        <v>283</v>
      </c>
      <c r="E877" s="261"/>
      <c r="F877" s="261"/>
      <c r="G877" s="261"/>
      <c r="H877" s="261"/>
      <c r="I877" s="261"/>
      <c r="J877" s="261"/>
      <c r="K877" s="261"/>
      <c r="L877" s="261"/>
      <c r="M877" s="261"/>
      <c r="N877" s="262"/>
    </row>
    <row r="878" spans="1:76" x14ac:dyDescent="0.25">
      <c r="A878" s="180"/>
      <c r="D878" s="179">
        <v>1</v>
      </c>
      <c r="E878" s="179" t="s">
        <v>737</v>
      </c>
      <c r="G878" s="178">
        <f t="shared" ref="G878:G880" si="141">D878</f>
        <v>1</v>
      </c>
      <c r="N878" s="177"/>
    </row>
    <row r="879" spans="1:76" x14ac:dyDescent="0.25">
      <c r="A879" s="180"/>
      <c r="D879" s="179">
        <v>0</v>
      </c>
      <c r="E879" s="179" t="s">
        <v>738</v>
      </c>
      <c r="G879" s="178">
        <f t="shared" si="141"/>
        <v>0</v>
      </c>
      <c r="N879" s="177"/>
    </row>
    <row r="880" spans="1:76" x14ac:dyDescent="0.25">
      <c r="A880" s="180"/>
      <c r="D880" s="179">
        <v>1</v>
      </c>
      <c r="E880" s="179" t="s">
        <v>733</v>
      </c>
      <c r="G880" s="178">
        <f t="shared" si="141"/>
        <v>1</v>
      </c>
      <c r="N880" s="177"/>
    </row>
    <row r="881" spans="1:76" x14ac:dyDescent="0.25">
      <c r="A881" s="191" t="s">
        <v>141</v>
      </c>
      <c r="B881" s="190" t="s">
        <v>588</v>
      </c>
      <c r="C881" s="190" t="s">
        <v>284</v>
      </c>
      <c r="D881" s="257" t="s">
        <v>285</v>
      </c>
      <c r="E881" s="258"/>
      <c r="F881" s="189" t="s">
        <v>12</v>
      </c>
      <c r="G881" s="189" t="s">
        <v>12</v>
      </c>
      <c r="H881" s="189" t="s">
        <v>12</v>
      </c>
      <c r="I881" s="187">
        <f>ROUND(SUM(I882:I913),2)</f>
        <v>0</v>
      </c>
      <c r="J881" s="187">
        <f>ROUND(SUM(J882:J913),2)</f>
        <v>0</v>
      </c>
      <c r="K881" s="187">
        <f>ROUND(SUM(K882:K913),2)</f>
        <v>0</v>
      </c>
      <c r="L881" s="183" t="s">
        <v>141</v>
      </c>
      <c r="M881" s="187">
        <f>SUM(M882:M913)</f>
        <v>0.10593</v>
      </c>
      <c r="N881" s="188" t="s">
        <v>141</v>
      </c>
      <c r="AI881" s="183" t="s">
        <v>588</v>
      </c>
      <c r="AS881" s="187">
        <f>SUM(AJ882:AJ913)</f>
        <v>0</v>
      </c>
      <c r="AT881" s="187">
        <f>SUM(AK882:AK913)</f>
        <v>0</v>
      </c>
      <c r="AU881" s="187">
        <f>SUM(AL882:AL913)</f>
        <v>0</v>
      </c>
    </row>
    <row r="882" spans="1:76" x14ac:dyDescent="0.25">
      <c r="A882" s="186" t="s">
        <v>628</v>
      </c>
      <c r="B882" s="168" t="s">
        <v>588</v>
      </c>
      <c r="C882" s="168" t="s">
        <v>475</v>
      </c>
      <c r="D882" s="247" t="s">
        <v>476</v>
      </c>
      <c r="E882" s="239"/>
      <c r="F882" s="168" t="s">
        <v>167</v>
      </c>
      <c r="G882" s="181">
        <f>SUM(G883:G885)</f>
        <v>19</v>
      </c>
      <c r="H882" s="185"/>
      <c r="I882" s="181">
        <f>ROUND(G882*AO882,2)</f>
        <v>0</v>
      </c>
      <c r="J882" s="181">
        <f>ROUND(G882*AP882,2)</f>
        <v>0</v>
      </c>
      <c r="K882" s="181">
        <f>ROUND(G882*H882,2)</f>
        <v>0</v>
      </c>
      <c r="L882" s="181">
        <v>2.3400000000000001E-3</v>
      </c>
      <c r="M882" s="181">
        <f>G882*L882</f>
        <v>4.446E-2</v>
      </c>
      <c r="N882" s="184" t="s">
        <v>812</v>
      </c>
      <c r="Z882" s="181">
        <f>ROUND(IF(AQ882="5",BJ882,0),2)</f>
        <v>0</v>
      </c>
      <c r="AB882" s="181">
        <f>ROUND(IF(AQ882="1",BH882,0),2)</f>
        <v>0</v>
      </c>
      <c r="AC882" s="181">
        <f>ROUND(IF(AQ882="1",BI882,0),2)</f>
        <v>0</v>
      </c>
      <c r="AD882" s="181">
        <f>ROUND(IF(AQ882="7",BH882,0),2)</f>
        <v>0</v>
      </c>
      <c r="AE882" s="181">
        <f>ROUND(IF(AQ882="7",BI882,0),2)</f>
        <v>0</v>
      </c>
      <c r="AF882" s="181">
        <f>ROUND(IF(AQ882="2",BH882,0),2)</f>
        <v>0</v>
      </c>
      <c r="AG882" s="181">
        <f>ROUND(IF(AQ882="2",BI882,0),2)</f>
        <v>0</v>
      </c>
      <c r="AH882" s="181">
        <f>ROUND(IF(AQ882="0",BJ882,0),2)</f>
        <v>0</v>
      </c>
      <c r="AI882" s="183" t="s">
        <v>588</v>
      </c>
      <c r="AJ882" s="181">
        <f>IF(AN882=0,K882,0)</f>
        <v>0</v>
      </c>
      <c r="AK882" s="181">
        <f>IF(AN882=12,K882,0)</f>
        <v>0</v>
      </c>
      <c r="AL882" s="181">
        <f>IF(AN882=21,K882,0)</f>
        <v>0</v>
      </c>
      <c r="AN882" s="181">
        <v>21</v>
      </c>
      <c r="AO882" s="181">
        <f>H882*0.499607531</f>
        <v>0</v>
      </c>
      <c r="AP882" s="181">
        <f>H882*(1-0.499607531)</f>
        <v>0</v>
      </c>
      <c r="AQ882" s="182" t="s">
        <v>220</v>
      </c>
      <c r="AV882" s="181">
        <f>ROUND(AW882+AX882,2)</f>
        <v>0</v>
      </c>
      <c r="AW882" s="181">
        <f>ROUND(G882*AO882,2)</f>
        <v>0</v>
      </c>
      <c r="AX882" s="181">
        <f>ROUND(G882*AP882,2)</f>
        <v>0</v>
      </c>
      <c r="AY882" s="182" t="s">
        <v>760</v>
      </c>
      <c r="AZ882" s="182" t="s">
        <v>772</v>
      </c>
      <c r="BA882" s="183" t="s">
        <v>768</v>
      </c>
      <c r="BC882" s="181">
        <f>AW882+AX882</f>
        <v>0</v>
      </c>
      <c r="BD882" s="181">
        <f>H882/(100-BE882)*100</f>
        <v>0</v>
      </c>
      <c r="BE882" s="181">
        <v>0</v>
      </c>
      <c r="BF882" s="181">
        <f>M882</f>
        <v>4.446E-2</v>
      </c>
      <c r="BH882" s="181">
        <f>G882*AO882</f>
        <v>0</v>
      </c>
      <c r="BI882" s="181">
        <f>G882*AP882</f>
        <v>0</v>
      </c>
      <c r="BJ882" s="181">
        <f>G882*H882</f>
        <v>0</v>
      </c>
      <c r="BK882" s="182" t="s">
        <v>747</v>
      </c>
      <c r="BL882" s="181">
        <v>734</v>
      </c>
      <c r="BW882" s="181">
        <v>21</v>
      </c>
      <c r="BX882" s="169" t="s">
        <v>476</v>
      </c>
    </row>
    <row r="883" spans="1:76" x14ac:dyDescent="0.25">
      <c r="A883" s="180"/>
      <c r="D883" s="179">
        <v>13</v>
      </c>
      <c r="E883" s="179" t="s">
        <v>737</v>
      </c>
      <c r="G883" s="178">
        <f t="shared" ref="G883:G885" si="142">D883</f>
        <v>13</v>
      </c>
      <c r="N883" s="177"/>
    </row>
    <row r="884" spans="1:76" x14ac:dyDescent="0.25">
      <c r="A884" s="180"/>
      <c r="D884" s="179">
        <v>0</v>
      </c>
      <c r="E884" s="179" t="s">
        <v>738</v>
      </c>
      <c r="G884" s="178">
        <f t="shared" si="142"/>
        <v>0</v>
      </c>
      <c r="N884" s="177"/>
    </row>
    <row r="885" spans="1:76" x14ac:dyDescent="0.25">
      <c r="A885" s="180"/>
      <c r="D885" s="179">
        <v>6</v>
      </c>
      <c r="E885" s="179" t="s">
        <v>733</v>
      </c>
      <c r="G885" s="178">
        <f t="shared" si="142"/>
        <v>6</v>
      </c>
      <c r="N885" s="177"/>
    </row>
    <row r="886" spans="1:76" x14ac:dyDescent="0.25">
      <c r="A886" s="186" t="s">
        <v>629</v>
      </c>
      <c r="B886" s="168" t="s">
        <v>588</v>
      </c>
      <c r="C886" s="168" t="s">
        <v>478</v>
      </c>
      <c r="D886" s="247" t="s">
        <v>479</v>
      </c>
      <c r="E886" s="239"/>
      <c r="F886" s="168" t="s">
        <v>98</v>
      </c>
      <c r="G886" s="181">
        <f>SUM(G887:G889)</f>
        <v>19</v>
      </c>
      <c r="H886" s="185"/>
      <c r="I886" s="181">
        <f>ROUND(G886*AO886,2)</f>
        <v>0</v>
      </c>
      <c r="J886" s="181">
        <f>ROUND(G886*AP886,2)</f>
        <v>0</v>
      </c>
      <c r="K886" s="181">
        <f>ROUND(G886*H886,2)</f>
        <v>0</v>
      </c>
      <c r="L886" s="181">
        <v>0</v>
      </c>
      <c r="M886" s="181">
        <f>G886*L886</f>
        <v>0</v>
      </c>
      <c r="N886" s="184" t="s">
        <v>141</v>
      </c>
      <c r="Z886" s="181">
        <f>ROUND(IF(AQ886="5",BJ886,0),2)</f>
        <v>0</v>
      </c>
      <c r="AB886" s="181">
        <f>ROUND(IF(AQ886="1",BH886,0),2)</f>
        <v>0</v>
      </c>
      <c r="AC886" s="181">
        <f>ROUND(IF(AQ886="1",BI886,0),2)</f>
        <v>0</v>
      </c>
      <c r="AD886" s="181">
        <f>ROUND(IF(AQ886="7",BH886,0),2)</f>
        <v>0</v>
      </c>
      <c r="AE886" s="181">
        <f>ROUND(IF(AQ886="7",BI886,0),2)</f>
        <v>0</v>
      </c>
      <c r="AF886" s="181">
        <f>ROUND(IF(AQ886="2",BH886,0),2)</f>
        <v>0</v>
      </c>
      <c r="AG886" s="181">
        <f>ROUND(IF(AQ886="2",BI886,0),2)</f>
        <v>0</v>
      </c>
      <c r="AH886" s="181">
        <f>ROUND(IF(AQ886="0",BJ886,0),2)</f>
        <v>0</v>
      </c>
      <c r="AI886" s="183" t="s">
        <v>588</v>
      </c>
      <c r="AJ886" s="181">
        <f>IF(AN886=0,K886,0)</f>
        <v>0</v>
      </c>
      <c r="AK886" s="181">
        <f>IF(AN886=12,K886,0)</f>
        <v>0</v>
      </c>
      <c r="AL886" s="181">
        <f>IF(AN886=21,K886,0)</f>
        <v>0</v>
      </c>
      <c r="AN886" s="181">
        <v>21</v>
      </c>
      <c r="AO886" s="181">
        <f>H886*1</f>
        <v>0</v>
      </c>
      <c r="AP886" s="181">
        <f>H886*(1-1)</f>
        <v>0</v>
      </c>
      <c r="AQ886" s="182" t="s">
        <v>220</v>
      </c>
      <c r="AV886" s="181">
        <f>ROUND(AW886+AX886,2)</f>
        <v>0</v>
      </c>
      <c r="AW886" s="181">
        <f>ROUND(G886*AO886,2)</f>
        <v>0</v>
      </c>
      <c r="AX886" s="181">
        <f>ROUND(G886*AP886,2)</f>
        <v>0</v>
      </c>
      <c r="AY886" s="182" t="s">
        <v>760</v>
      </c>
      <c r="AZ886" s="182" t="s">
        <v>772</v>
      </c>
      <c r="BA886" s="183" t="s">
        <v>768</v>
      </c>
      <c r="BC886" s="181">
        <f>AW886+AX886</f>
        <v>0</v>
      </c>
      <c r="BD886" s="181">
        <f>H886/(100-BE886)*100</f>
        <v>0</v>
      </c>
      <c r="BE886" s="181">
        <v>0</v>
      </c>
      <c r="BF886" s="181">
        <f>M886</f>
        <v>0</v>
      </c>
      <c r="BH886" s="181">
        <f>G886*AO886</f>
        <v>0</v>
      </c>
      <c r="BI886" s="181">
        <f>G886*AP886</f>
        <v>0</v>
      </c>
      <c r="BJ886" s="181">
        <f>G886*H886</f>
        <v>0</v>
      </c>
      <c r="BK886" s="182" t="s">
        <v>242</v>
      </c>
      <c r="BL886" s="181">
        <v>734</v>
      </c>
      <c r="BW886" s="181">
        <v>21</v>
      </c>
      <c r="BX886" s="169" t="s">
        <v>479</v>
      </c>
    </row>
    <row r="887" spans="1:76" x14ac:dyDescent="0.25">
      <c r="A887" s="180"/>
      <c r="D887" s="179">
        <v>13</v>
      </c>
      <c r="E887" s="179" t="s">
        <v>737</v>
      </c>
      <c r="G887" s="178">
        <f t="shared" ref="G887:G889" si="143">D887</f>
        <v>13</v>
      </c>
      <c r="N887" s="177"/>
    </row>
    <row r="888" spans="1:76" x14ac:dyDescent="0.25">
      <c r="A888" s="180"/>
      <c r="D888" s="179">
        <v>0</v>
      </c>
      <c r="E888" s="179" t="s">
        <v>738</v>
      </c>
      <c r="G888" s="178">
        <f t="shared" si="143"/>
        <v>0</v>
      </c>
      <c r="N888" s="177"/>
    </row>
    <row r="889" spans="1:76" x14ac:dyDescent="0.25">
      <c r="A889" s="180"/>
      <c r="D889" s="179">
        <v>6</v>
      </c>
      <c r="E889" s="179" t="s">
        <v>733</v>
      </c>
      <c r="G889" s="178">
        <f t="shared" si="143"/>
        <v>6</v>
      </c>
      <c r="N889" s="177"/>
    </row>
    <row r="890" spans="1:76" ht="165.75" x14ac:dyDescent="0.25">
      <c r="A890" s="180"/>
      <c r="C890" s="192" t="s">
        <v>243</v>
      </c>
      <c r="D890" s="260" t="s">
        <v>292</v>
      </c>
      <c r="E890" s="261"/>
      <c r="F890" s="261"/>
      <c r="G890" s="261"/>
      <c r="H890" s="261"/>
      <c r="I890" s="261"/>
      <c r="J890" s="261"/>
      <c r="K890" s="261"/>
      <c r="L890" s="261"/>
      <c r="M890" s="261"/>
      <c r="N890" s="262"/>
      <c r="BX890" s="193" t="s">
        <v>292</v>
      </c>
    </row>
    <row r="891" spans="1:76" x14ac:dyDescent="0.25">
      <c r="A891" s="186" t="s">
        <v>630</v>
      </c>
      <c r="B891" s="168" t="s">
        <v>588</v>
      </c>
      <c r="C891" s="168" t="s">
        <v>287</v>
      </c>
      <c r="D891" s="247" t="s">
        <v>288</v>
      </c>
      <c r="E891" s="239"/>
      <c r="F891" s="168" t="s">
        <v>167</v>
      </c>
      <c r="G891" s="181">
        <f>SUM(G892:G894)</f>
        <v>12</v>
      </c>
      <c r="H891" s="185"/>
      <c r="I891" s="181">
        <f>ROUND(G891*AO891,2)</f>
        <v>0</v>
      </c>
      <c r="J891" s="181">
        <f>ROUND(G891*AP891,2)</f>
        <v>0</v>
      </c>
      <c r="K891" s="181">
        <f>ROUND(G891*H891,2)</f>
        <v>0</v>
      </c>
      <c r="L891" s="181">
        <v>3.3300000000000001E-3</v>
      </c>
      <c r="M891" s="181">
        <f>G891*L891</f>
        <v>3.9960000000000002E-2</v>
      </c>
      <c r="N891" s="184" t="s">
        <v>812</v>
      </c>
      <c r="Z891" s="181">
        <f>ROUND(IF(AQ891="5",BJ891,0),2)</f>
        <v>0</v>
      </c>
      <c r="AB891" s="181">
        <f>ROUND(IF(AQ891="1",BH891,0),2)</f>
        <v>0</v>
      </c>
      <c r="AC891" s="181">
        <f>ROUND(IF(AQ891="1",BI891,0),2)</f>
        <v>0</v>
      </c>
      <c r="AD891" s="181">
        <f>ROUND(IF(AQ891="7",BH891,0),2)</f>
        <v>0</v>
      </c>
      <c r="AE891" s="181">
        <f>ROUND(IF(AQ891="7",BI891,0),2)</f>
        <v>0</v>
      </c>
      <c r="AF891" s="181">
        <f>ROUND(IF(AQ891="2",BH891,0),2)</f>
        <v>0</v>
      </c>
      <c r="AG891" s="181">
        <f>ROUND(IF(AQ891="2",BI891,0),2)</f>
        <v>0</v>
      </c>
      <c r="AH891" s="181">
        <f>ROUND(IF(AQ891="0",BJ891,0),2)</f>
        <v>0</v>
      </c>
      <c r="AI891" s="183" t="s">
        <v>588</v>
      </c>
      <c r="AJ891" s="181">
        <f>IF(AN891=0,K891,0)</f>
        <v>0</v>
      </c>
      <c r="AK891" s="181">
        <f>IF(AN891=12,K891,0)</f>
        <v>0</v>
      </c>
      <c r="AL891" s="181">
        <f>IF(AN891=21,K891,0)</f>
        <v>0</v>
      </c>
      <c r="AN891" s="181">
        <v>21</v>
      </c>
      <c r="AO891" s="181">
        <f>H891*0.523854167</f>
        <v>0</v>
      </c>
      <c r="AP891" s="181">
        <f>H891*(1-0.523854167)</f>
        <v>0</v>
      </c>
      <c r="AQ891" s="182" t="s">
        <v>220</v>
      </c>
      <c r="AV891" s="181">
        <f>ROUND(AW891+AX891,2)</f>
        <v>0</v>
      </c>
      <c r="AW891" s="181">
        <f>ROUND(G891*AO891,2)</f>
        <v>0</v>
      </c>
      <c r="AX891" s="181">
        <f>ROUND(G891*AP891,2)</f>
        <v>0</v>
      </c>
      <c r="AY891" s="182" t="s">
        <v>760</v>
      </c>
      <c r="AZ891" s="182" t="s">
        <v>772</v>
      </c>
      <c r="BA891" s="183" t="s">
        <v>768</v>
      </c>
      <c r="BC891" s="181">
        <f>AW891+AX891</f>
        <v>0</v>
      </c>
      <c r="BD891" s="181">
        <f>H891/(100-BE891)*100</f>
        <v>0</v>
      </c>
      <c r="BE891" s="181">
        <v>0</v>
      </c>
      <c r="BF891" s="181">
        <f>M891</f>
        <v>3.9960000000000002E-2</v>
      </c>
      <c r="BH891" s="181">
        <f>G891*AO891</f>
        <v>0</v>
      </c>
      <c r="BI891" s="181">
        <f>G891*AP891</f>
        <v>0</v>
      </c>
      <c r="BJ891" s="181">
        <f>G891*H891</f>
        <v>0</v>
      </c>
      <c r="BK891" s="182" t="s">
        <v>747</v>
      </c>
      <c r="BL891" s="181">
        <v>734</v>
      </c>
      <c r="BW891" s="181">
        <v>21</v>
      </c>
      <c r="BX891" s="169" t="s">
        <v>288</v>
      </c>
    </row>
    <row r="892" spans="1:76" x14ac:dyDescent="0.25">
      <c r="A892" s="180"/>
      <c r="D892" s="179">
        <v>5</v>
      </c>
      <c r="E892" s="179" t="s">
        <v>737</v>
      </c>
      <c r="G892" s="178">
        <f t="shared" ref="G892:G894" si="144">D892</f>
        <v>5</v>
      </c>
      <c r="N892" s="177"/>
    </row>
    <row r="893" spans="1:76" x14ac:dyDescent="0.25">
      <c r="A893" s="180"/>
      <c r="D893" s="179">
        <v>0</v>
      </c>
      <c r="E893" s="179" t="s">
        <v>738</v>
      </c>
      <c r="G893" s="178">
        <f t="shared" si="144"/>
        <v>0</v>
      </c>
      <c r="N893" s="177"/>
    </row>
    <row r="894" spans="1:76" x14ac:dyDescent="0.25">
      <c r="A894" s="180"/>
      <c r="D894" s="179">
        <v>7</v>
      </c>
      <c r="E894" s="179" t="s">
        <v>733</v>
      </c>
      <c r="G894" s="178">
        <f t="shared" si="144"/>
        <v>7</v>
      </c>
      <c r="N894" s="177"/>
    </row>
    <row r="895" spans="1:76" x14ac:dyDescent="0.25">
      <c r="A895" s="186" t="s">
        <v>631</v>
      </c>
      <c r="B895" s="168" t="s">
        <v>588</v>
      </c>
      <c r="C895" s="168" t="s">
        <v>290</v>
      </c>
      <c r="D895" s="247" t="s">
        <v>291</v>
      </c>
      <c r="E895" s="239"/>
      <c r="F895" s="168" t="s">
        <v>98</v>
      </c>
      <c r="G895" s="181">
        <f>SUM(G896:G898)</f>
        <v>12</v>
      </c>
      <c r="H895" s="185"/>
      <c r="I895" s="181">
        <f>ROUND(G895*AO895,2)</f>
        <v>0</v>
      </c>
      <c r="J895" s="181">
        <f>ROUND(G895*AP895,2)</f>
        <v>0</v>
      </c>
      <c r="K895" s="181">
        <f>ROUND(G895*H895,2)</f>
        <v>0</v>
      </c>
      <c r="L895" s="181">
        <v>0</v>
      </c>
      <c r="M895" s="181">
        <f>G895*L895</f>
        <v>0</v>
      </c>
      <c r="N895" s="184" t="s">
        <v>141</v>
      </c>
      <c r="Z895" s="181">
        <f>ROUND(IF(AQ895="5",BJ895,0),2)</f>
        <v>0</v>
      </c>
      <c r="AB895" s="181">
        <f>ROUND(IF(AQ895="1",BH895,0),2)</f>
        <v>0</v>
      </c>
      <c r="AC895" s="181">
        <f>ROUND(IF(AQ895="1",BI895,0),2)</f>
        <v>0</v>
      </c>
      <c r="AD895" s="181">
        <f>ROUND(IF(AQ895="7",BH895,0),2)</f>
        <v>0</v>
      </c>
      <c r="AE895" s="181">
        <f>ROUND(IF(AQ895="7",BI895,0),2)</f>
        <v>0</v>
      </c>
      <c r="AF895" s="181">
        <f>ROUND(IF(AQ895="2",BH895,0),2)</f>
        <v>0</v>
      </c>
      <c r="AG895" s="181">
        <f>ROUND(IF(AQ895="2",BI895,0),2)</f>
        <v>0</v>
      </c>
      <c r="AH895" s="181">
        <f>ROUND(IF(AQ895="0",BJ895,0),2)</f>
        <v>0</v>
      </c>
      <c r="AI895" s="183" t="s">
        <v>588</v>
      </c>
      <c r="AJ895" s="181">
        <f>IF(AN895=0,K895,0)</f>
        <v>0</v>
      </c>
      <c r="AK895" s="181">
        <f>IF(AN895=12,K895,0)</f>
        <v>0</v>
      </c>
      <c r="AL895" s="181">
        <f>IF(AN895=21,K895,0)</f>
        <v>0</v>
      </c>
      <c r="AN895" s="181">
        <v>21</v>
      </c>
      <c r="AO895" s="181">
        <f>H895*1</f>
        <v>0</v>
      </c>
      <c r="AP895" s="181">
        <f>H895*(1-1)</f>
        <v>0</v>
      </c>
      <c r="AQ895" s="182" t="s">
        <v>220</v>
      </c>
      <c r="AV895" s="181">
        <f>ROUND(AW895+AX895,2)</f>
        <v>0</v>
      </c>
      <c r="AW895" s="181">
        <f>ROUND(G895*AO895,2)</f>
        <v>0</v>
      </c>
      <c r="AX895" s="181">
        <f>ROUND(G895*AP895,2)</f>
        <v>0</v>
      </c>
      <c r="AY895" s="182" t="s">
        <v>760</v>
      </c>
      <c r="AZ895" s="182" t="s">
        <v>772</v>
      </c>
      <c r="BA895" s="183" t="s">
        <v>768</v>
      </c>
      <c r="BC895" s="181">
        <f>AW895+AX895</f>
        <v>0</v>
      </c>
      <c r="BD895" s="181">
        <f>H895/(100-BE895)*100</f>
        <v>0</v>
      </c>
      <c r="BE895" s="181">
        <v>0</v>
      </c>
      <c r="BF895" s="181">
        <f>M895</f>
        <v>0</v>
      </c>
      <c r="BH895" s="181">
        <f>G895*AO895</f>
        <v>0</v>
      </c>
      <c r="BI895" s="181">
        <f>G895*AP895</f>
        <v>0</v>
      </c>
      <c r="BJ895" s="181">
        <f>G895*H895</f>
        <v>0</v>
      </c>
      <c r="BK895" s="182" t="s">
        <v>242</v>
      </c>
      <c r="BL895" s="181">
        <v>734</v>
      </c>
      <c r="BW895" s="181">
        <v>21</v>
      </c>
      <c r="BX895" s="169" t="s">
        <v>291</v>
      </c>
    </row>
    <row r="896" spans="1:76" x14ac:dyDescent="0.25">
      <c r="A896" s="180"/>
      <c r="D896" s="179">
        <v>5</v>
      </c>
      <c r="E896" s="179" t="s">
        <v>737</v>
      </c>
      <c r="G896" s="178">
        <f t="shared" ref="G896:G898" si="145">D896</f>
        <v>5</v>
      </c>
      <c r="N896" s="177"/>
    </row>
    <row r="897" spans="1:76" x14ac:dyDescent="0.25">
      <c r="A897" s="180"/>
      <c r="D897" s="179">
        <v>0</v>
      </c>
      <c r="E897" s="179" t="s">
        <v>738</v>
      </c>
      <c r="G897" s="178">
        <f t="shared" si="145"/>
        <v>0</v>
      </c>
      <c r="N897" s="177"/>
    </row>
    <row r="898" spans="1:76" x14ac:dyDescent="0.25">
      <c r="A898" s="180"/>
      <c r="D898" s="179">
        <v>7</v>
      </c>
      <c r="E898" s="179" t="s">
        <v>733</v>
      </c>
      <c r="G898" s="178">
        <f t="shared" si="145"/>
        <v>7</v>
      </c>
      <c r="N898" s="177"/>
    </row>
    <row r="899" spans="1:76" ht="165.75" x14ac:dyDescent="0.25">
      <c r="A899" s="180"/>
      <c r="C899" s="192" t="s">
        <v>243</v>
      </c>
      <c r="D899" s="260" t="s">
        <v>292</v>
      </c>
      <c r="E899" s="261"/>
      <c r="F899" s="261"/>
      <c r="G899" s="261"/>
      <c r="H899" s="261"/>
      <c r="I899" s="261"/>
      <c r="J899" s="261"/>
      <c r="K899" s="261"/>
      <c r="L899" s="261"/>
      <c r="M899" s="261"/>
      <c r="N899" s="262"/>
      <c r="BX899" s="193" t="s">
        <v>292</v>
      </c>
    </row>
    <row r="900" spans="1:76" x14ac:dyDescent="0.25">
      <c r="A900" s="186" t="s">
        <v>632</v>
      </c>
      <c r="B900" s="168" t="s">
        <v>588</v>
      </c>
      <c r="C900" s="168" t="s">
        <v>287</v>
      </c>
      <c r="D900" s="247" t="s">
        <v>490</v>
      </c>
      <c r="E900" s="239"/>
      <c r="F900" s="168" t="s">
        <v>167</v>
      </c>
      <c r="G900" s="181">
        <f>SUM(G901:G903)</f>
        <v>5</v>
      </c>
      <c r="H900" s="185"/>
      <c r="I900" s="181">
        <f>ROUND(G900*AO900,2)</f>
        <v>0</v>
      </c>
      <c r="J900" s="181">
        <f>ROUND(G900*AP900,2)</f>
        <v>0</v>
      </c>
      <c r="K900" s="181">
        <f>ROUND(G900*H900,2)</f>
        <v>0</v>
      </c>
      <c r="L900" s="181">
        <v>3.3300000000000001E-3</v>
      </c>
      <c r="M900" s="181">
        <f>G900*L900</f>
        <v>1.6650000000000002E-2</v>
      </c>
      <c r="N900" s="184" t="s">
        <v>812</v>
      </c>
      <c r="Z900" s="181">
        <f>ROUND(IF(AQ900="5",BJ900,0),2)</f>
        <v>0</v>
      </c>
      <c r="AB900" s="181">
        <f>ROUND(IF(AQ900="1",BH900,0),2)</f>
        <v>0</v>
      </c>
      <c r="AC900" s="181">
        <f>ROUND(IF(AQ900="1",BI900,0),2)</f>
        <v>0</v>
      </c>
      <c r="AD900" s="181">
        <f>ROUND(IF(AQ900="7",BH900,0),2)</f>
        <v>0</v>
      </c>
      <c r="AE900" s="181">
        <f>ROUND(IF(AQ900="7",BI900,0),2)</f>
        <v>0</v>
      </c>
      <c r="AF900" s="181">
        <f>ROUND(IF(AQ900="2",BH900,0),2)</f>
        <v>0</v>
      </c>
      <c r="AG900" s="181">
        <f>ROUND(IF(AQ900="2",BI900,0),2)</f>
        <v>0</v>
      </c>
      <c r="AH900" s="181">
        <f>ROUND(IF(AQ900="0",BJ900,0),2)</f>
        <v>0</v>
      </c>
      <c r="AI900" s="183" t="s">
        <v>588</v>
      </c>
      <c r="AJ900" s="181">
        <f>IF(AN900=0,K900,0)</f>
        <v>0</v>
      </c>
      <c r="AK900" s="181">
        <f>IF(AN900=12,K900,0)</f>
        <v>0</v>
      </c>
      <c r="AL900" s="181">
        <f>IF(AN900=21,K900,0)</f>
        <v>0</v>
      </c>
      <c r="AN900" s="181">
        <v>21</v>
      </c>
      <c r="AO900" s="181">
        <f>H900*0.523854167</f>
        <v>0</v>
      </c>
      <c r="AP900" s="181">
        <f>H900*(1-0.523854167)</f>
        <v>0</v>
      </c>
      <c r="AQ900" s="182" t="s">
        <v>220</v>
      </c>
      <c r="AV900" s="181">
        <f>ROUND(AW900+AX900,2)</f>
        <v>0</v>
      </c>
      <c r="AW900" s="181">
        <f>ROUND(G900*AO900,2)</f>
        <v>0</v>
      </c>
      <c r="AX900" s="181">
        <f>ROUND(G900*AP900,2)</f>
        <v>0</v>
      </c>
      <c r="AY900" s="182" t="s">
        <v>760</v>
      </c>
      <c r="AZ900" s="182" t="s">
        <v>772</v>
      </c>
      <c r="BA900" s="183" t="s">
        <v>768</v>
      </c>
      <c r="BC900" s="181">
        <f>AW900+AX900</f>
        <v>0</v>
      </c>
      <c r="BD900" s="181">
        <f>H900/(100-BE900)*100</f>
        <v>0</v>
      </c>
      <c r="BE900" s="181">
        <v>0</v>
      </c>
      <c r="BF900" s="181">
        <f>M900</f>
        <v>1.6650000000000002E-2</v>
      </c>
      <c r="BH900" s="181">
        <f>G900*AO900</f>
        <v>0</v>
      </c>
      <c r="BI900" s="181">
        <f>G900*AP900</f>
        <v>0</v>
      </c>
      <c r="BJ900" s="181">
        <f>G900*H900</f>
        <v>0</v>
      </c>
      <c r="BK900" s="182" t="s">
        <v>747</v>
      </c>
      <c r="BL900" s="181">
        <v>734</v>
      </c>
      <c r="BW900" s="181">
        <v>21</v>
      </c>
      <c r="BX900" s="169" t="s">
        <v>490</v>
      </c>
    </row>
    <row r="901" spans="1:76" x14ac:dyDescent="0.25">
      <c r="A901" s="180"/>
      <c r="D901" s="179">
        <v>3</v>
      </c>
      <c r="E901" s="179" t="s">
        <v>737</v>
      </c>
      <c r="G901" s="178">
        <f t="shared" ref="G901:G903" si="146">D901</f>
        <v>3</v>
      </c>
      <c r="N901" s="177"/>
    </row>
    <row r="902" spans="1:76" x14ac:dyDescent="0.25">
      <c r="A902" s="180"/>
      <c r="D902" s="179">
        <v>0</v>
      </c>
      <c r="E902" s="179" t="s">
        <v>738</v>
      </c>
      <c r="G902" s="178">
        <f t="shared" si="146"/>
        <v>0</v>
      </c>
      <c r="N902" s="177"/>
    </row>
    <row r="903" spans="1:76" x14ac:dyDescent="0.25">
      <c r="A903" s="180"/>
      <c r="D903" s="179">
        <v>2</v>
      </c>
      <c r="E903" s="179" t="s">
        <v>733</v>
      </c>
      <c r="G903" s="178">
        <f t="shared" si="146"/>
        <v>2</v>
      </c>
      <c r="N903" s="177"/>
    </row>
    <row r="904" spans="1:76" x14ac:dyDescent="0.25">
      <c r="A904" s="186" t="s">
        <v>633</v>
      </c>
      <c r="B904" s="168" t="s">
        <v>588</v>
      </c>
      <c r="C904" s="168" t="s">
        <v>492</v>
      </c>
      <c r="D904" s="247" t="s">
        <v>493</v>
      </c>
      <c r="E904" s="239"/>
      <c r="F904" s="168" t="s">
        <v>98</v>
      </c>
      <c r="G904" s="181">
        <f>SUM(G905:G907)</f>
        <v>5</v>
      </c>
      <c r="H904" s="185"/>
      <c r="I904" s="181">
        <f>ROUND(G904*AO904,2)</f>
        <v>0</v>
      </c>
      <c r="J904" s="181">
        <f>ROUND(G904*AP904,2)</f>
        <v>0</v>
      </c>
      <c r="K904" s="181">
        <f>ROUND(G904*H904,2)</f>
        <v>0</v>
      </c>
      <c r="L904" s="181">
        <v>0</v>
      </c>
      <c r="M904" s="181">
        <f>G904*L904</f>
        <v>0</v>
      </c>
      <c r="N904" s="184" t="s">
        <v>141</v>
      </c>
      <c r="Z904" s="181">
        <f>ROUND(IF(AQ904="5",BJ904,0),2)</f>
        <v>0</v>
      </c>
      <c r="AB904" s="181">
        <f>ROUND(IF(AQ904="1",BH904,0),2)</f>
        <v>0</v>
      </c>
      <c r="AC904" s="181">
        <f>ROUND(IF(AQ904="1",BI904,0),2)</f>
        <v>0</v>
      </c>
      <c r="AD904" s="181">
        <f>ROUND(IF(AQ904="7",BH904,0),2)</f>
        <v>0</v>
      </c>
      <c r="AE904" s="181">
        <f>ROUND(IF(AQ904="7",BI904,0),2)</f>
        <v>0</v>
      </c>
      <c r="AF904" s="181">
        <f>ROUND(IF(AQ904="2",BH904,0),2)</f>
        <v>0</v>
      </c>
      <c r="AG904" s="181">
        <f>ROUND(IF(AQ904="2",BI904,0),2)</f>
        <v>0</v>
      </c>
      <c r="AH904" s="181">
        <f>ROUND(IF(AQ904="0",BJ904,0),2)</f>
        <v>0</v>
      </c>
      <c r="AI904" s="183" t="s">
        <v>588</v>
      </c>
      <c r="AJ904" s="181">
        <f>IF(AN904=0,K904,0)</f>
        <v>0</v>
      </c>
      <c r="AK904" s="181">
        <f>IF(AN904=12,K904,0)</f>
        <v>0</v>
      </c>
      <c r="AL904" s="181">
        <f>IF(AN904=21,K904,0)</f>
        <v>0</v>
      </c>
      <c r="AN904" s="181">
        <v>21</v>
      </c>
      <c r="AO904" s="181">
        <f>H904*1</f>
        <v>0</v>
      </c>
      <c r="AP904" s="181">
        <f>H904*(1-1)</f>
        <v>0</v>
      </c>
      <c r="AQ904" s="182" t="s">
        <v>220</v>
      </c>
      <c r="AV904" s="181">
        <f>ROUND(AW904+AX904,2)</f>
        <v>0</v>
      </c>
      <c r="AW904" s="181">
        <f>ROUND(G904*AO904,2)</f>
        <v>0</v>
      </c>
      <c r="AX904" s="181">
        <f>ROUND(G904*AP904,2)</f>
        <v>0</v>
      </c>
      <c r="AY904" s="182" t="s">
        <v>760</v>
      </c>
      <c r="AZ904" s="182" t="s">
        <v>772</v>
      </c>
      <c r="BA904" s="183" t="s">
        <v>768</v>
      </c>
      <c r="BC904" s="181">
        <f>AW904+AX904</f>
        <v>0</v>
      </c>
      <c r="BD904" s="181">
        <f>H904/(100-BE904)*100</f>
        <v>0</v>
      </c>
      <c r="BE904" s="181">
        <v>0</v>
      </c>
      <c r="BF904" s="181">
        <f>M904</f>
        <v>0</v>
      </c>
      <c r="BH904" s="181">
        <f>G904*AO904</f>
        <v>0</v>
      </c>
      <c r="BI904" s="181">
        <f>G904*AP904</f>
        <v>0</v>
      </c>
      <c r="BJ904" s="181">
        <f>G904*H904</f>
        <v>0</v>
      </c>
      <c r="BK904" s="182" t="s">
        <v>242</v>
      </c>
      <c r="BL904" s="181">
        <v>734</v>
      </c>
      <c r="BW904" s="181">
        <v>21</v>
      </c>
      <c r="BX904" s="169" t="s">
        <v>493</v>
      </c>
    </row>
    <row r="905" spans="1:76" x14ac:dyDescent="0.25">
      <c r="A905" s="180"/>
      <c r="D905" s="179">
        <v>3</v>
      </c>
      <c r="E905" s="179" t="s">
        <v>737</v>
      </c>
      <c r="G905" s="178">
        <f t="shared" ref="G905:G907" si="147">D905</f>
        <v>3</v>
      </c>
      <c r="N905" s="177"/>
    </row>
    <row r="906" spans="1:76" x14ac:dyDescent="0.25">
      <c r="A906" s="180"/>
      <c r="D906" s="179">
        <v>0</v>
      </c>
      <c r="E906" s="179" t="s">
        <v>738</v>
      </c>
      <c r="G906" s="178">
        <f t="shared" si="147"/>
        <v>0</v>
      </c>
      <c r="N906" s="177"/>
    </row>
    <row r="907" spans="1:76" x14ac:dyDescent="0.25">
      <c r="A907" s="180"/>
      <c r="D907" s="179">
        <v>2</v>
      </c>
      <c r="E907" s="179" t="s">
        <v>733</v>
      </c>
      <c r="G907" s="178">
        <f t="shared" si="147"/>
        <v>2</v>
      </c>
      <c r="N907" s="177"/>
    </row>
    <row r="908" spans="1:76" ht="165.75" x14ac:dyDescent="0.25">
      <c r="A908" s="180"/>
      <c r="C908" s="192" t="s">
        <v>243</v>
      </c>
      <c r="D908" s="260" t="s">
        <v>292</v>
      </c>
      <c r="E908" s="261"/>
      <c r="F908" s="261"/>
      <c r="G908" s="261"/>
      <c r="H908" s="261"/>
      <c r="I908" s="261"/>
      <c r="J908" s="261"/>
      <c r="K908" s="261"/>
      <c r="L908" s="261"/>
      <c r="M908" s="261"/>
      <c r="N908" s="262"/>
      <c r="BX908" s="193" t="s">
        <v>292</v>
      </c>
    </row>
    <row r="909" spans="1:76" x14ac:dyDescent="0.25">
      <c r="A909" s="186" t="s">
        <v>634</v>
      </c>
      <c r="B909" s="168" t="s">
        <v>588</v>
      </c>
      <c r="C909" s="168" t="s">
        <v>297</v>
      </c>
      <c r="D909" s="247" t="s">
        <v>298</v>
      </c>
      <c r="E909" s="239"/>
      <c r="F909" s="168" t="s">
        <v>167</v>
      </c>
      <c r="G909" s="181">
        <f>SUM(G910:G912)</f>
        <v>1</v>
      </c>
      <c r="H909" s="185"/>
      <c r="I909" s="181">
        <f>ROUND(G909*AO909,2)</f>
        <v>0</v>
      </c>
      <c r="J909" s="181">
        <f>ROUND(G909*AP909,2)</f>
        <v>0</v>
      </c>
      <c r="K909" s="181">
        <f>ROUND(G909*H909,2)</f>
        <v>0</v>
      </c>
      <c r="L909" s="181">
        <v>4.8599999999999997E-3</v>
      </c>
      <c r="M909" s="181">
        <f>G909*L909</f>
        <v>4.8599999999999997E-3</v>
      </c>
      <c r="N909" s="184" t="s">
        <v>812</v>
      </c>
      <c r="Z909" s="181">
        <f>ROUND(IF(AQ909="5",BJ909,0),2)</f>
        <v>0</v>
      </c>
      <c r="AB909" s="181">
        <f>ROUND(IF(AQ909="1",BH909,0),2)</f>
        <v>0</v>
      </c>
      <c r="AC909" s="181">
        <f>ROUND(IF(AQ909="1",BI909,0),2)</f>
        <v>0</v>
      </c>
      <c r="AD909" s="181">
        <f>ROUND(IF(AQ909="7",BH909,0),2)</f>
        <v>0</v>
      </c>
      <c r="AE909" s="181">
        <f>ROUND(IF(AQ909="7",BI909,0),2)</f>
        <v>0</v>
      </c>
      <c r="AF909" s="181">
        <f>ROUND(IF(AQ909="2",BH909,0),2)</f>
        <v>0</v>
      </c>
      <c r="AG909" s="181">
        <f>ROUND(IF(AQ909="2",BI909,0),2)</f>
        <v>0</v>
      </c>
      <c r="AH909" s="181">
        <f>ROUND(IF(AQ909="0",BJ909,0),2)</f>
        <v>0</v>
      </c>
      <c r="AI909" s="183" t="s">
        <v>588</v>
      </c>
      <c r="AJ909" s="181">
        <f>IF(AN909=0,K909,0)</f>
        <v>0</v>
      </c>
      <c r="AK909" s="181">
        <f>IF(AN909=12,K909,0)</f>
        <v>0</v>
      </c>
      <c r="AL909" s="181">
        <f>IF(AN909=21,K909,0)</f>
        <v>0</v>
      </c>
      <c r="AN909" s="181">
        <v>21</v>
      </c>
      <c r="AO909" s="181">
        <f>H909*0.551688009</f>
        <v>0</v>
      </c>
      <c r="AP909" s="181">
        <f>H909*(1-0.551688009)</f>
        <v>0</v>
      </c>
      <c r="AQ909" s="182" t="s">
        <v>220</v>
      </c>
      <c r="AV909" s="181">
        <f>ROUND(AW909+AX909,2)</f>
        <v>0</v>
      </c>
      <c r="AW909" s="181">
        <f>ROUND(G909*AO909,2)</f>
        <v>0</v>
      </c>
      <c r="AX909" s="181">
        <f>ROUND(G909*AP909,2)</f>
        <v>0</v>
      </c>
      <c r="AY909" s="182" t="s">
        <v>760</v>
      </c>
      <c r="AZ909" s="182" t="s">
        <v>772</v>
      </c>
      <c r="BA909" s="183" t="s">
        <v>768</v>
      </c>
      <c r="BC909" s="181">
        <f>AW909+AX909</f>
        <v>0</v>
      </c>
      <c r="BD909" s="181">
        <f>H909/(100-BE909)*100</f>
        <v>0</v>
      </c>
      <c r="BE909" s="181">
        <v>0</v>
      </c>
      <c r="BF909" s="181">
        <f>M909</f>
        <v>4.8599999999999997E-3</v>
      </c>
      <c r="BH909" s="181">
        <f>G909*AO909</f>
        <v>0</v>
      </c>
      <c r="BI909" s="181">
        <f>G909*AP909</f>
        <v>0</v>
      </c>
      <c r="BJ909" s="181">
        <f>G909*H909</f>
        <v>0</v>
      </c>
      <c r="BK909" s="182" t="s">
        <v>747</v>
      </c>
      <c r="BL909" s="181">
        <v>734</v>
      </c>
      <c r="BW909" s="181">
        <v>21</v>
      </c>
      <c r="BX909" s="169" t="s">
        <v>298</v>
      </c>
    </row>
    <row r="910" spans="1:76" x14ac:dyDescent="0.25">
      <c r="A910" s="180"/>
      <c r="D910" s="179">
        <v>0</v>
      </c>
      <c r="E910" s="179" t="s">
        <v>737</v>
      </c>
      <c r="G910" s="178">
        <f t="shared" ref="G910:G912" si="148">D910</f>
        <v>0</v>
      </c>
      <c r="N910" s="177"/>
    </row>
    <row r="911" spans="1:76" x14ac:dyDescent="0.25">
      <c r="A911" s="180"/>
      <c r="D911" s="179">
        <v>0</v>
      </c>
      <c r="E911" s="179" t="s">
        <v>738</v>
      </c>
      <c r="G911" s="178">
        <f t="shared" si="148"/>
        <v>0</v>
      </c>
      <c r="N911" s="177"/>
    </row>
    <row r="912" spans="1:76" x14ac:dyDescent="0.25">
      <c r="A912" s="180"/>
      <c r="D912" s="179">
        <v>1</v>
      </c>
      <c r="E912" s="179" t="s">
        <v>733</v>
      </c>
      <c r="G912" s="178">
        <f t="shared" si="148"/>
        <v>1</v>
      </c>
      <c r="N912" s="177"/>
    </row>
    <row r="913" spans="1:76" x14ac:dyDescent="0.25">
      <c r="A913" s="186" t="s">
        <v>635</v>
      </c>
      <c r="B913" s="168" t="s">
        <v>588</v>
      </c>
      <c r="C913" s="168" t="s">
        <v>638</v>
      </c>
      <c r="D913" s="247" t="s">
        <v>639</v>
      </c>
      <c r="E913" s="239"/>
      <c r="F913" s="168" t="s">
        <v>98</v>
      </c>
      <c r="G913" s="181">
        <f>SUM(G914:G916)</f>
        <v>1</v>
      </c>
      <c r="H913" s="185"/>
      <c r="I913" s="181">
        <f>ROUND(G913*AO913,2)</f>
        <v>0</v>
      </c>
      <c r="J913" s="181">
        <f>ROUND(G913*AP913,2)</f>
        <v>0</v>
      </c>
      <c r="K913" s="181">
        <f>ROUND(G913*H913,2)</f>
        <v>0</v>
      </c>
      <c r="L913" s="181">
        <v>0</v>
      </c>
      <c r="M913" s="181">
        <f>G913*L913</f>
        <v>0</v>
      </c>
      <c r="N913" s="184" t="s">
        <v>141</v>
      </c>
      <c r="Z913" s="181">
        <f>ROUND(IF(AQ913="5",BJ913,0),2)</f>
        <v>0</v>
      </c>
      <c r="AB913" s="181">
        <f>ROUND(IF(AQ913="1",BH913,0),2)</f>
        <v>0</v>
      </c>
      <c r="AC913" s="181">
        <f>ROUND(IF(AQ913="1",BI913,0),2)</f>
        <v>0</v>
      </c>
      <c r="AD913" s="181">
        <f>ROUND(IF(AQ913="7",BH913,0),2)</f>
        <v>0</v>
      </c>
      <c r="AE913" s="181">
        <f>ROUND(IF(AQ913="7",BI913,0),2)</f>
        <v>0</v>
      </c>
      <c r="AF913" s="181">
        <f>ROUND(IF(AQ913="2",BH913,0),2)</f>
        <v>0</v>
      </c>
      <c r="AG913" s="181">
        <f>ROUND(IF(AQ913="2",BI913,0),2)</f>
        <v>0</v>
      </c>
      <c r="AH913" s="181">
        <f>ROUND(IF(AQ913="0",BJ913,0),2)</f>
        <v>0</v>
      </c>
      <c r="AI913" s="183" t="s">
        <v>588</v>
      </c>
      <c r="AJ913" s="181">
        <f>IF(AN913=0,K913,0)</f>
        <v>0</v>
      </c>
      <c r="AK913" s="181">
        <f>IF(AN913=12,K913,0)</f>
        <v>0</v>
      </c>
      <c r="AL913" s="181">
        <f>IF(AN913=21,K913,0)</f>
        <v>0</v>
      </c>
      <c r="AN913" s="181">
        <v>21</v>
      </c>
      <c r="AO913" s="181">
        <f>H913*1</f>
        <v>0</v>
      </c>
      <c r="AP913" s="181">
        <f>H913*(1-1)</f>
        <v>0</v>
      </c>
      <c r="AQ913" s="182" t="s">
        <v>220</v>
      </c>
      <c r="AV913" s="181">
        <f>ROUND(AW913+AX913,2)</f>
        <v>0</v>
      </c>
      <c r="AW913" s="181">
        <f>ROUND(G913*AO913,2)</f>
        <v>0</v>
      </c>
      <c r="AX913" s="181">
        <f>ROUND(G913*AP913,2)</f>
        <v>0</v>
      </c>
      <c r="AY913" s="182" t="s">
        <v>760</v>
      </c>
      <c r="AZ913" s="182" t="s">
        <v>772</v>
      </c>
      <c r="BA913" s="183" t="s">
        <v>768</v>
      </c>
      <c r="BC913" s="181">
        <f>AW913+AX913</f>
        <v>0</v>
      </c>
      <c r="BD913" s="181">
        <f>H913/(100-BE913)*100</f>
        <v>0</v>
      </c>
      <c r="BE913" s="181">
        <v>0</v>
      </c>
      <c r="BF913" s="181">
        <f>M913</f>
        <v>0</v>
      </c>
      <c r="BH913" s="181">
        <f>G913*AO913</f>
        <v>0</v>
      </c>
      <c r="BI913" s="181">
        <f>G913*AP913</f>
        <v>0</v>
      </c>
      <c r="BJ913" s="181">
        <f>G913*H913</f>
        <v>0</v>
      </c>
      <c r="BK913" s="182" t="s">
        <v>242</v>
      </c>
      <c r="BL913" s="181">
        <v>734</v>
      </c>
      <c r="BW913" s="181">
        <v>21</v>
      </c>
      <c r="BX913" s="169" t="s">
        <v>639</v>
      </c>
    </row>
    <row r="914" spans="1:76" x14ac:dyDescent="0.25">
      <c r="A914" s="180"/>
      <c r="D914" s="179">
        <v>0</v>
      </c>
      <c r="E914" s="179" t="s">
        <v>737</v>
      </c>
      <c r="G914" s="178">
        <f t="shared" ref="G914:G916" si="149">D914</f>
        <v>0</v>
      </c>
      <c r="N914" s="177"/>
    </row>
    <row r="915" spans="1:76" x14ac:dyDescent="0.25">
      <c r="A915" s="180"/>
      <c r="D915" s="179">
        <v>0</v>
      </c>
      <c r="E915" s="179" t="s">
        <v>738</v>
      </c>
      <c r="G915" s="178">
        <f t="shared" si="149"/>
        <v>0</v>
      </c>
      <c r="N915" s="177"/>
    </row>
    <row r="916" spans="1:76" x14ac:dyDescent="0.25">
      <c r="A916" s="180"/>
      <c r="D916" s="179">
        <v>1</v>
      </c>
      <c r="E916" s="179" t="s">
        <v>733</v>
      </c>
      <c r="G916" s="178">
        <f t="shared" si="149"/>
        <v>1</v>
      </c>
      <c r="N916" s="177"/>
    </row>
    <row r="917" spans="1:76" ht="165.75" x14ac:dyDescent="0.25">
      <c r="A917" s="180"/>
      <c r="C917" s="192" t="s">
        <v>243</v>
      </c>
      <c r="D917" s="260" t="s">
        <v>292</v>
      </c>
      <c r="E917" s="261"/>
      <c r="F917" s="261"/>
      <c r="G917" s="261"/>
      <c r="H917" s="261"/>
      <c r="I917" s="261"/>
      <c r="J917" s="261"/>
      <c r="K917" s="261"/>
      <c r="L917" s="261"/>
      <c r="M917" s="261"/>
      <c r="N917" s="262"/>
      <c r="BX917" s="193" t="s">
        <v>292</v>
      </c>
    </row>
    <row r="918" spans="1:76" x14ac:dyDescent="0.25">
      <c r="A918" s="191" t="s">
        <v>141</v>
      </c>
      <c r="B918" s="190" t="s">
        <v>588</v>
      </c>
      <c r="C918" s="190" t="s">
        <v>157</v>
      </c>
      <c r="D918" s="257" t="s">
        <v>321</v>
      </c>
      <c r="E918" s="258"/>
      <c r="F918" s="189" t="s">
        <v>12</v>
      </c>
      <c r="G918" s="189" t="s">
        <v>12</v>
      </c>
      <c r="H918" s="189" t="s">
        <v>12</v>
      </c>
      <c r="I918" s="187">
        <f>ROUND(SUM(I919:I920),2)</f>
        <v>0</v>
      </c>
      <c r="J918" s="187">
        <f>ROUND(SUM(J919:J920),2)</f>
        <v>0</v>
      </c>
      <c r="K918" s="187">
        <f>ROUND(SUM(K919:K920),2)</f>
        <v>0</v>
      </c>
      <c r="L918" s="183" t="s">
        <v>141</v>
      </c>
      <c r="M918" s="187">
        <f>SUM(M919:M920)</f>
        <v>0.1022</v>
      </c>
      <c r="N918" s="188" t="s">
        <v>141</v>
      </c>
      <c r="AI918" s="183" t="s">
        <v>588</v>
      </c>
      <c r="AS918" s="187">
        <f>SUM(AJ919:AJ920)</f>
        <v>0</v>
      </c>
      <c r="AT918" s="187">
        <f>SUM(AK919:AK920)</f>
        <v>0</v>
      </c>
      <c r="AU918" s="187">
        <f>SUM(AL919:AL920)</f>
        <v>0</v>
      </c>
    </row>
    <row r="919" spans="1:76" x14ac:dyDescent="0.25">
      <c r="A919" s="186" t="s">
        <v>636</v>
      </c>
      <c r="B919" s="168" t="s">
        <v>588</v>
      </c>
      <c r="C919" s="168" t="s">
        <v>323</v>
      </c>
      <c r="D919" s="247" t="s">
        <v>324</v>
      </c>
      <c r="E919" s="239"/>
      <c r="F919" s="168" t="s">
        <v>325</v>
      </c>
      <c r="G919" s="181">
        <v>80</v>
      </c>
      <c r="H919" s="185"/>
      <c r="I919" s="181">
        <f>ROUND(G919*AO919,2)</f>
        <v>0</v>
      </c>
      <c r="J919" s="181">
        <f>ROUND(G919*AP919,2)</f>
        <v>0</v>
      </c>
      <c r="K919" s="181">
        <f>ROUND(G919*H919,2)</f>
        <v>0</v>
      </c>
      <c r="L919" s="181">
        <v>6.0000000000000002E-5</v>
      </c>
      <c r="M919" s="181">
        <f>G919*L919</f>
        <v>4.8000000000000004E-3</v>
      </c>
      <c r="N919" s="184" t="s">
        <v>812</v>
      </c>
      <c r="Z919" s="181">
        <f>ROUND(IF(AQ919="5",BJ919,0),2)</f>
        <v>0</v>
      </c>
      <c r="AB919" s="181">
        <f>ROUND(IF(AQ919="1",BH919,0),2)</f>
        <v>0</v>
      </c>
      <c r="AC919" s="181">
        <f>ROUND(IF(AQ919="1",BI919,0),2)</f>
        <v>0</v>
      </c>
      <c r="AD919" s="181">
        <f>ROUND(IF(AQ919="7",BH919,0),2)</f>
        <v>0</v>
      </c>
      <c r="AE919" s="181">
        <f>ROUND(IF(AQ919="7",BI919,0),2)</f>
        <v>0</v>
      </c>
      <c r="AF919" s="181">
        <f>ROUND(IF(AQ919="2",BH919,0),2)</f>
        <v>0</v>
      </c>
      <c r="AG919" s="181">
        <f>ROUND(IF(AQ919="2",BI919,0),2)</f>
        <v>0</v>
      </c>
      <c r="AH919" s="181">
        <f>ROUND(IF(AQ919="0",BJ919,0),2)</f>
        <v>0</v>
      </c>
      <c r="AI919" s="183" t="s">
        <v>588</v>
      </c>
      <c r="AJ919" s="181">
        <f>IF(AN919=0,K919,0)</f>
        <v>0</v>
      </c>
      <c r="AK919" s="181">
        <f>IF(AN919=12,K919,0)</f>
        <v>0</v>
      </c>
      <c r="AL919" s="181">
        <f>IF(AN919=21,K919,0)</f>
        <v>0</v>
      </c>
      <c r="AN919" s="181">
        <v>21</v>
      </c>
      <c r="AO919" s="181">
        <f>H919*0.064563107</f>
        <v>0</v>
      </c>
      <c r="AP919" s="181">
        <f>H919*(1-0.064563107)</f>
        <v>0</v>
      </c>
      <c r="AQ919" s="182" t="s">
        <v>220</v>
      </c>
      <c r="AV919" s="181">
        <f>ROUND(AW919+AX919,2)</f>
        <v>0</v>
      </c>
      <c r="AW919" s="181">
        <f>ROUND(G919*AO919,2)</f>
        <v>0</v>
      </c>
      <c r="AX919" s="181">
        <f>ROUND(G919*AP919,2)</f>
        <v>0</v>
      </c>
      <c r="AY919" s="182" t="s">
        <v>757</v>
      </c>
      <c r="AZ919" s="182" t="s">
        <v>771</v>
      </c>
      <c r="BA919" s="183" t="s">
        <v>768</v>
      </c>
      <c r="BC919" s="181">
        <f>AW919+AX919</f>
        <v>0</v>
      </c>
      <c r="BD919" s="181">
        <f>H919/(100-BE919)*100</f>
        <v>0</v>
      </c>
      <c r="BE919" s="181">
        <v>0</v>
      </c>
      <c r="BF919" s="181">
        <f>M919</f>
        <v>4.8000000000000004E-3</v>
      </c>
      <c r="BH919" s="181">
        <f>G919*AO919</f>
        <v>0</v>
      </c>
      <c r="BI919" s="181">
        <f>G919*AP919</f>
        <v>0</v>
      </c>
      <c r="BJ919" s="181">
        <f>G919*H919</f>
        <v>0</v>
      </c>
      <c r="BK919" s="182" t="s">
        <v>747</v>
      </c>
      <c r="BL919" s="181">
        <v>767</v>
      </c>
      <c r="BW919" s="181">
        <v>21</v>
      </c>
      <c r="BX919" s="169" t="s">
        <v>324</v>
      </c>
    </row>
    <row r="920" spans="1:76" x14ac:dyDescent="0.25">
      <c r="A920" s="186" t="s">
        <v>637</v>
      </c>
      <c r="B920" s="168" t="s">
        <v>588</v>
      </c>
      <c r="C920" s="168" t="s">
        <v>758</v>
      </c>
      <c r="D920" s="247" t="s">
        <v>729</v>
      </c>
      <c r="E920" s="239"/>
      <c r="F920" s="168" t="s">
        <v>98</v>
      </c>
      <c r="G920" s="181">
        <v>20</v>
      </c>
      <c r="H920" s="185"/>
      <c r="I920" s="181">
        <f>ROUND(G920*AO920,2)</f>
        <v>0</v>
      </c>
      <c r="J920" s="181">
        <f>ROUND(G920*AP920,2)</f>
        <v>0</v>
      </c>
      <c r="K920" s="181">
        <f>ROUND(G920*H920,2)</f>
        <v>0</v>
      </c>
      <c r="L920" s="181">
        <v>4.8700000000000002E-3</v>
      </c>
      <c r="M920" s="181">
        <f>G920*L920</f>
        <v>9.74E-2</v>
      </c>
      <c r="N920" s="184" t="s">
        <v>141</v>
      </c>
      <c r="Z920" s="181">
        <f>ROUND(IF(AQ920="5",BJ920,0),2)</f>
        <v>0</v>
      </c>
      <c r="AB920" s="181">
        <f>ROUND(IF(AQ920="1",BH920,0),2)</f>
        <v>0</v>
      </c>
      <c r="AC920" s="181">
        <f>ROUND(IF(AQ920="1",BI920,0),2)</f>
        <v>0</v>
      </c>
      <c r="AD920" s="181">
        <f>ROUND(IF(AQ920="7",BH920,0),2)</f>
        <v>0</v>
      </c>
      <c r="AE920" s="181">
        <f>ROUND(IF(AQ920="7",BI920,0),2)</f>
        <v>0</v>
      </c>
      <c r="AF920" s="181">
        <f>ROUND(IF(AQ920="2",BH920,0),2)</f>
        <v>0</v>
      </c>
      <c r="AG920" s="181">
        <f>ROUND(IF(AQ920="2",BI920,0),2)</f>
        <v>0</v>
      </c>
      <c r="AH920" s="181">
        <f>ROUND(IF(AQ920="0",BJ920,0),2)</f>
        <v>0</v>
      </c>
      <c r="AI920" s="183" t="s">
        <v>588</v>
      </c>
      <c r="AJ920" s="181">
        <f>IF(AN920=0,K920,0)</f>
        <v>0</v>
      </c>
      <c r="AK920" s="181">
        <f>IF(AN920=12,K920,0)</f>
        <v>0</v>
      </c>
      <c r="AL920" s="181">
        <f>IF(AN920=21,K920,0)</f>
        <v>0</v>
      </c>
      <c r="AN920" s="181">
        <v>21</v>
      </c>
      <c r="AO920" s="181">
        <f>H920*0.395009511</f>
        <v>0</v>
      </c>
      <c r="AP920" s="181">
        <f>H920*(1-0.395009511)</f>
        <v>0</v>
      </c>
      <c r="AQ920" s="182" t="s">
        <v>220</v>
      </c>
      <c r="AV920" s="181">
        <f>ROUND(AW920+AX920,2)</f>
        <v>0</v>
      </c>
      <c r="AW920" s="181">
        <f>ROUND(G920*AO920,2)</f>
        <v>0</v>
      </c>
      <c r="AX920" s="181">
        <f>ROUND(G920*AP920,2)</f>
        <v>0</v>
      </c>
      <c r="AY920" s="182" t="s">
        <v>757</v>
      </c>
      <c r="AZ920" s="182" t="s">
        <v>771</v>
      </c>
      <c r="BA920" s="183" t="s">
        <v>768</v>
      </c>
      <c r="BC920" s="181">
        <f>AW920+AX920</f>
        <v>0</v>
      </c>
      <c r="BD920" s="181">
        <f>H920/(100-BE920)*100</f>
        <v>0</v>
      </c>
      <c r="BE920" s="181">
        <v>0</v>
      </c>
      <c r="BF920" s="181">
        <f>M920</f>
        <v>9.74E-2</v>
      </c>
      <c r="BH920" s="181">
        <f>G920*AO920</f>
        <v>0</v>
      </c>
      <c r="BI920" s="181">
        <f>G920*AP920</f>
        <v>0</v>
      </c>
      <c r="BJ920" s="181">
        <f>G920*H920</f>
        <v>0</v>
      </c>
      <c r="BK920" s="182" t="s">
        <v>747</v>
      </c>
      <c r="BL920" s="181">
        <v>767</v>
      </c>
      <c r="BW920" s="181">
        <v>21</v>
      </c>
      <c r="BX920" s="169" t="s">
        <v>729</v>
      </c>
    </row>
    <row r="921" spans="1:76" ht="13.5" customHeight="1" x14ac:dyDescent="0.25">
      <c r="A921" s="180"/>
      <c r="C921" s="192" t="s">
        <v>234</v>
      </c>
      <c r="D921" s="260" t="s">
        <v>756</v>
      </c>
      <c r="E921" s="261"/>
      <c r="F921" s="261"/>
      <c r="G921" s="261"/>
      <c r="H921" s="261"/>
      <c r="I921" s="261"/>
      <c r="J921" s="261"/>
      <c r="K921" s="261"/>
      <c r="L921" s="261"/>
      <c r="M921" s="261"/>
      <c r="N921" s="262"/>
    </row>
    <row r="922" spans="1:76" x14ac:dyDescent="0.25">
      <c r="A922" s="191" t="s">
        <v>141</v>
      </c>
      <c r="B922" s="190" t="s">
        <v>588</v>
      </c>
      <c r="C922" s="190" t="s">
        <v>150</v>
      </c>
      <c r="D922" s="257" t="s">
        <v>151</v>
      </c>
      <c r="E922" s="258"/>
      <c r="F922" s="189" t="s">
        <v>12</v>
      </c>
      <c r="G922" s="189" t="s">
        <v>12</v>
      </c>
      <c r="H922" s="189" t="s">
        <v>12</v>
      </c>
      <c r="I922" s="187">
        <f>ROUND(SUM(I923:I927),2)</f>
        <v>0</v>
      </c>
      <c r="J922" s="187">
        <f>ROUND(SUM(J923:J927),2)</f>
        <v>0</v>
      </c>
      <c r="K922" s="187">
        <f>ROUND(SUM(K923:K927),2)</f>
        <v>0</v>
      </c>
      <c r="L922" s="183" t="s">
        <v>141</v>
      </c>
      <c r="M922" s="187">
        <f>SUM(M923:M927)</f>
        <v>0.69599999999999995</v>
      </c>
      <c r="N922" s="188" t="s">
        <v>141</v>
      </c>
      <c r="AI922" s="183" t="s">
        <v>588</v>
      </c>
      <c r="AS922" s="187">
        <f>SUM(AJ923:AJ927)</f>
        <v>0</v>
      </c>
      <c r="AT922" s="187">
        <f>SUM(AK923:AK927)</f>
        <v>0</v>
      </c>
      <c r="AU922" s="187">
        <f>SUM(AL923:AL927)</f>
        <v>0</v>
      </c>
    </row>
    <row r="923" spans="1:76" x14ac:dyDescent="0.25">
      <c r="A923" s="186" t="s">
        <v>640</v>
      </c>
      <c r="B923" s="168" t="s">
        <v>588</v>
      </c>
      <c r="C923" s="168" t="s">
        <v>152</v>
      </c>
      <c r="D923" s="247" t="s">
        <v>153</v>
      </c>
      <c r="E923" s="239"/>
      <c r="F923" s="168" t="s">
        <v>98</v>
      </c>
      <c r="G923" s="181">
        <f>SUM(G924:G926)</f>
        <v>4</v>
      </c>
      <c r="H923" s="185"/>
      <c r="I923" s="181">
        <f>ROUND(G923*AO923,2)</f>
        <v>0</v>
      </c>
      <c r="J923" s="181">
        <f>ROUND(G923*AP923,2)</f>
        <v>0</v>
      </c>
      <c r="K923" s="181">
        <f>ROUND(G923*H923,2)</f>
        <v>0</v>
      </c>
      <c r="L923" s="181">
        <v>0.17399999999999999</v>
      </c>
      <c r="M923" s="181">
        <f>G923*L923</f>
        <v>0.69599999999999995</v>
      </c>
      <c r="N923" s="184" t="s">
        <v>812</v>
      </c>
      <c r="Z923" s="181">
        <f>ROUND(IF(AQ923="5",BJ923,0),2)</f>
        <v>0</v>
      </c>
      <c r="AB923" s="181">
        <f>ROUND(IF(AQ923="1",BH923,0),2)</f>
        <v>0</v>
      </c>
      <c r="AC923" s="181">
        <f>ROUND(IF(AQ923="1",BI923,0),2)</f>
        <v>0</v>
      </c>
      <c r="AD923" s="181">
        <f>ROUND(IF(AQ923="7",BH923,0),2)</f>
        <v>0</v>
      </c>
      <c r="AE923" s="181">
        <f>ROUND(IF(AQ923="7",BI923,0),2)</f>
        <v>0</v>
      </c>
      <c r="AF923" s="181">
        <f>ROUND(IF(AQ923="2",BH923,0),2)</f>
        <v>0</v>
      </c>
      <c r="AG923" s="181">
        <f>ROUND(IF(AQ923="2",BI923,0),2)</f>
        <v>0</v>
      </c>
      <c r="AH923" s="181">
        <f>ROUND(IF(AQ923="0",BJ923,0),2)</f>
        <v>0</v>
      </c>
      <c r="AI923" s="183" t="s">
        <v>588</v>
      </c>
      <c r="AJ923" s="181">
        <f>IF(AN923=0,K923,0)</f>
        <v>0</v>
      </c>
      <c r="AK923" s="181">
        <f>IF(AN923=12,K923,0)</f>
        <v>0</v>
      </c>
      <c r="AL923" s="181">
        <f>IF(AN923=21,K923,0)</f>
        <v>0</v>
      </c>
      <c r="AN923" s="181">
        <v>21</v>
      </c>
      <c r="AO923" s="181">
        <f>H923*0</f>
        <v>0</v>
      </c>
      <c r="AP923" s="181">
        <f>H923*(1-0)</f>
        <v>0</v>
      </c>
      <c r="AQ923" s="182" t="s">
        <v>220</v>
      </c>
      <c r="AV923" s="181">
        <f>ROUND(AW923+AX923,2)</f>
        <v>0</v>
      </c>
      <c r="AW923" s="181">
        <f>ROUND(G923*AO923,2)</f>
        <v>0</v>
      </c>
      <c r="AX923" s="181">
        <f>ROUND(G923*AP923,2)</f>
        <v>0</v>
      </c>
      <c r="AY923" s="182" t="s">
        <v>755</v>
      </c>
      <c r="AZ923" s="182" t="s">
        <v>771</v>
      </c>
      <c r="BA923" s="183" t="s">
        <v>768</v>
      </c>
      <c r="BC923" s="181">
        <f>AW923+AX923</f>
        <v>0</v>
      </c>
      <c r="BD923" s="181">
        <f>H923/(100-BE923)*100</f>
        <v>0</v>
      </c>
      <c r="BE923" s="181">
        <v>0</v>
      </c>
      <c r="BF923" s="181">
        <f>M923</f>
        <v>0.69599999999999995</v>
      </c>
      <c r="BH923" s="181">
        <f>G923*AO923</f>
        <v>0</v>
      </c>
      <c r="BI923" s="181">
        <f>G923*AP923</f>
        <v>0</v>
      </c>
      <c r="BJ923" s="181">
        <f>G923*H923</f>
        <v>0</v>
      </c>
      <c r="BK923" s="182" t="s">
        <v>747</v>
      </c>
      <c r="BL923" s="181">
        <v>766</v>
      </c>
      <c r="BW923" s="181">
        <v>21</v>
      </c>
      <c r="BX923" s="169" t="s">
        <v>153</v>
      </c>
    </row>
    <row r="924" spans="1:76" x14ac:dyDescent="0.25">
      <c r="A924" s="180"/>
      <c r="D924" s="179">
        <v>2</v>
      </c>
      <c r="E924" s="179" t="s">
        <v>737</v>
      </c>
      <c r="G924" s="178">
        <f t="shared" ref="G924:G926" si="150">D924</f>
        <v>2</v>
      </c>
      <c r="N924" s="177"/>
    </row>
    <row r="925" spans="1:76" x14ac:dyDescent="0.25">
      <c r="A925" s="180"/>
      <c r="D925" s="179">
        <v>0</v>
      </c>
      <c r="E925" s="179" t="s">
        <v>738</v>
      </c>
      <c r="G925" s="178">
        <f t="shared" si="150"/>
        <v>0</v>
      </c>
      <c r="N925" s="177"/>
    </row>
    <row r="926" spans="1:76" x14ac:dyDescent="0.25">
      <c r="A926" s="180"/>
      <c r="D926" s="179">
        <v>2</v>
      </c>
      <c r="E926" s="179" t="s">
        <v>733</v>
      </c>
      <c r="G926" s="178">
        <f t="shared" si="150"/>
        <v>2</v>
      </c>
      <c r="N926" s="177"/>
    </row>
    <row r="927" spans="1:76" x14ac:dyDescent="0.25">
      <c r="A927" s="186" t="s">
        <v>641</v>
      </c>
      <c r="B927" s="168" t="s">
        <v>588</v>
      </c>
      <c r="C927" s="168" t="s">
        <v>506</v>
      </c>
      <c r="D927" s="247" t="s">
        <v>507</v>
      </c>
      <c r="E927" s="239"/>
      <c r="F927" s="168" t="s">
        <v>98</v>
      </c>
      <c r="G927" s="181">
        <f>SUM(G929:G931)</f>
        <v>4</v>
      </c>
      <c r="H927" s="185"/>
      <c r="I927" s="181">
        <f>ROUND(G927*AO927,2)</f>
        <v>0</v>
      </c>
      <c r="J927" s="181">
        <f>ROUND(G927*AP927,2)</f>
        <v>0</v>
      </c>
      <c r="K927" s="181">
        <f>ROUND(G927*H927,2)</f>
        <v>0</v>
      </c>
      <c r="L927" s="181">
        <v>0</v>
      </c>
      <c r="M927" s="181">
        <f>G927*L927</f>
        <v>0</v>
      </c>
      <c r="N927" s="184" t="s">
        <v>812</v>
      </c>
      <c r="Z927" s="181">
        <f>ROUND(IF(AQ927="5",BJ927,0),2)</f>
        <v>0</v>
      </c>
      <c r="AB927" s="181">
        <f>ROUND(IF(AQ927="1",BH927,0),2)</f>
        <v>0</v>
      </c>
      <c r="AC927" s="181">
        <f>ROUND(IF(AQ927="1",BI927,0),2)</f>
        <v>0</v>
      </c>
      <c r="AD927" s="181">
        <f>ROUND(IF(AQ927="7",BH927,0),2)</f>
        <v>0</v>
      </c>
      <c r="AE927" s="181">
        <f>ROUND(IF(AQ927="7",BI927,0),2)</f>
        <v>0</v>
      </c>
      <c r="AF927" s="181">
        <f>ROUND(IF(AQ927="2",BH927,0),2)</f>
        <v>0</v>
      </c>
      <c r="AG927" s="181">
        <f>ROUND(IF(AQ927="2",BI927,0),2)</f>
        <v>0</v>
      </c>
      <c r="AH927" s="181">
        <f>ROUND(IF(AQ927="0",BJ927,0),2)</f>
        <v>0</v>
      </c>
      <c r="AI927" s="183" t="s">
        <v>588</v>
      </c>
      <c r="AJ927" s="181">
        <f>IF(AN927=0,K927,0)</f>
        <v>0</v>
      </c>
      <c r="AK927" s="181">
        <f>IF(AN927=12,K927,0)</f>
        <v>0</v>
      </c>
      <c r="AL927" s="181">
        <f>IF(AN927=21,K927,0)</f>
        <v>0</v>
      </c>
      <c r="AN927" s="181">
        <v>21</v>
      </c>
      <c r="AO927" s="181">
        <f>H927*0</f>
        <v>0</v>
      </c>
      <c r="AP927" s="181">
        <f>H927*(1-0)</f>
        <v>0</v>
      </c>
      <c r="AQ927" s="182" t="s">
        <v>220</v>
      </c>
      <c r="AV927" s="181">
        <f>ROUND(AW927+AX927,2)</f>
        <v>0</v>
      </c>
      <c r="AW927" s="181">
        <f>ROUND(G927*AO927,2)</f>
        <v>0</v>
      </c>
      <c r="AX927" s="181">
        <f>ROUND(G927*AP927,2)</f>
        <v>0</v>
      </c>
      <c r="AY927" s="182" t="s">
        <v>755</v>
      </c>
      <c r="AZ927" s="182" t="s">
        <v>771</v>
      </c>
      <c r="BA927" s="183" t="s">
        <v>768</v>
      </c>
      <c r="BC927" s="181">
        <f>AW927+AX927</f>
        <v>0</v>
      </c>
      <c r="BD927" s="181">
        <f>H927/(100-BE927)*100</f>
        <v>0</v>
      </c>
      <c r="BE927" s="181">
        <v>0</v>
      </c>
      <c r="BF927" s="181">
        <f>M927</f>
        <v>0</v>
      </c>
      <c r="BH927" s="181">
        <f>G927*AO927</f>
        <v>0</v>
      </c>
      <c r="BI927" s="181">
        <f>G927*AP927</f>
        <v>0</v>
      </c>
      <c r="BJ927" s="181">
        <f>G927*H927</f>
        <v>0</v>
      </c>
      <c r="BK927" s="182" t="s">
        <v>747</v>
      </c>
      <c r="BL927" s="181">
        <v>766</v>
      </c>
      <c r="BW927" s="181">
        <v>21</v>
      </c>
      <c r="BX927" s="169" t="s">
        <v>507</v>
      </c>
    </row>
    <row r="928" spans="1:76" ht="13.5" customHeight="1" x14ac:dyDescent="0.25">
      <c r="A928" s="180"/>
      <c r="C928" s="192" t="s">
        <v>234</v>
      </c>
      <c r="D928" s="260" t="s">
        <v>508</v>
      </c>
      <c r="E928" s="261"/>
      <c r="F928" s="261"/>
      <c r="G928" s="261"/>
      <c r="H928" s="261"/>
      <c r="I928" s="261"/>
      <c r="J928" s="261"/>
      <c r="K928" s="261"/>
      <c r="L928" s="261"/>
      <c r="M928" s="261"/>
      <c r="N928" s="262"/>
    </row>
    <row r="929" spans="1:76" x14ac:dyDescent="0.25">
      <c r="A929" s="180"/>
      <c r="D929" s="179">
        <v>2</v>
      </c>
      <c r="E929" s="179" t="s">
        <v>737</v>
      </c>
      <c r="G929" s="178">
        <f t="shared" ref="G929:G931" si="151">D929</f>
        <v>2</v>
      </c>
      <c r="N929" s="177"/>
    </row>
    <row r="930" spans="1:76" x14ac:dyDescent="0.25">
      <c r="A930" s="180"/>
      <c r="D930" s="179">
        <v>0</v>
      </c>
      <c r="E930" s="179" t="s">
        <v>738</v>
      </c>
      <c r="G930" s="178">
        <f t="shared" si="151"/>
        <v>0</v>
      </c>
      <c r="N930" s="177"/>
    </row>
    <row r="931" spans="1:76" x14ac:dyDescent="0.25">
      <c r="A931" s="180"/>
      <c r="D931" s="179">
        <v>2</v>
      </c>
      <c r="E931" s="179" t="s">
        <v>733</v>
      </c>
      <c r="G931" s="178">
        <f t="shared" si="151"/>
        <v>2</v>
      </c>
      <c r="N931" s="177"/>
    </row>
    <row r="932" spans="1:76" x14ac:dyDescent="0.25">
      <c r="A932" s="191" t="s">
        <v>141</v>
      </c>
      <c r="B932" s="190" t="s">
        <v>588</v>
      </c>
      <c r="C932" s="190" t="s">
        <v>326</v>
      </c>
      <c r="D932" s="257" t="s">
        <v>327</v>
      </c>
      <c r="E932" s="258"/>
      <c r="F932" s="189" t="s">
        <v>12</v>
      </c>
      <c r="G932" s="189" t="s">
        <v>12</v>
      </c>
      <c r="H932" s="189" t="s">
        <v>12</v>
      </c>
      <c r="I932" s="187">
        <f>ROUND(SUM(I933:I933),2)</f>
        <v>0</v>
      </c>
      <c r="J932" s="187">
        <f>ROUND(SUM(J933:J933),2)</f>
        <v>0</v>
      </c>
      <c r="K932" s="187">
        <f>ROUND(SUM(K933:K933),2)</f>
        <v>0</v>
      </c>
      <c r="L932" s="183" t="s">
        <v>141</v>
      </c>
      <c r="M932" s="187">
        <f>SUM(M933:M933)</f>
        <v>0</v>
      </c>
      <c r="N932" s="188" t="s">
        <v>141</v>
      </c>
      <c r="AI932" s="183" t="s">
        <v>588</v>
      </c>
      <c r="AS932" s="187">
        <f>SUM(AJ933:AJ933)</f>
        <v>0</v>
      </c>
      <c r="AT932" s="187">
        <f>SUM(AK933:AK933)</f>
        <v>0</v>
      </c>
      <c r="AU932" s="187">
        <f>SUM(AL933:AL933)</f>
        <v>0</v>
      </c>
    </row>
    <row r="933" spans="1:76" x14ac:dyDescent="0.25">
      <c r="A933" s="186" t="s">
        <v>642</v>
      </c>
      <c r="B933" s="168" t="s">
        <v>588</v>
      </c>
      <c r="C933" s="168" t="s">
        <v>580</v>
      </c>
      <c r="D933" s="247" t="s">
        <v>581</v>
      </c>
      <c r="E933" s="239"/>
      <c r="F933" s="168" t="s">
        <v>119</v>
      </c>
      <c r="G933" s="181">
        <v>0.2</v>
      </c>
      <c r="H933" s="185"/>
      <c r="I933" s="181">
        <f>ROUND(G933*AO933,2)</f>
        <v>0</v>
      </c>
      <c r="J933" s="181">
        <f>ROUND(G933*AP933,2)</f>
        <v>0</v>
      </c>
      <c r="K933" s="181">
        <f>ROUND(G933*H933,2)</f>
        <v>0</v>
      </c>
      <c r="L933" s="181">
        <v>0</v>
      </c>
      <c r="M933" s="181">
        <f>G933*L933</f>
        <v>0</v>
      </c>
      <c r="N933" s="184" t="s">
        <v>812</v>
      </c>
      <c r="Z933" s="181">
        <f>ROUND(IF(AQ933="5",BJ933,0),2)</f>
        <v>0</v>
      </c>
      <c r="AB933" s="181">
        <f>ROUND(IF(AQ933="1",BH933,0),2)</f>
        <v>0</v>
      </c>
      <c r="AC933" s="181">
        <f>ROUND(IF(AQ933="1",BI933,0),2)</f>
        <v>0</v>
      </c>
      <c r="AD933" s="181">
        <f>ROUND(IF(AQ933="7",BH933,0),2)</f>
        <v>0</v>
      </c>
      <c r="AE933" s="181">
        <f>ROUND(IF(AQ933="7",BI933,0),2)</f>
        <v>0</v>
      </c>
      <c r="AF933" s="181">
        <f>ROUND(IF(AQ933="2",BH933,0),2)</f>
        <v>0</v>
      </c>
      <c r="AG933" s="181">
        <f>ROUND(IF(AQ933="2",BI933,0),2)</f>
        <v>0</v>
      </c>
      <c r="AH933" s="181">
        <f>ROUND(IF(AQ933="0",BJ933,0),2)</f>
        <v>0</v>
      </c>
      <c r="AI933" s="183" t="s">
        <v>588</v>
      </c>
      <c r="AJ933" s="181">
        <f>IF(AN933=0,K933,0)</f>
        <v>0</v>
      </c>
      <c r="AK933" s="181">
        <f>IF(AN933=12,K933,0)</f>
        <v>0</v>
      </c>
      <c r="AL933" s="181">
        <f>IF(AN933=21,K933,0)</f>
        <v>0</v>
      </c>
      <c r="AN933" s="181">
        <v>21</v>
      </c>
      <c r="AO933" s="181">
        <f>H933*0</f>
        <v>0</v>
      </c>
      <c r="AP933" s="181">
        <f>H933*(1-0)</f>
        <v>0</v>
      </c>
      <c r="AQ933" s="182" t="s">
        <v>228</v>
      </c>
      <c r="AV933" s="181">
        <f>ROUND(AW933+AX933,2)</f>
        <v>0</v>
      </c>
      <c r="AW933" s="181">
        <f>ROUND(G933*AO933,2)</f>
        <v>0</v>
      </c>
      <c r="AX933" s="181">
        <f>ROUND(G933*AP933,2)</f>
        <v>0</v>
      </c>
      <c r="AY933" s="182" t="s">
        <v>753</v>
      </c>
      <c r="AZ933" s="182" t="s">
        <v>770</v>
      </c>
      <c r="BA933" s="183" t="s">
        <v>768</v>
      </c>
      <c r="BC933" s="181">
        <f>AW933+AX933</f>
        <v>0</v>
      </c>
      <c r="BD933" s="181">
        <f>H933/(100-BE933)*100</f>
        <v>0</v>
      </c>
      <c r="BE933" s="181">
        <v>0</v>
      </c>
      <c r="BF933" s="181">
        <f>M933</f>
        <v>0</v>
      </c>
      <c r="BH933" s="181">
        <f>G933*AO933</f>
        <v>0</v>
      </c>
      <c r="BI933" s="181">
        <f>G933*AP933</f>
        <v>0</v>
      </c>
      <c r="BJ933" s="181">
        <f>G933*H933</f>
        <v>0</v>
      </c>
      <c r="BK933" s="182" t="s">
        <v>747</v>
      </c>
      <c r="BL933" s="181"/>
      <c r="BW933" s="181">
        <v>21</v>
      </c>
      <c r="BX933" s="169" t="s">
        <v>581</v>
      </c>
    </row>
    <row r="934" spans="1:76" x14ac:dyDescent="0.25">
      <c r="A934" s="191" t="s">
        <v>141</v>
      </c>
      <c r="B934" s="190" t="s">
        <v>588</v>
      </c>
      <c r="C934" s="190" t="s">
        <v>331</v>
      </c>
      <c r="D934" s="257" t="s">
        <v>216</v>
      </c>
      <c r="E934" s="258"/>
      <c r="F934" s="189" t="s">
        <v>12</v>
      </c>
      <c r="G934" s="189" t="s">
        <v>12</v>
      </c>
      <c r="H934" s="189" t="s">
        <v>12</v>
      </c>
      <c r="I934" s="187">
        <f>ROUND(SUM(I935:I935),2)</f>
        <v>0</v>
      </c>
      <c r="J934" s="187">
        <f>ROUND(SUM(J935:J935),2)</f>
        <v>0</v>
      </c>
      <c r="K934" s="187">
        <f>ROUND(SUM(K935:K935),2)</f>
        <v>0</v>
      </c>
      <c r="L934" s="183" t="s">
        <v>141</v>
      </c>
      <c r="M934" s="187">
        <f>SUM(M935:M935)</f>
        <v>0</v>
      </c>
      <c r="N934" s="188" t="s">
        <v>141</v>
      </c>
      <c r="AI934" s="183" t="s">
        <v>588</v>
      </c>
      <c r="AS934" s="187">
        <f>SUM(AJ935:AJ935)</f>
        <v>0</v>
      </c>
      <c r="AT934" s="187">
        <f>SUM(AK935:AK935)</f>
        <v>0</v>
      </c>
      <c r="AU934" s="187">
        <f>SUM(AL935:AL935)</f>
        <v>0</v>
      </c>
    </row>
    <row r="935" spans="1:76" x14ac:dyDescent="0.25">
      <c r="A935" s="186" t="s">
        <v>643</v>
      </c>
      <c r="B935" s="168" t="s">
        <v>588</v>
      </c>
      <c r="C935" s="168" t="s">
        <v>752</v>
      </c>
      <c r="D935" s="247" t="s">
        <v>750</v>
      </c>
      <c r="E935" s="239"/>
      <c r="F935" s="168" t="s">
        <v>119</v>
      </c>
      <c r="G935" s="181">
        <v>2.2799999999999998</v>
      </c>
      <c r="H935" s="185"/>
      <c r="I935" s="181">
        <f>ROUND(G935*AO935,2)</f>
        <v>0</v>
      </c>
      <c r="J935" s="181">
        <f>ROUND(G935*AP935,2)</f>
        <v>0</v>
      </c>
      <c r="K935" s="181">
        <f>ROUND(G935*H935,2)</f>
        <v>0</v>
      </c>
      <c r="L935" s="181">
        <v>0</v>
      </c>
      <c r="M935" s="181">
        <f>G935*L935</f>
        <v>0</v>
      </c>
      <c r="N935" s="184" t="s">
        <v>812</v>
      </c>
      <c r="Z935" s="181">
        <f>ROUND(IF(AQ935="5",BJ935,0),2)</f>
        <v>0</v>
      </c>
      <c r="AB935" s="181">
        <f>ROUND(IF(AQ935="1",BH935,0),2)</f>
        <v>0</v>
      </c>
      <c r="AC935" s="181">
        <f>ROUND(IF(AQ935="1",BI935,0),2)</f>
        <v>0</v>
      </c>
      <c r="AD935" s="181">
        <f>ROUND(IF(AQ935="7",BH935,0),2)</f>
        <v>0</v>
      </c>
      <c r="AE935" s="181">
        <f>ROUND(IF(AQ935="7",BI935,0),2)</f>
        <v>0</v>
      </c>
      <c r="AF935" s="181">
        <f>ROUND(IF(AQ935="2",BH935,0),2)</f>
        <v>0</v>
      </c>
      <c r="AG935" s="181">
        <f>ROUND(IF(AQ935="2",BI935,0),2)</f>
        <v>0</v>
      </c>
      <c r="AH935" s="181">
        <f>ROUND(IF(AQ935="0",BJ935,0),2)</f>
        <v>0</v>
      </c>
      <c r="AI935" s="183" t="s">
        <v>588</v>
      </c>
      <c r="AJ935" s="181">
        <f>IF(AN935=0,K935,0)</f>
        <v>0</v>
      </c>
      <c r="AK935" s="181">
        <f>IF(AN935=12,K935,0)</f>
        <v>0</v>
      </c>
      <c r="AL935" s="181">
        <f>IF(AN935=21,K935,0)</f>
        <v>0</v>
      </c>
      <c r="AN935" s="181">
        <v>21</v>
      </c>
      <c r="AO935" s="181">
        <f>H935*0</f>
        <v>0</v>
      </c>
      <c r="AP935" s="181">
        <f>H935*(1-0)</f>
        <v>0</v>
      </c>
      <c r="AQ935" s="182" t="s">
        <v>228</v>
      </c>
      <c r="AV935" s="181">
        <f>ROUND(AW935+AX935,2)</f>
        <v>0</v>
      </c>
      <c r="AW935" s="181">
        <f>ROUND(G935*AO935,2)</f>
        <v>0</v>
      </c>
      <c r="AX935" s="181">
        <f>ROUND(G935*AP935,2)</f>
        <v>0</v>
      </c>
      <c r="AY935" s="182" t="s">
        <v>751</v>
      </c>
      <c r="AZ935" s="182" t="s">
        <v>770</v>
      </c>
      <c r="BA935" s="183" t="s">
        <v>768</v>
      </c>
      <c r="BC935" s="181">
        <f>AW935+AX935</f>
        <v>0</v>
      </c>
      <c r="BD935" s="181">
        <f>H935/(100-BE935)*100</f>
        <v>0</v>
      </c>
      <c r="BE935" s="181">
        <v>0</v>
      </c>
      <c r="BF935" s="181">
        <f>M935</f>
        <v>0</v>
      </c>
      <c r="BH935" s="181">
        <f>G935*AO935</f>
        <v>0</v>
      </c>
      <c r="BI935" s="181">
        <f>G935*AP935</f>
        <v>0</v>
      </c>
      <c r="BJ935" s="181">
        <f>G935*H935</f>
        <v>0</v>
      </c>
      <c r="BK935" s="182" t="s">
        <v>747</v>
      </c>
      <c r="BL935" s="181"/>
      <c r="BW935" s="181">
        <v>21</v>
      </c>
      <c r="BX935" s="169" t="s">
        <v>750</v>
      </c>
    </row>
    <row r="936" spans="1:76" x14ac:dyDescent="0.25">
      <c r="A936" s="191" t="s">
        <v>141</v>
      </c>
      <c r="B936" s="190" t="s">
        <v>588</v>
      </c>
      <c r="C936" s="190" t="s">
        <v>335</v>
      </c>
      <c r="D936" s="257" t="s">
        <v>336</v>
      </c>
      <c r="E936" s="258"/>
      <c r="F936" s="189" t="s">
        <v>12</v>
      </c>
      <c r="G936" s="189" t="s">
        <v>12</v>
      </c>
      <c r="H936" s="189" t="s">
        <v>12</v>
      </c>
      <c r="I936" s="187">
        <f>ROUND(SUM(I937:I939),2)</f>
        <v>0</v>
      </c>
      <c r="J936" s="187">
        <f>ROUND(SUM(J937:J939),2)</f>
        <v>0</v>
      </c>
      <c r="K936" s="187">
        <f>ROUND(SUM(K937:K939),2)</f>
        <v>0</v>
      </c>
      <c r="L936" s="183" t="s">
        <v>141</v>
      </c>
      <c r="M936" s="187">
        <f>SUM(M937:M939)</f>
        <v>0</v>
      </c>
      <c r="N936" s="188" t="s">
        <v>141</v>
      </c>
      <c r="AI936" s="183" t="s">
        <v>588</v>
      </c>
      <c r="AS936" s="187">
        <f>SUM(AJ937:AJ939)</f>
        <v>0</v>
      </c>
      <c r="AT936" s="187">
        <f>SUM(AK937:AK939)</f>
        <v>0</v>
      </c>
      <c r="AU936" s="187">
        <f>SUM(AL937:AL939)</f>
        <v>0</v>
      </c>
    </row>
    <row r="937" spans="1:76" x14ac:dyDescent="0.25">
      <c r="A937" s="186" t="s">
        <v>644</v>
      </c>
      <c r="B937" s="168" t="s">
        <v>588</v>
      </c>
      <c r="C937" s="168" t="s">
        <v>338</v>
      </c>
      <c r="D937" s="247" t="s">
        <v>339</v>
      </c>
      <c r="E937" s="239"/>
      <c r="F937" s="168" t="s">
        <v>119</v>
      </c>
      <c r="G937" s="181">
        <v>0.2</v>
      </c>
      <c r="H937" s="185"/>
      <c r="I937" s="181">
        <f>ROUND(G937*AO937,2)</f>
        <v>0</v>
      </c>
      <c r="J937" s="181">
        <f>ROUND(G937*AP937,2)</f>
        <v>0</v>
      </c>
      <c r="K937" s="181">
        <f>ROUND(G937*H937,2)</f>
        <v>0</v>
      </c>
      <c r="L937" s="181">
        <v>0</v>
      </c>
      <c r="M937" s="181">
        <f>G937*L937</f>
        <v>0</v>
      </c>
      <c r="N937" s="184" t="s">
        <v>812</v>
      </c>
      <c r="Z937" s="181">
        <f>ROUND(IF(AQ937="5",BJ937,0),2)</f>
        <v>0</v>
      </c>
      <c r="AB937" s="181">
        <f>ROUND(IF(AQ937="1",BH937,0),2)</f>
        <v>0</v>
      </c>
      <c r="AC937" s="181">
        <f>ROUND(IF(AQ937="1",BI937,0),2)</f>
        <v>0</v>
      </c>
      <c r="AD937" s="181">
        <f>ROUND(IF(AQ937="7",BH937,0),2)</f>
        <v>0</v>
      </c>
      <c r="AE937" s="181">
        <f>ROUND(IF(AQ937="7",BI937,0),2)</f>
        <v>0</v>
      </c>
      <c r="AF937" s="181">
        <f>ROUND(IF(AQ937="2",BH937,0),2)</f>
        <v>0</v>
      </c>
      <c r="AG937" s="181">
        <f>ROUND(IF(AQ937="2",BI937,0),2)</f>
        <v>0</v>
      </c>
      <c r="AH937" s="181">
        <f>ROUND(IF(AQ937="0",BJ937,0),2)</f>
        <v>0</v>
      </c>
      <c r="AI937" s="183" t="s">
        <v>588</v>
      </c>
      <c r="AJ937" s="181">
        <f>IF(AN937=0,K937,0)</f>
        <v>0</v>
      </c>
      <c r="AK937" s="181">
        <f>IF(AN937=12,K937,0)</f>
        <v>0</v>
      </c>
      <c r="AL937" s="181">
        <f>IF(AN937=21,K937,0)</f>
        <v>0</v>
      </c>
      <c r="AN937" s="181">
        <v>21</v>
      </c>
      <c r="AO937" s="181">
        <f>H937*0</f>
        <v>0</v>
      </c>
      <c r="AP937" s="181">
        <f>H937*(1-0)</f>
        <v>0</v>
      </c>
      <c r="AQ937" s="182" t="s">
        <v>228</v>
      </c>
      <c r="AV937" s="181">
        <f>ROUND(AW937+AX937,2)</f>
        <v>0</v>
      </c>
      <c r="AW937" s="181">
        <f>ROUND(G937*AO937,2)</f>
        <v>0</v>
      </c>
      <c r="AX937" s="181">
        <f>ROUND(G937*AP937,2)</f>
        <v>0</v>
      </c>
      <c r="AY937" s="182" t="s">
        <v>749</v>
      </c>
      <c r="AZ937" s="182" t="s">
        <v>770</v>
      </c>
      <c r="BA937" s="183" t="s">
        <v>768</v>
      </c>
      <c r="BC937" s="181">
        <f>AW937+AX937</f>
        <v>0</v>
      </c>
      <c r="BD937" s="181">
        <f>H937/(100-BE937)*100</f>
        <v>0</v>
      </c>
      <c r="BE937" s="181">
        <v>0</v>
      </c>
      <c r="BF937" s="181">
        <f>M937</f>
        <v>0</v>
      </c>
      <c r="BH937" s="181">
        <f>G937*AO937</f>
        <v>0</v>
      </c>
      <c r="BI937" s="181">
        <f>G937*AP937</f>
        <v>0</v>
      </c>
      <c r="BJ937" s="181">
        <f>G937*H937</f>
        <v>0</v>
      </c>
      <c r="BK937" s="182" t="s">
        <v>747</v>
      </c>
      <c r="BL937" s="181"/>
      <c r="BW937" s="181">
        <v>21</v>
      </c>
      <c r="BX937" s="169" t="s">
        <v>339</v>
      </c>
    </row>
    <row r="938" spans="1:76" x14ac:dyDescent="0.25">
      <c r="A938" s="186" t="s">
        <v>645</v>
      </c>
      <c r="B938" s="168" t="s">
        <v>588</v>
      </c>
      <c r="C938" s="168" t="s">
        <v>132</v>
      </c>
      <c r="D938" s="247" t="s">
        <v>133</v>
      </c>
      <c r="E938" s="239"/>
      <c r="F938" s="168" t="s">
        <v>119</v>
      </c>
      <c r="G938" s="181">
        <v>0.2</v>
      </c>
      <c r="H938" s="185"/>
      <c r="I938" s="181">
        <f>ROUND(G938*AO938,2)</f>
        <v>0</v>
      </c>
      <c r="J938" s="181">
        <f>ROUND(G938*AP938,2)</f>
        <v>0</v>
      </c>
      <c r="K938" s="181">
        <f>ROUND(G938*H938,2)</f>
        <v>0</v>
      </c>
      <c r="L938" s="181">
        <v>0</v>
      </c>
      <c r="M938" s="181">
        <f>G938*L938</f>
        <v>0</v>
      </c>
      <c r="N938" s="184" t="s">
        <v>812</v>
      </c>
      <c r="Z938" s="181">
        <f>ROUND(IF(AQ938="5",BJ938,0),2)</f>
        <v>0</v>
      </c>
      <c r="AB938" s="181">
        <f>ROUND(IF(AQ938="1",BH938,0),2)</f>
        <v>0</v>
      </c>
      <c r="AC938" s="181">
        <f>ROUND(IF(AQ938="1",BI938,0),2)</f>
        <v>0</v>
      </c>
      <c r="AD938" s="181">
        <f>ROUND(IF(AQ938="7",BH938,0),2)</f>
        <v>0</v>
      </c>
      <c r="AE938" s="181">
        <f>ROUND(IF(AQ938="7",BI938,0),2)</f>
        <v>0</v>
      </c>
      <c r="AF938" s="181">
        <f>ROUND(IF(AQ938="2",BH938,0),2)</f>
        <v>0</v>
      </c>
      <c r="AG938" s="181">
        <f>ROUND(IF(AQ938="2",BI938,0),2)</f>
        <v>0</v>
      </c>
      <c r="AH938" s="181">
        <f>ROUND(IF(AQ938="0",BJ938,0),2)</f>
        <v>0</v>
      </c>
      <c r="AI938" s="183" t="s">
        <v>588</v>
      </c>
      <c r="AJ938" s="181">
        <f>IF(AN938=0,K938,0)</f>
        <v>0</v>
      </c>
      <c r="AK938" s="181">
        <f>IF(AN938=12,K938,0)</f>
        <v>0</v>
      </c>
      <c r="AL938" s="181">
        <f>IF(AN938=21,K938,0)</f>
        <v>0</v>
      </c>
      <c r="AN938" s="181">
        <v>21</v>
      </c>
      <c r="AO938" s="181">
        <f>H938*0</f>
        <v>0</v>
      </c>
      <c r="AP938" s="181">
        <f>H938*(1-0)</f>
        <v>0</v>
      </c>
      <c r="AQ938" s="182" t="s">
        <v>228</v>
      </c>
      <c r="AV938" s="181">
        <f>ROUND(AW938+AX938,2)</f>
        <v>0</v>
      </c>
      <c r="AW938" s="181">
        <f>ROUND(G938*AO938,2)</f>
        <v>0</v>
      </c>
      <c r="AX938" s="181">
        <f>ROUND(G938*AP938,2)</f>
        <v>0</v>
      </c>
      <c r="AY938" s="182" t="s">
        <v>749</v>
      </c>
      <c r="AZ938" s="182" t="s">
        <v>770</v>
      </c>
      <c r="BA938" s="183" t="s">
        <v>768</v>
      </c>
      <c r="BC938" s="181">
        <f>AW938+AX938</f>
        <v>0</v>
      </c>
      <c r="BD938" s="181">
        <f>H938/(100-BE938)*100</f>
        <v>0</v>
      </c>
      <c r="BE938" s="181">
        <v>0</v>
      </c>
      <c r="BF938" s="181">
        <f>M938</f>
        <v>0</v>
      </c>
      <c r="BH938" s="181">
        <f>G938*AO938</f>
        <v>0</v>
      </c>
      <c r="BI938" s="181">
        <f>G938*AP938</f>
        <v>0</v>
      </c>
      <c r="BJ938" s="181">
        <f>G938*H938</f>
        <v>0</v>
      </c>
      <c r="BK938" s="182" t="s">
        <v>747</v>
      </c>
      <c r="BL938" s="181"/>
      <c r="BW938" s="181">
        <v>21</v>
      </c>
      <c r="BX938" s="169" t="s">
        <v>133</v>
      </c>
    </row>
    <row r="939" spans="1:76" x14ac:dyDescent="0.25">
      <c r="A939" s="186" t="s">
        <v>717</v>
      </c>
      <c r="B939" s="168" t="s">
        <v>588</v>
      </c>
      <c r="C939" s="168" t="s">
        <v>134</v>
      </c>
      <c r="D939" s="247" t="s">
        <v>135</v>
      </c>
      <c r="E939" s="239"/>
      <c r="F939" s="168" t="s">
        <v>119</v>
      </c>
      <c r="G939" s="181">
        <v>2</v>
      </c>
      <c r="H939" s="185"/>
      <c r="I939" s="181">
        <f>ROUND(G939*AO939,2)</f>
        <v>0</v>
      </c>
      <c r="J939" s="181">
        <f>ROUND(G939*AP939,2)</f>
        <v>0</v>
      </c>
      <c r="K939" s="181">
        <f>ROUND(G939*H939,2)</f>
        <v>0</v>
      </c>
      <c r="L939" s="181">
        <v>0</v>
      </c>
      <c r="M939" s="181">
        <f>G939*L939</f>
        <v>0</v>
      </c>
      <c r="N939" s="184" t="s">
        <v>812</v>
      </c>
      <c r="Z939" s="181">
        <f>ROUND(IF(AQ939="5",BJ939,0),2)</f>
        <v>0</v>
      </c>
      <c r="AB939" s="181">
        <f>ROUND(IF(AQ939="1",BH939,0),2)</f>
        <v>0</v>
      </c>
      <c r="AC939" s="181">
        <f>ROUND(IF(AQ939="1",BI939,0),2)</f>
        <v>0</v>
      </c>
      <c r="AD939" s="181">
        <f>ROUND(IF(AQ939="7",BH939,0),2)</f>
        <v>0</v>
      </c>
      <c r="AE939" s="181">
        <f>ROUND(IF(AQ939="7",BI939,0),2)</f>
        <v>0</v>
      </c>
      <c r="AF939" s="181">
        <f>ROUND(IF(AQ939="2",BH939,0),2)</f>
        <v>0</v>
      </c>
      <c r="AG939" s="181">
        <f>ROUND(IF(AQ939="2",BI939,0),2)</f>
        <v>0</v>
      </c>
      <c r="AH939" s="181">
        <f>ROUND(IF(AQ939="0",BJ939,0),2)</f>
        <v>0</v>
      </c>
      <c r="AI939" s="183" t="s">
        <v>588</v>
      </c>
      <c r="AJ939" s="181">
        <f>IF(AN939=0,K939,0)</f>
        <v>0</v>
      </c>
      <c r="AK939" s="181">
        <f>IF(AN939=12,K939,0)</f>
        <v>0</v>
      </c>
      <c r="AL939" s="181">
        <f>IF(AN939=21,K939,0)</f>
        <v>0</v>
      </c>
      <c r="AN939" s="181">
        <v>21</v>
      </c>
      <c r="AO939" s="181">
        <f>H939*0</f>
        <v>0</v>
      </c>
      <c r="AP939" s="181">
        <f>H939*(1-0)</f>
        <v>0</v>
      </c>
      <c r="AQ939" s="182" t="s">
        <v>228</v>
      </c>
      <c r="AV939" s="181">
        <f>ROUND(AW939+AX939,2)</f>
        <v>0</v>
      </c>
      <c r="AW939" s="181">
        <f>ROUND(G939*AO939,2)</f>
        <v>0</v>
      </c>
      <c r="AX939" s="181">
        <f>ROUND(G939*AP939,2)</f>
        <v>0</v>
      </c>
      <c r="AY939" s="182" t="s">
        <v>749</v>
      </c>
      <c r="AZ939" s="182" t="s">
        <v>770</v>
      </c>
      <c r="BA939" s="183" t="s">
        <v>768</v>
      </c>
      <c r="BC939" s="181">
        <f>AW939+AX939</f>
        <v>0</v>
      </c>
      <c r="BD939" s="181">
        <f>H939/(100-BE939)*100</f>
        <v>0</v>
      </c>
      <c r="BE939" s="181">
        <v>0</v>
      </c>
      <c r="BF939" s="181">
        <f>M939</f>
        <v>0</v>
      </c>
      <c r="BH939" s="181">
        <f>G939*AO939</f>
        <v>0</v>
      </c>
      <c r="BI939" s="181">
        <f>G939*AP939</f>
        <v>0</v>
      </c>
      <c r="BJ939" s="181">
        <f>G939*H939</f>
        <v>0</v>
      </c>
      <c r="BK939" s="182" t="s">
        <v>747</v>
      </c>
      <c r="BL939" s="181"/>
      <c r="BW939" s="181">
        <v>21</v>
      </c>
      <c r="BX939" s="169" t="s">
        <v>135</v>
      </c>
    </row>
    <row r="940" spans="1:76" x14ac:dyDescent="0.25">
      <c r="A940" s="191" t="s">
        <v>141</v>
      </c>
      <c r="B940" s="190" t="s">
        <v>588</v>
      </c>
      <c r="C940" s="190" t="s">
        <v>242</v>
      </c>
      <c r="D940" s="257" t="s">
        <v>342</v>
      </c>
      <c r="E940" s="258"/>
      <c r="F940" s="189" t="s">
        <v>12</v>
      </c>
      <c r="G940" s="189" t="s">
        <v>12</v>
      </c>
      <c r="H940" s="189"/>
      <c r="I940" s="187">
        <f>ROUND(SUM(I941:I941),2)</f>
        <v>0</v>
      </c>
      <c r="J940" s="187">
        <f>ROUND(SUM(J941:J941),2)</f>
        <v>0</v>
      </c>
      <c r="K940" s="187">
        <f>ROUND(SUM(K941:K941),2)</f>
        <v>0</v>
      </c>
      <c r="L940" s="183" t="s">
        <v>141</v>
      </c>
      <c r="M940" s="187">
        <f>SUM(M941:M941)</f>
        <v>7.3999999999999999E-4</v>
      </c>
      <c r="N940" s="188" t="s">
        <v>141</v>
      </c>
      <c r="AI940" s="183" t="s">
        <v>588</v>
      </c>
      <c r="AS940" s="187">
        <f>SUM(AJ941:AJ941)</f>
        <v>0</v>
      </c>
      <c r="AT940" s="187">
        <f>SUM(AK941:AK941)</f>
        <v>0</v>
      </c>
      <c r="AU940" s="187">
        <f>SUM(AL941:AL941)</f>
        <v>0</v>
      </c>
    </row>
    <row r="941" spans="1:76" x14ac:dyDescent="0.25">
      <c r="A941" s="186" t="s">
        <v>646</v>
      </c>
      <c r="B941" s="168" t="s">
        <v>588</v>
      </c>
      <c r="C941" s="168" t="s">
        <v>517</v>
      </c>
      <c r="D941" s="247" t="s">
        <v>518</v>
      </c>
      <c r="E941" s="239"/>
      <c r="F941" s="168" t="s">
        <v>98</v>
      </c>
      <c r="G941" s="181">
        <f>SUM(G942:G944)</f>
        <v>2</v>
      </c>
      <c r="H941" s="185"/>
      <c r="I941" s="181">
        <f>ROUND(G941*AO941,2)</f>
        <v>0</v>
      </c>
      <c r="J941" s="181">
        <f>ROUND(G941*AP941,2)</f>
        <v>0</v>
      </c>
      <c r="K941" s="181">
        <f>ROUND(G941*H941,2)</f>
        <v>0</v>
      </c>
      <c r="L941" s="181">
        <v>3.6999999999999999E-4</v>
      </c>
      <c r="M941" s="181">
        <f>G941*L941</f>
        <v>7.3999999999999999E-4</v>
      </c>
      <c r="N941" s="184" t="s">
        <v>812</v>
      </c>
      <c r="Z941" s="181">
        <f>ROUND(IF(AQ941="5",BJ941,0),2)</f>
        <v>0</v>
      </c>
      <c r="AB941" s="181">
        <f>ROUND(IF(AQ941="1",BH941,0),2)</f>
        <v>0</v>
      </c>
      <c r="AC941" s="181">
        <f>ROUND(IF(AQ941="1",BI941,0),2)</f>
        <v>0</v>
      </c>
      <c r="AD941" s="181">
        <f>ROUND(IF(AQ941="7",BH941,0),2)</f>
        <v>0</v>
      </c>
      <c r="AE941" s="181">
        <f>ROUND(IF(AQ941="7",BI941,0),2)</f>
        <v>0</v>
      </c>
      <c r="AF941" s="181">
        <f>ROUND(IF(AQ941="2",BH941,0),2)</f>
        <v>0</v>
      </c>
      <c r="AG941" s="181">
        <f>ROUND(IF(AQ941="2",BI941,0),2)</f>
        <v>0</v>
      </c>
      <c r="AH941" s="181">
        <f>ROUND(IF(AQ941="0",BJ941,0),2)</f>
        <v>0</v>
      </c>
      <c r="AI941" s="183" t="s">
        <v>588</v>
      </c>
      <c r="AJ941" s="181">
        <f>IF(AN941=0,K941,0)</f>
        <v>0</v>
      </c>
      <c r="AK941" s="181">
        <f>IF(AN941=12,K941,0)</f>
        <v>0</v>
      </c>
      <c r="AL941" s="181">
        <f>IF(AN941=21,K941,0)</f>
        <v>0</v>
      </c>
      <c r="AN941" s="181">
        <v>21</v>
      </c>
      <c r="AO941" s="181">
        <f>H941*1</f>
        <v>0</v>
      </c>
      <c r="AP941" s="181">
        <f>H941*(1-1)</f>
        <v>0</v>
      </c>
      <c r="AQ941" s="182" t="s">
        <v>344</v>
      </c>
      <c r="AV941" s="181">
        <f>ROUND(AW941+AX941,2)</f>
        <v>0</v>
      </c>
      <c r="AW941" s="181">
        <f>ROUND(G941*AO941,2)</f>
        <v>0</v>
      </c>
      <c r="AX941" s="181">
        <f>ROUND(G941*AP941,2)</f>
        <v>0</v>
      </c>
      <c r="AY941" s="182" t="s">
        <v>746</v>
      </c>
      <c r="AZ941" s="182" t="s">
        <v>769</v>
      </c>
      <c r="BA941" s="183" t="s">
        <v>768</v>
      </c>
      <c r="BC941" s="181">
        <f>AW941+AX941</f>
        <v>0</v>
      </c>
      <c r="BD941" s="181">
        <f>H941/(100-BE941)*100</f>
        <v>0</v>
      </c>
      <c r="BE941" s="181">
        <v>0</v>
      </c>
      <c r="BF941" s="181">
        <f>M941</f>
        <v>7.3999999999999999E-4</v>
      </c>
      <c r="BH941" s="181">
        <f>G941*AO941</f>
        <v>0</v>
      </c>
      <c r="BI941" s="181">
        <f>G941*AP941</f>
        <v>0</v>
      </c>
      <c r="BJ941" s="181">
        <f>G941*H941</f>
        <v>0</v>
      </c>
      <c r="BK941" s="182" t="s">
        <v>242</v>
      </c>
      <c r="BL941" s="181"/>
      <c r="BW941" s="181">
        <v>21</v>
      </c>
      <c r="BX941" s="169" t="s">
        <v>518</v>
      </c>
    </row>
    <row r="942" spans="1:76" x14ac:dyDescent="0.25">
      <c r="A942" s="180"/>
      <c r="D942" s="179">
        <v>1</v>
      </c>
      <c r="E942" s="179" t="s">
        <v>737</v>
      </c>
      <c r="G942" s="178">
        <f t="shared" ref="G942:G944" si="152">D942</f>
        <v>1</v>
      </c>
      <c r="N942" s="177"/>
    </row>
    <row r="943" spans="1:76" x14ac:dyDescent="0.25">
      <c r="A943" s="180"/>
      <c r="D943" s="179">
        <v>0</v>
      </c>
      <c r="E943" s="179" t="s">
        <v>738</v>
      </c>
      <c r="G943" s="178">
        <f t="shared" si="152"/>
        <v>0</v>
      </c>
      <c r="N943" s="177"/>
    </row>
    <row r="944" spans="1:76" x14ac:dyDescent="0.25">
      <c r="A944" s="180"/>
      <c r="D944" s="179">
        <v>1</v>
      </c>
      <c r="E944" s="179" t="s">
        <v>733</v>
      </c>
      <c r="G944" s="178">
        <f t="shared" si="152"/>
        <v>1</v>
      </c>
      <c r="N944" s="177"/>
    </row>
    <row r="945" spans="1:76" x14ac:dyDescent="0.25">
      <c r="A945" s="199" t="s">
        <v>141</v>
      </c>
      <c r="B945" s="198" t="s">
        <v>650</v>
      </c>
      <c r="C945" s="198" t="s">
        <v>141</v>
      </c>
      <c r="D945" s="255" t="s">
        <v>651</v>
      </c>
      <c r="E945" s="256"/>
      <c r="F945" s="197" t="s">
        <v>12</v>
      </c>
      <c r="G945" s="197" t="s">
        <v>12</v>
      </c>
      <c r="H945" s="197" t="s">
        <v>12</v>
      </c>
      <c r="I945" s="195">
        <f>ROUND(SUM(I946,I1071,I1105,I1111,I1148,I1152,I1163,I1165,I1167,I1171),2)</f>
        <v>0</v>
      </c>
      <c r="J945" s="195">
        <f>ROUND(SUM(J946,J1071,J1105,J1111,J1148,J1152,J1163,J1165,J1167,J1171),2)</f>
        <v>0</v>
      </c>
      <c r="K945" s="195">
        <f>ROUND(SUM(K946,K1071,K1105,K1111,K1148,K1152,K1163,K1165,K1167,K1171),2)</f>
        <v>0</v>
      </c>
      <c r="L945" s="196" t="s">
        <v>141</v>
      </c>
      <c r="M945" s="195">
        <f>SUM(M946,M1071,M1105,M1111,M1148,M1152,M1163,M1165,M1167,M1171)</f>
        <v>1.7472049999999999</v>
      </c>
      <c r="N945" s="194" t="s">
        <v>141</v>
      </c>
    </row>
    <row r="946" spans="1:76" x14ac:dyDescent="0.25">
      <c r="A946" s="191" t="s">
        <v>141</v>
      </c>
      <c r="B946" s="190" t="s">
        <v>650</v>
      </c>
      <c r="C946" s="190" t="s">
        <v>215</v>
      </c>
      <c r="D946" s="257" t="s">
        <v>216</v>
      </c>
      <c r="E946" s="258"/>
      <c r="F946" s="189" t="s">
        <v>12</v>
      </c>
      <c r="G946" s="189" t="s">
        <v>12</v>
      </c>
      <c r="H946" s="189" t="s">
        <v>12</v>
      </c>
      <c r="I946" s="187">
        <f>ROUND(SUM(I947:I1067),2)</f>
        <v>0</v>
      </c>
      <c r="J946" s="187">
        <f>ROUND(SUM(J947:J1067),2)</f>
        <v>0</v>
      </c>
      <c r="K946" s="187">
        <f>ROUND(SUM(K947:K1067),2)</f>
        <v>0</v>
      </c>
      <c r="L946" s="183" t="s">
        <v>141</v>
      </c>
      <c r="M946" s="187">
        <f>SUM(M947:M1067)</f>
        <v>0.29531499999999999</v>
      </c>
      <c r="N946" s="188" t="s">
        <v>141</v>
      </c>
      <c r="AI946" s="183" t="s">
        <v>650</v>
      </c>
      <c r="AS946" s="187">
        <f>SUM(AJ947:AJ1067)</f>
        <v>0</v>
      </c>
      <c r="AT946" s="187">
        <f>SUM(AK947:AK1067)</f>
        <v>0</v>
      </c>
      <c r="AU946" s="187">
        <f>SUM(AL947:AL1067)</f>
        <v>0</v>
      </c>
    </row>
    <row r="947" spans="1:76" x14ac:dyDescent="0.25">
      <c r="A947" s="186" t="s">
        <v>647</v>
      </c>
      <c r="B947" s="168" t="s">
        <v>650</v>
      </c>
      <c r="C947" s="168" t="s">
        <v>348</v>
      </c>
      <c r="D947" s="247" t="s">
        <v>349</v>
      </c>
      <c r="E947" s="239"/>
      <c r="F947" s="168" t="s">
        <v>116</v>
      </c>
      <c r="G947" s="181">
        <f>SUM(G948:G949)</f>
        <v>187</v>
      </c>
      <c r="H947" s="185"/>
      <c r="I947" s="181">
        <f>ROUND(G947*AO947,2)</f>
        <v>0</v>
      </c>
      <c r="J947" s="181">
        <f>ROUND(G947*AP947,2)</f>
        <v>0</v>
      </c>
      <c r="K947" s="181">
        <f>ROUND(G947*H947,2)</f>
        <v>0</v>
      </c>
      <c r="L947" s="181">
        <v>2.7999999999999998E-4</v>
      </c>
      <c r="M947" s="181">
        <f>G947*L947</f>
        <v>5.2359999999999997E-2</v>
      </c>
      <c r="N947" s="184" t="s">
        <v>812</v>
      </c>
      <c r="Z947" s="181">
        <f>ROUND(IF(AQ947="5",BJ947,0),2)</f>
        <v>0</v>
      </c>
      <c r="AB947" s="181">
        <f>ROUND(IF(AQ947="1",BH947,0),2)</f>
        <v>0</v>
      </c>
      <c r="AC947" s="181">
        <f>ROUND(IF(AQ947="1",BI947,0),2)</f>
        <v>0</v>
      </c>
      <c r="AD947" s="181">
        <f>ROUND(IF(AQ947="7",BH947,0),2)</f>
        <v>0</v>
      </c>
      <c r="AE947" s="181">
        <f>ROUND(IF(AQ947="7",BI947,0),2)</f>
        <v>0</v>
      </c>
      <c r="AF947" s="181">
        <f>ROUND(IF(AQ947="2",BH947,0),2)</f>
        <v>0</v>
      </c>
      <c r="AG947" s="181">
        <f>ROUND(IF(AQ947="2",BI947,0),2)</f>
        <v>0</v>
      </c>
      <c r="AH947" s="181">
        <f>ROUND(IF(AQ947="0",BJ947,0),2)</f>
        <v>0</v>
      </c>
      <c r="AI947" s="183" t="s">
        <v>650</v>
      </c>
      <c r="AJ947" s="181">
        <f>IF(AN947=0,K947,0)</f>
        <v>0</v>
      </c>
      <c r="AK947" s="181">
        <f>IF(AN947=12,K947,0)</f>
        <v>0</v>
      </c>
      <c r="AL947" s="181">
        <f>IF(AN947=21,K947,0)</f>
        <v>0</v>
      </c>
      <c r="AN947" s="181">
        <v>21</v>
      </c>
      <c r="AO947" s="181">
        <f>H947*0</f>
        <v>0</v>
      </c>
      <c r="AP947" s="181">
        <f>H947*(1-0)</f>
        <v>0</v>
      </c>
      <c r="AQ947" s="182" t="s">
        <v>220</v>
      </c>
      <c r="AV947" s="181">
        <f>ROUND(AW947+AX947,2)</f>
        <v>0</v>
      </c>
      <c r="AW947" s="181">
        <f>ROUND(G947*AO947,2)</f>
        <v>0</v>
      </c>
      <c r="AX947" s="181">
        <f>ROUND(G947*AP947,2)</f>
        <v>0</v>
      </c>
      <c r="AY947" s="182" t="s">
        <v>767</v>
      </c>
      <c r="AZ947" s="182" t="s">
        <v>762</v>
      </c>
      <c r="BA947" s="183" t="s">
        <v>744</v>
      </c>
      <c r="BC947" s="181">
        <f>AW947+AX947</f>
        <v>0</v>
      </c>
      <c r="BD947" s="181">
        <f>H947/(100-BE947)*100</f>
        <v>0</v>
      </c>
      <c r="BE947" s="181">
        <v>0</v>
      </c>
      <c r="BF947" s="181">
        <f>M947</f>
        <v>5.2359999999999997E-2</v>
      </c>
      <c r="BH947" s="181">
        <f>G947*AO947</f>
        <v>0</v>
      </c>
      <c r="BI947" s="181">
        <f>G947*AP947</f>
        <v>0</v>
      </c>
      <c r="BJ947" s="181">
        <f>G947*H947</f>
        <v>0</v>
      </c>
      <c r="BK947" s="182" t="s">
        <v>747</v>
      </c>
      <c r="BL947" s="181">
        <v>722</v>
      </c>
      <c r="BW947" s="181">
        <v>21</v>
      </c>
      <c r="BX947" s="169" t="s">
        <v>349</v>
      </c>
    </row>
    <row r="948" spans="1:76" x14ac:dyDescent="0.25">
      <c r="A948" s="180"/>
      <c r="D948" s="179">
        <v>52</v>
      </c>
      <c r="E948" s="179" t="s">
        <v>737</v>
      </c>
      <c r="G948" s="178">
        <f t="shared" ref="G948:G949" si="153">D948</f>
        <v>52</v>
      </c>
      <c r="N948" s="177"/>
    </row>
    <row r="949" spans="1:76" x14ac:dyDescent="0.25">
      <c r="A949" s="180"/>
      <c r="D949" s="179">
        <v>135</v>
      </c>
      <c r="E949" s="179" t="s">
        <v>733</v>
      </c>
      <c r="G949" s="178">
        <f t="shared" si="153"/>
        <v>135</v>
      </c>
      <c r="N949" s="177"/>
    </row>
    <row r="950" spans="1:76" x14ac:dyDescent="0.25">
      <c r="A950" s="186" t="s">
        <v>648</v>
      </c>
      <c r="B950" s="168" t="s">
        <v>650</v>
      </c>
      <c r="C950" s="168" t="s">
        <v>222</v>
      </c>
      <c r="D950" s="247" t="s">
        <v>223</v>
      </c>
      <c r="E950" s="239"/>
      <c r="F950" s="168" t="s">
        <v>116</v>
      </c>
      <c r="G950" s="181">
        <f>SUM(G951:G952)</f>
        <v>187</v>
      </c>
      <c r="H950" s="185"/>
      <c r="I950" s="181">
        <f>ROUND(G950*AO950,2)</f>
        <v>0</v>
      </c>
      <c r="J950" s="181">
        <f>ROUND(G950*AP950,2)</f>
        <v>0</v>
      </c>
      <c r="K950" s="181">
        <f>ROUND(G950*H950,2)</f>
        <v>0</v>
      </c>
      <c r="L950" s="181">
        <v>2.3000000000000001E-4</v>
      </c>
      <c r="M950" s="181">
        <f>G950*L950</f>
        <v>4.301E-2</v>
      </c>
      <c r="N950" s="184" t="s">
        <v>812</v>
      </c>
      <c r="Z950" s="181">
        <f>ROUND(IF(AQ950="5",BJ950,0),2)</f>
        <v>0</v>
      </c>
      <c r="AB950" s="181">
        <f>ROUND(IF(AQ950="1",BH950,0),2)</f>
        <v>0</v>
      </c>
      <c r="AC950" s="181">
        <f>ROUND(IF(AQ950="1",BI950,0),2)</f>
        <v>0</v>
      </c>
      <c r="AD950" s="181">
        <f>ROUND(IF(AQ950="7",BH950,0),2)</f>
        <v>0</v>
      </c>
      <c r="AE950" s="181">
        <f>ROUND(IF(AQ950="7",BI950,0),2)</f>
        <v>0</v>
      </c>
      <c r="AF950" s="181">
        <f>ROUND(IF(AQ950="2",BH950,0),2)</f>
        <v>0</v>
      </c>
      <c r="AG950" s="181">
        <f>ROUND(IF(AQ950="2",BI950,0),2)</f>
        <v>0</v>
      </c>
      <c r="AH950" s="181">
        <f>ROUND(IF(AQ950="0",BJ950,0),2)</f>
        <v>0</v>
      </c>
      <c r="AI950" s="183" t="s">
        <v>650</v>
      </c>
      <c r="AJ950" s="181">
        <f>IF(AN950=0,K950,0)</f>
        <v>0</v>
      </c>
      <c r="AK950" s="181">
        <f>IF(AN950=12,K950,0)</f>
        <v>0</v>
      </c>
      <c r="AL950" s="181">
        <f>IF(AN950=21,K950,0)</f>
        <v>0</v>
      </c>
      <c r="AN950" s="181">
        <v>21</v>
      </c>
      <c r="AO950" s="181">
        <f>H950*0</f>
        <v>0</v>
      </c>
      <c r="AP950" s="181">
        <f>H950*(1-0)</f>
        <v>0</v>
      </c>
      <c r="AQ950" s="182" t="s">
        <v>220</v>
      </c>
      <c r="AV950" s="181">
        <f>ROUND(AW950+AX950,2)</f>
        <v>0</v>
      </c>
      <c r="AW950" s="181">
        <f>ROUND(G950*AO950,2)</f>
        <v>0</v>
      </c>
      <c r="AX950" s="181">
        <f>ROUND(G950*AP950,2)</f>
        <v>0</v>
      </c>
      <c r="AY950" s="182" t="s">
        <v>767</v>
      </c>
      <c r="AZ950" s="182" t="s">
        <v>762</v>
      </c>
      <c r="BA950" s="183" t="s">
        <v>744</v>
      </c>
      <c r="BC950" s="181">
        <f>AW950+AX950</f>
        <v>0</v>
      </c>
      <c r="BD950" s="181">
        <f>H950/(100-BE950)*100</f>
        <v>0</v>
      </c>
      <c r="BE950" s="181">
        <v>0</v>
      </c>
      <c r="BF950" s="181">
        <f>M950</f>
        <v>4.301E-2</v>
      </c>
      <c r="BH950" s="181">
        <f>G950*AO950</f>
        <v>0</v>
      </c>
      <c r="BI950" s="181">
        <f>G950*AP950</f>
        <v>0</v>
      </c>
      <c r="BJ950" s="181">
        <f>G950*H950</f>
        <v>0</v>
      </c>
      <c r="BK950" s="182" t="s">
        <v>747</v>
      </c>
      <c r="BL950" s="181">
        <v>722</v>
      </c>
      <c r="BW950" s="181">
        <v>21</v>
      </c>
      <c r="BX950" s="169" t="s">
        <v>223</v>
      </c>
    </row>
    <row r="951" spans="1:76" x14ac:dyDescent="0.25">
      <c r="A951" s="180"/>
      <c r="D951" s="179">
        <v>52</v>
      </c>
      <c r="E951" s="179" t="s">
        <v>737</v>
      </c>
      <c r="G951" s="178">
        <f t="shared" ref="G951:G952" si="154">D951</f>
        <v>52</v>
      </c>
      <c r="N951" s="177"/>
    </row>
    <row r="952" spans="1:76" x14ac:dyDescent="0.25">
      <c r="A952" s="180"/>
      <c r="D952" s="179">
        <v>135</v>
      </c>
      <c r="E952" s="179" t="s">
        <v>733</v>
      </c>
      <c r="G952" s="178">
        <f t="shared" si="154"/>
        <v>135</v>
      </c>
      <c r="N952" s="177"/>
    </row>
    <row r="953" spans="1:76" x14ac:dyDescent="0.25">
      <c r="A953" s="186" t="s">
        <v>649</v>
      </c>
      <c r="B953" s="168" t="s">
        <v>650</v>
      </c>
      <c r="C953" s="168" t="s">
        <v>354</v>
      </c>
      <c r="D953" s="247" t="s">
        <v>355</v>
      </c>
      <c r="E953" s="239"/>
      <c r="F953" s="168" t="s">
        <v>98</v>
      </c>
      <c r="G953" s="181">
        <f>SUM(G954:G956)</f>
        <v>11</v>
      </c>
      <c r="H953" s="185"/>
      <c r="I953" s="181">
        <f>ROUND(G953*AO953,2)</f>
        <v>0</v>
      </c>
      <c r="J953" s="181">
        <f>ROUND(G953*AP953,2)</f>
        <v>0</v>
      </c>
      <c r="K953" s="181">
        <f>ROUND(G953*H953,2)</f>
        <v>0</v>
      </c>
      <c r="L953" s="181">
        <v>1.23E-3</v>
      </c>
      <c r="M953" s="181">
        <f>G953*L953</f>
        <v>1.353E-2</v>
      </c>
      <c r="N953" s="184" t="s">
        <v>812</v>
      </c>
      <c r="Z953" s="181">
        <f>ROUND(IF(AQ953="5",BJ953,0),2)</f>
        <v>0</v>
      </c>
      <c r="AB953" s="181">
        <f>ROUND(IF(AQ953="1",BH953,0),2)</f>
        <v>0</v>
      </c>
      <c r="AC953" s="181">
        <f>ROUND(IF(AQ953="1",BI953,0),2)</f>
        <v>0</v>
      </c>
      <c r="AD953" s="181">
        <f>ROUND(IF(AQ953="7",BH953,0),2)</f>
        <v>0</v>
      </c>
      <c r="AE953" s="181">
        <f>ROUND(IF(AQ953="7",BI953,0),2)</f>
        <v>0</v>
      </c>
      <c r="AF953" s="181">
        <f>ROUND(IF(AQ953="2",BH953,0),2)</f>
        <v>0</v>
      </c>
      <c r="AG953" s="181">
        <f>ROUND(IF(AQ953="2",BI953,0),2)</f>
        <v>0</v>
      </c>
      <c r="AH953" s="181">
        <f>ROUND(IF(AQ953="0",BJ953,0),2)</f>
        <v>0</v>
      </c>
      <c r="AI953" s="183" t="s">
        <v>650</v>
      </c>
      <c r="AJ953" s="181">
        <f>IF(AN953=0,K953,0)</f>
        <v>0</v>
      </c>
      <c r="AK953" s="181">
        <f>IF(AN953=12,K953,0)</f>
        <v>0</v>
      </c>
      <c r="AL953" s="181">
        <f>IF(AN953=21,K953,0)</f>
        <v>0</v>
      </c>
      <c r="AN953" s="181">
        <v>21</v>
      </c>
      <c r="AO953" s="181">
        <f>H953*0.229565217</f>
        <v>0</v>
      </c>
      <c r="AP953" s="181">
        <f>H953*(1-0.229565217)</f>
        <v>0</v>
      </c>
      <c r="AQ953" s="182" t="s">
        <v>220</v>
      </c>
      <c r="AV953" s="181">
        <f>ROUND(AW953+AX953,2)</f>
        <v>0</v>
      </c>
      <c r="AW953" s="181">
        <f>ROUND(G953*AO953,2)</f>
        <v>0</v>
      </c>
      <c r="AX953" s="181">
        <f>ROUND(G953*AP953,2)</f>
        <v>0</v>
      </c>
      <c r="AY953" s="182" t="s">
        <v>767</v>
      </c>
      <c r="AZ953" s="182" t="s">
        <v>762</v>
      </c>
      <c r="BA953" s="183" t="s">
        <v>744</v>
      </c>
      <c r="BC953" s="181">
        <f>AW953+AX953</f>
        <v>0</v>
      </c>
      <c r="BD953" s="181">
        <f>H953/(100-BE953)*100</f>
        <v>0</v>
      </c>
      <c r="BE953" s="181">
        <v>0</v>
      </c>
      <c r="BF953" s="181">
        <f>M953</f>
        <v>1.353E-2</v>
      </c>
      <c r="BH953" s="181">
        <f>G953*AO953</f>
        <v>0</v>
      </c>
      <c r="BI953" s="181">
        <f>G953*AP953</f>
        <v>0</v>
      </c>
      <c r="BJ953" s="181">
        <f>G953*H953</f>
        <v>0</v>
      </c>
      <c r="BK953" s="182" t="s">
        <v>747</v>
      </c>
      <c r="BL953" s="181">
        <v>722</v>
      </c>
      <c r="BW953" s="181">
        <v>21</v>
      </c>
      <c r="BX953" s="169" t="s">
        <v>355</v>
      </c>
    </row>
    <row r="954" spans="1:76" x14ac:dyDescent="0.25">
      <c r="A954" s="180"/>
      <c r="D954" s="179">
        <v>9</v>
      </c>
      <c r="E954" s="179" t="s">
        <v>737</v>
      </c>
      <c r="G954" s="178">
        <f t="shared" ref="G954:G959" si="155">D954</f>
        <v>9</v>
      </c>
      <c r="N954" s="177"/>
    </row>
    <row r="955" spans="1:76" x14ac:dyDescent="0.25">
      <c r="A955" s="180"/>
      <c r="D955" s="179">
        <v>0</v>
      </c>
      <c r="E955" s="179" t="s">
        <v>738</v>
      </c>
      <c r="G955" s="178">
        <f t="shared" si="155"/>
        <v>0</v>
      </c>
      <c r="N955" s="177"/>
    </row>
    <row r="956" spans="1:76" x14ac:dyDescent="0.25">
      <c r="A956" s="180"/>
      <c r="D956" s="179">
        <v>2</v>
      </c>
      <c r="E956" s="179" t="s">
        <v>733</v>
      </c>
      <c r="G956" s="178">
        <f t="shared" si="155"/>
        <v>2</v>
      </c>
      <c r="N956" s="177"/>
    </row>
    <row r="957" spans="1:76" x14ac:dyDescent="0.25">
      <c r="A957" s="186" t="s">
        <v>652</v>
      </c>
      <c r="B957" s="168" t="s">
        <v>650</v>
      </c>
      <c r="C957" s="168" t="s">
        <v>361</v>
      </c>
      <c r="D957" s="247" t="s">
        <v>362</v>
      </c>
      <c r="E957" s="239"/>
      <c r="F957" s="168" t="s">
        <v>98</v>
      </c>
      <c r="G957" s="181">
        <f>SUM(G958:G959)</f>
        <v>57</v>
      </c>
      <c r="H957" s="185"/>
      <c r="I957" s="181">
        <f>ROUND(G957*AO957,2)</f>
        <v>0</v>
      </c>
      <c r="J957" s="181">
        <f>ROUND(G957*AP957,2)</f>
        <v>0</v>
      </c>
      <c r="K957" s="181">
        <f>ROUND(G957*H957,2)</f>
        <v>0</v>
      </c>
      <c r="L957" s="181">
        <v>2.2000000000000001E-4</v>
      </c>
      <c r="M957" s="181">
        <f>G957*L957</f>
        <v>1.2540000000000001E-2</v>
      </c>
      <c r="N957" s="184" t="s">
        <v>812</v>
      </c>
      <c r="Z957" s="181">
        <f>ROUND(IF(AQ957="5",BJ957,0),2)</f>
        <v>0</v>
      </c>
      <c r="AB957" s="181">
        <f>ROUND(IF(AQ957="1",BH957,0),2)</f>
        <v>0</v>
      </c>
      <c r="AC957" s="181">
        <f>ROUND(IF(AQ957="1",BI957,0),2)</f>
        <v>0</v>
      </c>
      <c r="AD957" s="181">
        <f>ROUND(IF(AQ957="7",BH957,0),2)</f>
        <v>0</v>
      </c>
      <c r="AE957" s="181">
        <f>ROUND(IF(AQ957="7",BI957,0),2)</f>
        <v>0</v>
      </c>
      <c r="AF957" s="181">
        <f>ROUND(IF(AQ957="2",BH957,0),2)</f>
        <v>0</v>
      </c>
      <c r="AG957" s="181">
        <f>ROUND(IF(AQ957="2",BI957,0),2)</f>
        <v>0</v>
      </c>
      <c r="AH957" s="181">
        <f>ROUND(IF(AQ957="0",BJ957,0),2)</f>
        <v>0</v>
      </c>
      <c r="AI957" s="183" t="s">
        <v>650</v>
      </c>
      <c r="AJ957" s="181">
        <f>IF(AN957=0,K957,0)</f>
        <v>0</v>
      </c>
      <c r="AK957" s="181">
        <f>IF(AN957=12,K957,0)</f>
        <v>0</v>
      </c>
      <c r="AL957" s="181">
        <f>IF(AN957=21,K957,0)</f>
        <v>0</v>
      </c>
      <c r="AN957" s="181">
        <v>21</v>
      </c>
      <c r="AO957" s="181">
        <f>H957*0</f>
        <v>0</v>
      </c>
      <c r="AP957" s="181">
        <f>H957*(1-0)</f>
        <v>0</v>
      </c>
      <c r="AQ957" s="182" t="s">
        <v>220</v>
      </c>
      <c r="AV957" s="181">
        <f>ROUND(AW957+AX957,2)</f>
        <v>0</v>
      </c>
      <c r="AW957" s="181">
        <f>ROUND(G957*AO957,2)</f>
        <v>0</v>
      </c>
      <c r="AX957" s="181">
        <f>ROUND(G957*AP957,2)</f>
        <v>0</v>
      </c>
      <c r="AY957" s="182" t="s">
        <v>767</v>
      </c>
      <c r="AZ957" s="182" t="s">
        <v>762</v>
      </c>
      <c r="BA957" s="183" t="s">
        <v>744</v>
      </c>
      <c r="BC957" s="181">
        <f>AW957+AX957</f>
        <v>0</v>
      </c>
      <c r="BD957" s="181">
        <f>H957/(100-BE957)*100</f>
        <v>0</v>
      </c>
      <c r="BE957" s="181">
        <v>0</v>
      </c>
      <c r="BF957" s="181">
        <f>M957</f>
        <v>1.2540000000000001E-2</v>
      </c>
      <c r="BH957" s="181">
        <f>G957*AO957</f>
        <v>0</v>
      </c>
      <c r="BI957" s="181">
        <f>G957*AP957</f>
        <v>0</v>
      </c>
      <c r="BJ957" s="181">
        <f>G957*H957</f>
        <v>0</v>
      </c>
      <c r="BK957" s="182" t="s">
        <v>747</v>
      </c>
      <c r="BL957" s="181">
        <v>722</v>
      </c>
      <c r="BW957" s="181">
        <v>21</v>
      </c>
      <c r="BX957" s="169" t="s">
        <v>362</v>
      </c>
    </row>
    <row r="958" spans="1:76" x14ac:dyDescent="0.25">
      <c r="A958" s="180"/>
      <c r="D958" s="179">
        <v>8</v>
      </c>
      <c r="E958" s="179" t="s">
        <v>737</v>
      </c>
      <c r="G958" s="178">
        <f t="shared" si="155"/>
        <v>8</v>
      </c>
      <c r="N958" s="177"/>
    </row>
    <row r="959" spans="1:76" x14ac:dyDescent="0.25">
      <c r="A959" s="180"/>
      <c r="D959" s="179">
        <v>49</v>
      </c>
      <c r="E959" s="179" t="s">
        <v>733</v>
      </c>
      <c r="G959" s="178">
        <f t="shared" si="155"/>
        <v>49</v>
      </c>
      <c r="N959" s="177"/>
    </row>
    <row r="960" spans="1:76" x14ac:dyDescent="0.25">
      <c r="A960" s="186" t="s">
        <v>653</v>
      </c>
      <c r="B960" s="168" t="s">
        <v>650</v>
      </c>
      <c r="C960" s="168" t="s">
        <v>232</v>
      </c>
      <c r="D960" s="247" t="s">
        <v>364</v>
      </c>
      <c r="E960" s="239"/>
      <c r="F960" s="168" t="s">
        <v>116</v>
      </c>
      <c r="G960" s="181">
        <f>SUM(G962:G964)</f>
        <v>102.5</v>
      </c>
      <c r="H960" s="185"/>
      <c r="I960" s="181">
        <f>ROUND(G960*AO960,2)</f>
        <v>0</v>
      </c>
      <c r="J960" s="181">
        <f>ROUND(G960*AP960,2)</f>
        <v>0</v>
      </c>
      <c r="K960" s="181">
        <f>ROUND(G960*H960,2)</f>
        <v>0</v>
      </c>
      <c r="L960" s="181">
        <v>2.9E-4</v>
      </c>
      <c r="M960" s="181">
        <f>G960*L960</f>
        <v>2.9725000000000001E-2</v>
      </c>
      <c r="N960" s="184" t="s">
        <v>812</v>
      </c>
      <c r="Z960" s="181">
        <f>ROUND(IF(AQ960="5",BJ960,0),2)</f>
        <v>0</v>
      </c>
      <c r="AB960" s="181">
        <f>ROUND(IF(AQ960="1",BH960,0),2)</f>
        <v>0</v>
      </c>
      <c r="AC960" s="181">
        <f>ROUND(IF(AQ960="1",BI960,0),2)</f>
        <v>0</v>
      </c>
      <c r="AD960" s="181">
        <f>ROUND(IF(AQ960="7",BH960,0),2)</f>
        <v>0</v>
      </c>
      <c r="AE960" s="181">
        <f>ROUND(IF(AQ960="7",BI960,0),2)</f>
        <v>0</v>
      </c>
      <c r="AF960" s="181">
        <f>ROUND(IF(AQ960="2",BH960,0),2)</f>
        <v>0</v>
      </c>
      <c r="AG960" s="181">
        <f>ROUND(IF(AQ960="2",BI960,0),2)</f>
        <v>0</v>
      </c>
      <c r="AH960" s="181">
        <f>ROUND(IF(AQ960="0",BJ960,0),2)</f>
        <v>0</v>
      </c>
      <c r="AI960" s="183" t="s">
        <v>650</v>
      </c>
      <c r="AJ960" s="181">
        <f>IF(AN960=0,K960,0)</f>
        <v>0</v>
      </c>
      <c r="AK960" s="181">
        <f>IF(AN960=12,K960,0)</f>
        <v>0</v>
      </c>
      <c r="AL960" s="181">
        <f>IF(AN960=21,K960,0)</f>
        <v>0</v>
      </c>
      <c r="AN960" s="181">
        <v>21</v>
      </c>
      <c r="AO960" s="181">
        <f>H960*0.262198242</f>
        <v>0</v>
      </c>
      <c r="AP960" s="181">
        <f>H960*(1-0.262198242)</f>
        <v>0</v>
      </c>
      <c r="AQ960" s="182" t="s">
        <v>221</v>
      </c>
      <c r="AV960" s="181">
        <f>ROUND(AW960+AX960,2)</f>
        <v>0</v>
      </c>
      <c r="AW960" s="181">
        <f>ROUND(G960*AO960,2)</f>
        <v>0</v>
      </c>
      <c r="AX960" s="181">
        <f>ROUND(G960*AP960,2)</f>
        <v>0</v>
      </c>
      <c r="AY960" s="182" t="s">
        <v>767</v>
      </c>
      <c r="AZ960" s="182" t="s">
        <v>762</v>
      </c>
      <c r="BA960" s="183" t="s">
        <v>744</v>
      </c>
      <c r="BC960" s="181">
        <f>AW960+AX960</f>
        <v>0</v>
      </c>
      <c r="BD960" s="181">
        <f>H960/(100-BE960)*100</f>
        <v>0</v>
      </c>
      <c r="BE960" s="181">
        <v>0</v>
      </c>
      <c r="BF960" s="181">
        <f>M960</f>
        <v>2.9725000000000001E-2</v>
      </c>
      <c r="BH960" s="181">
        <f>G960*AO960</f>
        <v>0</v>
      </c>
      <c r="BI960" s="181">
        <f>G960*AP960</f>
        <v>0</v>
      </c>
      <c r="BJ960" s="181">
        <f>G960*H960</f>
        <v>0</v>
      </c>
      <c r="BK960" s="182" t="s">
        <v>747</v>
      </c>
      <c r="BL960" s="181">
        <v>722</v>
      </c>
      <c r="BW960" s="181">
        <v>21</v>
      </c>
      <c r="BX960" s="169" t="s">
        <v>364</v>
      </c>
    </row>
    <row r="961" spans="1:76" ht="40.5" customHeight="1" x14ac:dyDescent="0.25">
      <c r="A961" s="180"/>
      <c r="C961" s="192" t="s">
        <v>234</v>
      </c>
      <c r="D961" s="260" t="s">
        <v>530</v>
      </c>
      <c r="E961" s="261"/>
      <c r="F961" s="261"/>
      <c r="G961" s="261"/>
      <c r="H961" s="261"/>
      <c r="I961" s="261"/>
      <c r="J961" s="261"/>
      <c r="K961" s="261"/>
      <c r="L961" s="261"/>
      <c r="M961" s="261"/>
      <c r="N961" s="262"/>
    </row>
    <row r="962" spans="1:76" x14ac:dyDescent="0.25">
      <c r="A962" s="180"/>
      <c r="D962" s="179">
        <v>60.5</v>
      </c>
      <c r="E962" s="179" t="s">
        <v>737</v>
      </c>
      <c r="G962" s="178">
        <f t="shared" ref="G962:G964" si="156">D962</f>
        <v>60.5</v>
      </c>
      <c r="N962" s="177"/>
    </row>
    <row r="963" spans="1:76" x14ac:dyDescent="0.25">
      <c r="A963" s="180"/>
      <c r="D963" s="179">
        <v>0</v>
      </c>
      <c r="E963" s="179" t="s">
        <v>738</v>
      </c>
      <c r="G963" s="178">
        <f t="shared" si="156"/>
        <v>0</v>
      </c>
      <c r="N963" s="177"/>
    </row>
    <row r="964" spans="1:76" x14ac:dyDescent="0.25">
      <c r="A964" s="180"/>
      <c r="D964" s="179">
        <v>42</v>
      </c>
      <c r="E964" s="179" t="s">
        <v>733</v>
      </c>
      <c r="G964" s="178">
        <f t="shared" si="156"/>
        <v>42</v>
      </c>
      <c r="N964" s="177"/>
    </row>
    <row r="965" spans="1:76" x14ac:dyDescent="0.25">
      <c r="A965" s="186" t="s">
        <v>654</v>
      </c>
      <c r="B965" s="168" t="s">
        <v>650</v>
      </c>
      <c r="C965" s="168" t="s">
        <v>366</v>
      </c>
      <c r="D965" s="247" t="s">
        <v>367</v>
      </c>
      <c r="E965" s="239"/>
      <c r="F965" s="168" t="s">
        <v>116</v>
      </c>
      <c r="G965" s="181">
        <f>SUM(G967:G969)</f>
        <v>102.5</v>
      </c>
      <c r="H965" s="185"/>
      <c r="I965" s="181">
        <f>ROUND(G965*AO965,2)</f>
        <v>0</v>
      </c>
      <c r="J965" s="181">
        <f>ROUND(G965*AP965,2)</f>
        <v>0</v>
      </c>
      <c r="K965" s="181">
        <f>ROUND(G965*H965,2)</f>
        <v>0</v>
      </c>
      <c r="L965" s="181">
        <v>6.2E-4</v>
      </c>
      <c r="M965" s="181">
        <f>G965*L965</f>
        <v>6.3549999999999995E-2</v>
      </c>
      <c r="N965" s="184" t="s">
        <v>812</v>
      </c>
      <c r="Z965" s="181">
        <f>ROUND(IF(AQ965="5",BJ965,0),2)</f>
        <v>0</v>
      </c>
      <c r="AB965" s="181">
        <f>ROUND(IF(AQ965="1",BH965,0),2)</f>
        <v>0</v>
      </c>
      <c r="AC965" s="181">
        <f>ROUND(IF(AQ965="1",BI965,0),2)</f>
        <v>0</v>
      </c>
      <c r="AD965" s="181">
        <f>ROUND(IF(AQ965="7",BH965,0),2)</f>
        <v>0</v>
      </c>
      <c r="AE965" s="181">
        <f>ROUND(IF(AQ965="7",BI965,0),2)</f>
        <v>0</v>
      </c>
      <c r="AF965" s="181">
        <f>ROUND(IF(AQ965="2",BH965,0),2)</f>
        <v>0</v>
      </c>
      <c r="AG965" s="181">
        <f>ROUND(IF(AQ965="2",BI965,0),2)</f>
        <v>0</v>
      </c>
      <c r="AH965" s="181">
        <f>ROUND(IF(AQ965="0",BJ965,0),2)</f>
        <v>0</v>
      </c>
      <c r="AI965" s="183" t="s">
        <v>650</v>
      </c>
      <c r="AJ965" s="181">
        <f>IF(AN965=0,K965,0)</f>
        <v>0</v>
      </c>
      <c r="AK965" s="181">
        <f>IF(AN965=12,K965,0)</f>
        <v>0</v>
      </c>
      <c r="AL965" s="181">
        <f>IF(AN965=21,K965,0)</f>
        <v>0</v>
      </c>
      <c r="AN965" s="181">
        <v>21</v>
      </c>
      <c r="AO965" s="181">
        <f>H965*0.719351448</f>
        <v>0</v>
      </c>
      <c r="AP965" s="181">
        <f>H965*(1-0.719351448)</f>
        <v>0</v>
      </c>
      <c r="AQ965" s="182" t="s">
        <v>220</v>
      </c>
      <c r="AV965" s="181">
        <f>ROUND(AW965+AX965,2)</f>
        <v>0</v>
      </c>
      <c r="AW965" s="181">
        <f>ROUND(G965*AO965,2)</f>
        <v>0</v>
      </c>
      <c r="AX965" s="181">
        <f>ROUND(G965*AP965,2)</f>
        <v>0</v>
      </c>
      <c r="AY965" s="182" t="s">
        <v>767</v>
      </c>
      <c r="AZ965" s="182" t="s">
        <v>762</v>
      </c>
      <c r="BA965" s="183" t="s">
        <v>744</v>
      </c>
      <c r="BC965" s="181">
        <f>AW965+AX965</f>
        <v>0</v>
      </c>
      <c r="BD965" s="181">
        <f>H965/(100-BE965)*100</f>
        <v>0</v>
      </c>
      <c r="BE965" s="181">
        <v>0</v>
      </c>
      <c r="BF965" s="181">
        <f>M965</f>
        <v>6.3549999999999995E-2</v>
      </c>
      <c r="BH965" s="181">
        <f>G965*AO965</f>
        <v>0</v>
      </c>
      <c r="BI965" s="181">
        <f>G965*AP965</f>
        <v>0</v>
      </c>
      <c r="BJ965" s="181">
        <f>G965*H965</f>
        <v>0</v>
      </c>
      <c r="BK965" s="182" t="s">
        <v>747</v>
      </c>
      <c r="BL965" s="181">
        <v>722</v>
      </c>
      <c r="BW965" s="181">
        <v>21</v>
      </c>
      <c r="BX965" s="169" t="s">
        <v>367</v>
      </c>
    </row>
    <row r="966" spans="1:76" ht="13.5" customHeight="1" x14ac:dyDescent="0.25">
      <c r="A966" s="180"/>
      <c r="C966" s="192" t="s">
        <v>234</v>
      </c>
      <c r="D966" s="260" t="s">
        <v>238</v>
      </c>
      <c r="E966" s="261"/>
      <c r="F966" s="261"/>
      <c r="G966" s="261"/>
      <c r="H966" s="261"/>
      <c r="I966" s="261"/>
      <c r="J966" s="261"/>
      <c r="K966" s="261"/>
      <c r="L966" s="261"/>
      <c r="M966" s="261"/>
      <c r="N966" s="262"/>
    </row>
    <row r="967" spans="1:76" x14ac:dyDescent="0.25">
      <c r="A967" s="180"/>
      <c r="D967" s="179">
        <v>60.5</v>
      </c>
      <c r="E967" s="179" t="s">
        <v>737</v>
      </c>
      <c r="G967" s="178">
        <f t="shared" ref="G967:G969" si="157">D967</f>
        <v>60.5</v>
      </c>
      <c r="N967" s="177"/>
    </row>
    <row r="968" spans="1:76" x14ac:dyDescent="0.25">
      <c r="A968" s="180"/>
      <c r="D968" s="179">
        <v>0</v>
      </c>
      <c r="E968" s="179" t="s">
        <v>738</v>
      </c>
      <c r="G968" s="178">
        <f t="shared" si="157"/>
        <v>0</v>
      </c>
      <c r="N968" s="177"/>
    </row>
    <row r="969" spans="1:76" x14ac:dyDescent="0.25">
      <c r="A969" s="180"/>
      <c r="D969" s="179">
        <v>42</v>
      </c>
      <c r="E969" s="179" t="s">
        <v>733</v>
      </c>
      <c r="G969" s="178">
        <f t="shared" si="157"/>
        <v>42</v>
      </c>
      <c r="N969" s="177"/>
    </row>
    <row r="970" spans="1:76" x14ac:dyDescent="0.25">
      <c r="A970" s="186" t="s">
        <v>655</v>
      </c>
      <c r="B970" s="168" t="s">
        <v>650</v>
      </c>
      <c r="C970" s="168" t="s">
        <v>369</v>
      </c>
      <c r="D970" s="247" t="s">
        <v>370</v>
      </c>
      <c r="E970" s="239"/>
      <c r="F970" s="168" t="s">
        <v>116</v>
      </c>
      <c r="G970" s="181">
        <f>SUM(G972:G974)</f>
        <v>32</v>
      </c>
      <c r="H970" s="185"/>
      <c r="I970" s="181">
        <f>ROUND(G970*AO970,2)</f>
        <v>0</v>
      </c>
      <c r="J970" s="181">
        <f>ROUND(G970*AP970,2)</f>
        <v>0</v>
      </c>
      <c r="K970" s="181">
        <f>ROUND(G970*H970,2)</f>
        <v>0</v>
      </c>
      <c r="L970" s="181">
        <v>3.0000000000000001E-5</v>
      </c>
      <c r="M970" s="181">
        <f>G970*L970</f>
        <v>9.6000000000000002E-4</v>
      </c>
      <c r="N970" s="184" t="s">
        <v>812</v>
      </c>
      <c r="Z970" s="181">
        <f>ROUND(IF(AQ970="5",BJ970,0),2)</f>
        <v>0</v>
      </c>
      <c r="AB970" s="181">
        <f>ROUND(IF(AQ970="1",BH970,0),2)</f>
        <v>0</v>
      </c>
      <c r="AC970" s="181">
        <f>ROUND(IF(AQ970="1",BI970,0),2)</f>
        <v>0</v>
      </c>
      <c r="AD970" s="181">
        <f>ROUND(IF(AQ970="7",BH970,0),2)</f>
        <v>0</v>
      </c>
      <c r="AE970" s="181">
        <f>ROUND(IF(AQ970="7",BI970,0),2)</f>
        <v>0</v>
      </c>
      <c r="AF970" s="181">
        <f>ROUND(IF(AQ970="2",BH970,0),2)</f>
        <v>0</v>
      </c>
      <c r="AG970" s="181">
        <f>ROUND(IF(AQ970="2",BI970,0),2)</f>
        <v>0</v>
      </c>
      <c r="AH970" s="181">
        <f>ROUND(IF(AQ970="0",BJ970,0),2)</f>
        <v>0</v>
      </c>
      <c r="AI970" s="183" t="s">
        <v>650</v>
      </c>
      <c r="AJ970" s="181">
        <f>IF(AN970=0,K970,0)</f>
        <v>0</v>
      </c>
      <c r="AK970" s="181">
        <f>IF(AN970=12,K970,0)</f>
        <v>0</v>
      </c>
      <c r="AL970" s="181">
        <f>IF(AN970=21,K970,0)</f>
        <v>0</v>
      </c>
      <c r="AN970" s="181">
        <v>21</v>
      </c>
      <c r="AO970" s="181">
        <f>H970*0.204035874</f>
        <v>0</v>
      </c>
      <c r="AP970" s="181">
        <f>H970*(1-0.204035874)</f>
        <v>0</v>
      </c>
      <c r="AQ970" s="182" t="s">
        <v>220</v>
      </c>
      <c r="AV970" s="181">
        <f>ROUND(AW970+AX970,2)</f>
        <v>0</v>
      </c>
      <c r="AW970" s="181">
        <f>ROUND(G970*AO970,2)</f>
        <v>0</v>
      </c>
      <c r="AX970" s="181">
        <f>ROUND(G970*AP970,2)</f>
        <v>0</v>
      </c>
      <c r="AY970" s="182" t="s">
        <v>767</v>
      </c>
      <c r="AZ970" s="182" t="s">
        <v>762</v>
      </c>
      <c r="BA970" s="183" t="s">
        <v>744</v>
      </c>
      <c r="BC970" s="181">
        <f>AW970+AX970</f>
        <v>0</v>
      </c>
      <c r="BD970" s="181">
        <f>H970/(100-BE970)*100</f>
        <v>0</v>
      </c>
      <c r="BE970" s="181">
        <v>0</v>
      </c>
      <c r="BF970" s="181">
        <f>M970</f>
        <v>9.6000000000000002E-4</v>
      </c>
      <c r="BH970" s="181">
        <f>G970*AO970</f>
        <v>0</v>
      </c>
      <c r="BI970" s="181">
        <f>G970*AP970</f>
        <v>0</v>
      </c>
      <c r="BJ970" s="181">
        <f>G970*H970</f>
        <v>0</v>
      </c>
      <c r="BK970" s="182" t="s">
        <v>747</v>
      </c>
      <c r="BL970" s="181">
        <v>722</v>
      </c>
      <c r="BW970" s="181">
        <v>21</v>
      </c>
      <c r="BX970" s="169" t="s">
        <v>370</v>
      </c>
    </row>
    <row r="971" spans="1:76" ht="27" customHeight="1" x14ac:dyDescent="0.25">
      <c r="A971" s="180"/>
      <c r="C971" s="192" t="s">
        <v>234</v>
      </c>
      <c r="D971" s="260" t="s">
        <v>271</v>
      </c>
      <c r="E971" s="261"/>
      <c r="F971" s="261"/>
      <c r="G971" s="261"/>
      <c r="H971" s="261"/>
      <c r="I971" s="261"/>
      <c r="J971" s="261"/>
      <c r="K971" s="261"/>
      <c r="L971" s="261"/>
      <c r="M971" s="261"/>
      <c r="N971" s="262"/>
    </row>
    <row r="972" spans="1:76" x14ac:dyDescent="0.25">
      <c r="A972" s="180"/>
      <c r="D972" s="179">
        <v>21</v>
      </c>
      <c r="E972" s="179" t="s">
        <v>737</v>
      </c>
      <c r="G972" s="178">
        <f t="shared" ref="G972:G974" si="158">D972</f>
        <v>21</v>
      </c>
      <c r="N972" s="177"/>
    </row>
    <row r="973" spans="1:76" x14ac:dyDescent="0.25">
      <c r="A973" s="180"/>
      <c r="D973" s="179">
        <v>0</v>
      </c>
      <c r="E973" s="179" t="s">
        <v>738</v>
      </c>
      <c r="G973" s="178">
        <f t="shared" si="158"/>
        <v>0</v>
      </c>
      <c r="N973" s="177"/>
    </row>
    <row r="974" spans="1:76" x14ac:dyDescent="0.25">
      <c r="A974" s="180"/>
      <c r="D974" s="179">
        <v>11</v>
      </c>
      <c r="E974" s="179" t="s">
        <v>733</v>
      </c>
      <c r="G974" s="178">
        <f t="shared" si="158"/>
        <v>11</v>
      </c>
      <c r="N974" s="177"/>
    </row>
    <row r="975" spans="1:76" ht="25.5" x14ac:dyDescent="0.25">
      <c r="A975" s="186" t="s">
        <v>656</v>
      </c>
      <c r="B975" s="168" t="s">
        <v>650</v>
      </c>
      <c r="C975" s="168" t="s">
        <v>373</v>
      </c>
      <c r="D975" s="247" t="s">
        <v>374</v>
      </c>
      <c r="E975" s="239"/>
      <c r="F975" s="168" t="s">
        <v>116</v>
      </c>
      <c r="G975" s="181">
        <f>SUM(G976:G978)</f>
        <v>79</v>
      </c>
      <c r="H975" s="185"/>
      <c r="I975" s="181">
        <f>ROUND(G975*AO975,2)</f>
        <v>0</v>
      </c>
      <c r="J975" s="181">
        <f>ROUND(G975*AP975,2)</f>
        <v>0</v>
      </c>
      <c r="K975" s="181">
        <f>ROUND(G975*H975,2)</f>
        <v>0</v>
      </c>
      <c r="L975" s="181">
        <v>3.0000000000000001E-5</v>
      </c>
      <c r="M975" s="181">
        <f>G975*L975</f>
        <v>2.3700000000000001E-3</v>
      </c>
      <c r="N975" s="184" t="s">
        <v>812</v>
      </c>
      <c r="Z975" s="181">
        <f>ROUND(IF(AQ975="5",BJ975,0),2)</f>
        <v>0</v>
      </c>
      <c r="AB975" s="181">
        <f>ROUND(IF(AQ975="1",BH975,0),2)</f>
        <v>0</v>
      </c>
      <c r="AC975" s="181">
        <f>ROUND(IF(AQ975="1",BI975,0),2)</f>
        <v>0</v>
      </c>
      <c r="AD975" s="181">
        <f>ROUND(IF(AQ975="7",BH975,0),2)</f>
        <v>0</v>
      </c>
      <c r="AE975" s="181">
        <f>ROUND(IF(AQ975="7",BI975,0),2)</f>
        <v>0</v>
      </c>
      <c r="AF975" s="181">
        <f>ROUND(IF(AQ975="2",BH975,0),2)</f>
        <v>0</v>
      </c>
      <c r="AG975" s="181">
        <f>ROUND(IF(AQ975="2",BI975,0),2)</f>
        <v>0</v>
      </c>
      <c r="AH975" s="181">
        <f>ROUND(IF(AQ975="0",BJ975,0),2)</f>
        <v>0</v>
      </c>
      <c r="AI975" s="183" t="s">
        <v>650</v>
      </c>
      <c r="AJ975" s="181">
        <f>IF(AN975=0,K975,0)</f>
        <v>0</v>
      </c>
      <c r="AK975" s="181">
        <f>IF(AN975=12,K975,0)</f>
        <v>0</v>
      </c>
      <c r="AL975" s="181">
        <f>IF(AN975=21,K975,0)</f>
        <v>0</v>
      </c>
      <c r="AN975" s="181">
        <v>21</v>
      </c>
      <c r="AO975" s="181">
        <f>H975*1</f>
        <v>0</v>
      </c>
      <c r="AP975" s="181">
        <f>H975*(1-1)</f>
        <v>0</v>
      </c>
      <c r="AQ975" s="182" t="s">
        <v>220</v>
      </c>
      <c r="AV975" s="181">
        <f>ROUND(AW975+AX975,2)</f>
        <v>0</v>
      </c>
      <c r="AW975" s="181">
        <f>ROUND(G975*AO975,2)</f>
        <v>0</v>
      </c>
      <c r="AX975" s="181">
        <f>ROUND(G975*AP975,2)</f>
        <v>0</v>
      </c>
      <c r="AY975" s="182" t="s">
        <v>767</v>
      </c>
      <c r="AZ975" s="182" t="s">
        <v>762</v>
      </c>
      <c r="BA975" s="183" t="s">
        <v>744</v>
      </c>
      <c r="BC975" s="181">
        <f>AW975+AX975</f>
        <v>0</v>
      </c>
      <c r="BD975" s="181">
        <f>H975/(100-BE975)*100</f>
        <v>0</v>
      </c>
      <c r="BE975" s="181">
        <v>0</v>
      </c>
      <c r="BF975" s="181">
        <f>M975</f>
        <v>2.3700000000000001E-3</v>
      </c>
      <c r="BH975" s="181">
        <f>G975*AO975</f>
        <v>0</v>
      </c>
      <c r="BI975" s="181">
        <f>G975*AP975</f>
        <v>0</v>
      </c>
      <c r="BJ975" s="181">
        <f>G975*H975</f>
        <v>0</v>
      </c>
      <c r="BK975" s="182" t="s">
        <v>242</v>
      </c>
      <c r="BL975" s="181">
        <v>722</v>
      </c>
      <c r="BW975" s="181">
        <v>21</v>
      </c>
      <c r="BX975" s="169" t="s">
        <v>374</v>
      </c>
    </row>
    <row r="976" spans="1:76" x14ac:dyDescent="0.25">
      <c r="A976" s="180"/>
      <c r="D976" s="179">
        <v>48</v>
      </c>
      <c r="E976" s="179" t="s">
        <v>737</v>
      </c>
      <c r="G976" s="178">
        <f t="shared" ref="G976:G978" si="159">D976</f>
        <v>48</v>
      </c>
      <c r="N976" s="177"/>
    </row>
    <row r="977" spans="1:76" x14ac:dyDescent="0.25">
      <c r="A977" s="180"/>
      <c r="D977" s="179">
        <v>0</v>
      </c>
      <c r="E977" s="179" t="s">
        <v>738</v>
      </c>
      <c r="G977" s="178">
        <f t="shared" si="159"/>
        <v>0</v>
      </c>
      <c r="N977" s="177"/>
    </row>
    <row r="978" spans="1:76" x14ac:dyDescent="0.25">
      <c r="A978" s="180"/>
      <c r="D978" s="179">
        <v>31</v>
      </c>
      <c r="E978" s="179" t="s">
        <v>733</v>
      </c>
      <c r="G978" s="178">
        <f t="shared" si="159"/>
        <v>31</v>
      </c>
      <c r="N978" s="177"/>
    </row>
    <row r="979" spans="1:76" ht="38.25" x14ac:dyDescent="0.25">
      <c r="A979" s="180"/>
      <c r="C979" s="192" t="s">
        <v>243</v>
      </c>
      <c r="D979" s="260" t="s">
        <v>244</v>
      </c>
      <c r="E979" s="261"/>
      <c r="F979" s="261"/>
      <c r="G979" s="261"/>
      <c r="H979" s="261"/>
      <c r="I979" s="261"/>
      <c r="J979" s="261"/>
      <c r="K979" s="261"/>
      <c r="L979" s="261"/>
      <c r="M979" s="261"/>
      <c r="N979" s="262"/>
      <c r="BX979" s="193" t="s">
        <v>244</v>
      </c>
    </row>
    <row r="980" spans="1:76" x14ac:dyDescent="0.25">
      <c r="A980" s="186" t="s">
        <v>657</v>
      </c>
      <c r="B980" s="168" t="s">
        <v>650</v>
      </c>
      <c r="C980" s="168" t="s">
        <v>232</v>
      </c>
      <c r="D980" s="247" t="s">
        <v>376</v>
      </c>
      <c r="E980" s="239"/>
      <c r="F980" s="168" t="s">
        <v>116</v>
      </c>
      <c r="G980" s="181">
        <f>SUM(G982:G984)</f>
        <v>28</v>
      </c>
      <c r="H980" s="185"/>
      <c r="I980" s="181">
        <f>ROUND(G980*AO980,2)</f>
        <v>0</v>
      </c>
      <c r="J980" s="181">
        <f>ROUND(G980*AP980,2)</f>
        <v>0</v>
      </c>
      <c r="K980" s="181">
        <f>ROUND(G980*H980,2)</f>
        <v>0</v>
      </c>
      <c r="L980" s="181">
        <v>2.9E-4</v>
      </c>
      <c r="M980" s="181">
        <f>G980*L980</f>
        <v>8.1200000000000005E-3</v>
      </c>
      <c r="N980" s="184" t="s">
        <v>812</v>
      </c>
      <c r="Z980" s="181">
        <f>ROUND(IF(AQ980="5",BJ980,0),2)</f>
        <v>0</v>
      </c>
      <c r="AB980" s="181">
        <f>ROUND(IF(AQ980="1",BH980,0),2)</f>
        <v>0</v>
      </c>
      <c r="AC980" s="181">
        <f>ROUND(IF(AQ980="1",BI980,0),2)</f>
        <v>0</v>
      </c>
      <c r="AD980" s="181">
        <f>ROUND(IF(AQ980="7",BH980,0),2)</f>
        <v>0</v>
      </c>
      <c r="AE980" s="181">
        <f>ROUND(IF(AQ980="7",BI980,0),2)</f>
        <v>0</v>
      </c>
      <c r="AF980" s="181">
        <f>ROUND(IF(AQ980="2",BH980,0),2)</f>
        <v>0</v>
      </c>
      <c r="AG980" s="181">
        <f>ROUND(IF(AQ980="2",BI980,0),2)</f>
        <v>0</v>
      </c>
      <c r="AH980" s="181">
        <f>ROUND(IF(AQ980="0",BJ980,0),2)</f>
        <v>0</v>
      </c>
      <c r="AI980" s="183" t="s">
        <v>650</v>
      </c>
      <c r="AJ980" s="181">
        <f>IF(AN980=0,K980,0)</f>
        <v>0</v>
      </c>
      <c r="AK980" s="181">
        <f>IF(AN980=12,K980,0)</f>
        <v>0</v>
      </c>
      <c r="AL980" s="181">
        <f>IF(AN980=21,K980,0)</f>
        <v>0</v>
      </c>
      <c r="AN980" s="181">
        <v>21</v>
      </c>
      <c r="AO980" s="181">
        <f>H980*0.262198242</f>
        <v>0</v>
      </c>
      <c r="AP980" s="181">
        <f>H980*(1-0.262198242)</f>
        <v>0</v>
      </c>
      <c r="AQ980" s="182" t="s">
        <v>221</v>
      </c>
      <c r="AV980" s="181">
        <f>ROUND(AW980+AX980,2)</f>
        <v>0</v>
      </c>
      <c r="AW980" s="181">
        <f>ROUND(G980*AO980,2)</f>
        <v>0</v>
      </c>
      <c r="AX980" s="181">
        <f>ROUND(G980*AP980,2)</f>
        <v>0</v>
      </c>
      <c r="AY980" s="182" t="s">
        <v>767</v>
      </c>
      <c r="AZ980" s="182" t="s">
        <v>762</v>
      </c>
      <c r="BA980" s="183" t="s">
        <v>744</v>
      </c>
      <c r="BC980" s="181">
        <f>AW980+AX980</f>
        <v>0</v>
      </c>
      <c r="BD980" s="181">
        <f>H980/(100-BE980)*100</f>
        <v>0</v>
      </c>
      <c r="BE980" s="181">
        <v>0</v>
      </c>
      <c r="BF980" s="181">
        <f>M980</f>
        <v>8.1200000000000005E-3</v>
      </c>
      <c r="BH980" s="181">
        <f>G980*AO980</f>
        <v>0</v>
      </c>
      <c r="BI980" s="181">
        <f>G980*AP980</f>
        <v>0</v>
      </c>
      <c r="BJ980" s="181">
        <f>G980*H980</f>
        <v>0</v>
      </c>
      <c r="BK980" s="182" t="s">
        <v>747</v>
      </c>
      <c r="BL980" s="181">
        <v>722</v>
      </c>
      <c r="BW980" s="181">
        <v>21</v>
      </c>
      <c r="BX980" s="169" t="s">
        <v>376</v>
      </c>
    </row>
    <row r="981" spans="1:76" ht="40.5" customHeight="1" x14ac:dyDescent="0.25">
      <c r="A981" s="180"/>
      <c r="C981" s="192" t="s">
        <v>234</v>
      </c>
      <c r="D981" s="260" t="s">
        <v>530</v>
      </c>
      <c r="E981" s="261"/>
      <c r="F981" s="261"/>
      <c r="G981" s="261"/>
      <c r="H981" s="261"/>
      <c r="I981" s="261"/>
      <c r="J981" s="261"/>
      <c r="K981" s="261"/>
      <c r="L981" s="261"/>
      <c r="M981" s="261"/>
      <c r="N981" s="262"/>
    </row>
    <row r="982" spans="1:76" x14ac:dyDescent="0.25">
      <c r="A982" s="180"/>
      <c r="D982" s="179">
        <v>16</v>
      </c>
      <c r="E982" s="179" t="s">
        <v>737</v>
      </c>
      <c r="G982" s="178">
        <f t="shared" ref="G982:G984" si="160">D982</f>
        <v>16</v>
      </c>
      <c r="N982" s="177"/>
    </row>
    <row r="983" spans="1:76" x14ac:dyDescent="0.25">
      <c r="A983" s="180"/>
      <c r="D983" s="179">
        <v>0</v>
      </c>
      <c r="E983" s="179" t="s">
        <v>738</v>
      </c>
      <c r="G983" s="178">
        <f t="shared" si="160"/>
        <v>0</v>
      </c>
      <c r="N983" s="177"/>
    </row>
    <row r="984" spans="1:76" x14ac:dyDescent="0.25">
      <c r="A984" s="180"/>
      <c r="D984" s="179">
        <v>12</v>
      </c>
      <c r="E984" s="179" t="s">
        <v>733</v>
      </c>
      <c r="G984" s="178">
        <f t="shared" si="160"/>
        <v>12</v>
      </c>
      <c r="N984" s="177"/>
    </row>
    <row r="985" spans="1:76" x14ac:dyDescent="0.25">
      <c r="A985" s="186" t="s">
        <v>658</v>
      </c>
      <c r="B985" s="168" t="s">
        <v>650</v>
      </c>
      <c r="C985" s="168" t="s">
        <v>378</v>
      </c>
      <c r="D985" s="247" t="s">
        <v>379</v>
      </c>
      <c r="E985" s="239"/>
      <c r="F985" s="168" t="s">
        <v>116</v>
      </c>
      <c r="G985" s="181">
        <f>SUM(G987:G989)</f>
        <v>28</v>
      </c>
      <c r="H985" s="185"/>
      <c r="I985" s="181">
        <f>ROUND(G985*AO985,2)</f>
        <v>0</v>
      </c>
      <c r="J985" s="181">
        <f>ROUND(G985*AP985,2)</f>
        <v>0</v>
      </c>
      <c r="K985" s="181">
        <f>ROUND(G985*H985,2)</f>
        <v>0</v>
      </c>
      <c r="L985" s="181">
        <v>6.9999999999999999E-4</v>
      </c>
      <c r="M985" s="181">
        <f>G985*L985</f>
        <v>1.9599999999999999E-2</v>
      </c>
      <c r="N985" s="184" t="s">
        <v>812</v>
      </c>
      <c r="Z985" s="181">
        <f>ROUND(IF(AQ985="5",BJ985,0),2)</f>
        <v>0</v>
      </c>
      <c r="AB985" s="181">
        <f>ROUND(IF(AQ985="1",BH985,0),2)</f>
        <v>0</v>
      </c>
      <c r="AC985" s="181">
        <f>ROUND(IF(AQ985="1",BI985,0),2)</f>
        <v>0</v>
      </c>
      <c r="AD985" s="181">
        <f>ROUND(IF(AQ985="7",BH985,0),2)</f>
        <v>0</v>
      </c>
      <c r="AE985" s="181">
        <f>ROUND(IF(AQ985="7",BI985,0),2)</f>
        <v>0</v>
      </c>
      <c r="AF985" s="181">
        <f>ROUND(IF(AQ985="2",BH985,0),2)</f>
        <v>0</v>
      </c>
      <c r="AG985" s="181">
        <f>ROUND(IF(AQ985="2",BI985,0),2)</f>
        <v>0</v>
      </c>
      <c r="AH985" s="181">
        <f>ROUND(IF(AQ985="0",BJ985,0),2)</f>
        <v>0</v>
      </c>
      <c r="AI985" s="183" t="s">
        <v>650</v>
      </c>
      <c r="AJ985" s="181">
        <f>IF(AN985=0,K985,0)</f>
        <v>0</v>
      </c>
      <c r="AK985" s="181">
        <f>IF(AN985=12,K985,0)</f>
        <v>0</v>
      </c>
      <c r="AL985" s="181">
        <f>IF(AN985=21,K985,0)</f>
        <v>0</v>
      </c>
      <c r="AN985" s="181">
        <v>21</v>
      </c>
      <c r="AO985" s="181">
        <f>H985*0.749628634</f>
        <v>0</v>
      </c>
      <c r="AP985" s="181">
        <f>H985*(1-0.749628634)</f>
        <v>0</v>
      </c>
      <c r="AQ985" s="182" t="s">
        <v>220</v>
      </c>
      <c r="AV985" s="181">
        <f>ROUND(AW985+AX985,2)</f>
        <v>0</v>
      </c>
      <c r="AW985" s="181">
        <f>ROUND(G985*AO985,2)</f>
        <v>0</v>
      </c>
      <c r="AX985" s="181">
        <f>ROUND(G985*AP985,2)</f>
        <v>0</v>
      </c>
      <c r="AY985" s="182" t="s">
        <v>767</v>
      </c>
      <c r="AZ985" s="182" t="s">
        <v>762</v>
      </c>
      <c r="BA985" s="183" t="s">
        <v>744</v>
      </c>
      <c r="BC985" s="181">
        <f>AW985+AX985</f>
        <v>0</v>
      </c>
      <c r="BD985" s="181">
        <f>H985/(100-BE985)*100</f>
        <v>0</v>
      </c>
      <c r="BE985" s="181">
        <v>0</v>
      </c>
      <c r="BF985" s="181">
        <f>M985</f>
        <v>1.9599999999999999E-2</v>
      </c>
      <c r="BH985" s="181">
        <f>G985*AO985</f>
        <v>0</v>
      </c>
      <c r="BI985" s="181">
        <f>G985*AP985</f>
        <v>0</v>
      </c>
      <c r="BJ985" s="181">
        <f>G985*H985</f>
        <v>0</v>
      </c>
      <c r="BK985" s="182" t="s">
        <v>747</v>
      </c>
      <c r="BL985" s="181">
        <v>722</v>
      </c>
      <c r="BW985" s="181">
        <v>21</v>
      </c>
      <c r="BX985" s="169" t="s">
        <v>379</v>
      </c>
    </row>
    <row r="986" spans="1:76" ht="13.5" customHeight="1" x14ac:dyDescent="0.25">
      <c r="A986" s="180"/>
      <c r="C986" s="192" t="s">
        <v>234</v>
      </c>
      <c r="D986" s="260" t="s">
        <v>238</v>
      </c>
      <c r="E986" s="261"/>
      <c r="F986" s="261"/>
      <c r="G986" s="261"/>
      <c r="H986" s="261"/>
      <c r="I986" s="261"/>
      <c r="J986" s="261"/>
      <c r="K986" s="261"/>
      <c r="L986" s="261"/>
      <c r="M986" s="261"/>
      <c r="N986" s="262"/>
    </row>
    <row r="987" spans="1:76" x14ac:dyDescent="0.25">
      <c r="A987" s="180"/>
      <c r="D987" s="179">
        <v>16</v>
      </c>
      <c r="E987" s="179" t="s">
        <v>737</v>
      </c>
      <c r="G987" s="178">
        <f t="shared" ref="G987:G989" si="161">D987</f>
        <v>16</v>
      </c>
      <c r="N987" s="177"/>
    </row>
    <row r="988" spans="1:76" x14ac:dyDescent="0.25">
      <c r="A988" s="180"/>
      <c r="D988" s="179">
        <v>0</v>
      </c>
      <c r="E988" s="179" t="s">
        <v>738</v>
      </c>
      <c r="G988" s="178">
        <f t="shared" si="161"/>
        <v>0</v>
      </c>
      <c r="N988" s="177"/>
    </row>
    <row r="989" spans="1:76" x14ac:dyDescent="0.25">
      <c r="A989" s="180"/>
      <c r="D989" s="179">
        <v>12</v>
      </c>
      <c r="E989" s="179" t="s">
        <v>733</v>
      </c>
      <c r="G989" s="178">
        <f t="shared" si="161"/>
        <v>12</v>
      </c>
      <c r="N989" s="177"/>
    </row>
    <row r="990" spans="1:76" x14ac:dyDescent="0.25">
      <c r="A990" s="186" t="s">
        <v>659</v>
      </c>
      <c r="B990" s="168" t="s">
        <v>650</v>
      </c>
      <c r="C990" s="168" t="s">
        <v>381</v>
      </c>
      <c r="D990" s="247" t="s">
        <v>382</v>
      </c>
      <c r="E990" s="239"/>
      <c r="F990" s="168" t="s">
        <v>116</v>
      </c>
      <c r="G990" s="181">
        <f>SUM(G992:G994)</f>
        <v>3</v>
      </c>
      <c r="H990" s="185"/>
      <c r="I990" s="181">
        <f>ROUND(G990*AO990,2)</f>
        <v>0</v>
      </c>
      <c r="J990" s="181">
        <f>ROUND(G990*AP990,2)</f>
        <v>0</v>
      </c>
      <c r="K990" s="181">
        <f>ROUND(G990*H990,2)</f>
        <v>0</v>
      </c>
      <c r="L990" s="181">
        <v>4.0000000000000003E-5</v>
      </c>
      <c r="M990" s="181">
        <f>G990*L990</f>
        <v>1.2000000000000002E-4</v>
      </c>
      <c r="N990" s="184" t="s">
        <v>812</v>
      </c>
      <c r="Z990" s="181">
        <f>ROUND(IF(AQ990="5",BJ990,0),2)</f>
        <v>0</v>
      </c>
      <c r="AB990" s="181">
        <f>ROUND(IF(AQ990="1",BH990,0),2)</f>
        <v>0</v>
      </c>
      <c r="AC990" s="181">
        <f>ROUND(IF(AQ990="1",BI990,0),2)</f>
        <v>0</v>
      </c>
      <c r="AD990" s="181">
        <f>ROUND(IF(AQ990="7",BH990,0),2)</f>
        <v>0</v>
      </c>
      <c r="AE990" s="181">
        <f>ROUND(IF(AQ990="7",BI990,0),2)</f>
        <v>0</v>
      </c>
      <c r="AF990" s="181">
        <f>ROUND(IF(AQ990="2",BH990,0),2)</f>
        <v>0</v>
      </c>
      <c r="AG990" s="181">
        <f>ROUND(IF(AQ990="2",BI990,0),2)</f>
        <v>0</v>
      </c>
      <c r="AH990" s="181">
        <f>ROUND(IF(AQ990="0",BJ990,0),2)</f>
        <v>0</v>
      </c>
      <c r="AI990" s="183" t="s">
        <v>650</v>
      </c>
      <c r="AJ990" s="181">
        <f>IF(AN990=0,K990,0)</f>
        <v>0</v>
      </c>
      <c r="AK990" s="181">
        <f>IF(AN990=12,K990,0)</f>
        <v>0</v>
      </c>
      <c r="AL990" s="181">
        <f>IF(AN990=21,K990,0)</f>
        <v>0</v>
      </c>
      <c r="AN990" s="181">
        <v>21</v>
      </c>
      <c r="AO990" s="181">
        <f>H990*0.228869565</f>
        <v>0</v>
      </c>
      <c r="AP990" s="181">
        <f>H990*(1-0.228869565)</f>
        <v>0</v>
      </c>
      <c r="AQ990" s="182" t="s">
        <v>220</v>
      </c>
      <c r="AV990" s="181">
        <f>ROUND(AW990+AX990,2)</f>
        <v>0</v>
      </c>
      <c r="AW990" s="181">
        <f>ROUND(G990*AO990,2)</f>
        <v>0</v>
      </c>
      <c r="AX990" s="181">
        <f>ROUND(G990*AP990,2)</f>
        <v>0</v>
      </c>
      <c r="AY990" s="182" t="s">
        <v>767</v>
      </c>
      <c r="AZ990" s="182" t="s">
        <v>762</v>
      </c>
      <c r="BA990" s="183" t="s">
        <v>744</v>
      </c>
      <c r="BC990" s="181">
        <f>AW990+AX990</f>
        <v>0</v>
      </c>
      <c r="BD990" s="181">
        <f>H990/(100-BE990)*100</f>
        <v>0</v>
      </c>
      <c r="BE990" s="181">
        <v>0</v>
      </c>
      <c r="BF990" s="181">
        <f>M990</f>
        <v>1.2000000000000002E-4</v>
      </c>
      <c r="BH990" s="181">
        <f>G990*AO990</f>
        <v>0</v>
      </c>
      <c r="BI990" s="181">
        <f>G990*AP990</f>
        <v>0</v>
      </c>
      <c r="BJ990" s="181">
        <f>G990*H990</f>
        <v>0</v>
      </c>
      <c r="BK990" s="182" t="s">
        <v>747</v>
      </c>
      <c r="BL990" s="181">
        <v>722</v>
      </c>
      <c r="BW990" s="181">
        <v>21</v>
      </c>
      <c r="BX990" s="169" t="s">
        <v>382</v>
      </c>
    </row>
    <row r="991" spans="1:76" ht="27" customHeight="1" x14ac:dyDescent="0.25">
      <c r="A991" s="180"/>
      <c r="C991" s="192" t="s">
        <v>234</v>
      </c>
      <c r="D991" s="260" t="s">
        <v>271</v>
      </c>
      <c r="E991" s="261"/>
      <c r="F991" s="261"/>
      <c r="G991" s="261"/>
      <c r="H991" s="261"/>
      <c r="I991" s="261"/>
      <c r="J991" s="261"/>
      <c r="K991" s="261"/>
      <c r="L991" s="261"/>
      <c r="M991" s="261"/>
      <c r="N991" s="262"/>
    </row>
    <row r="992" spans="1:76" x14ac:dyDescent="0.25">
      <c r="A992" s="180"/>
      <c r="D992" s="179">
        <v>2</v>
      </c>
      <c r="E992" s="179" t="s">
        <v>737</v>
      </c>
      <c r="G992" s="178">
        <f t="shared" ref="G992:G994" si="162">D992</f>
        <v>2</v>
      </c>
      <c r="N992" s="177"/>
    </row>
    <row r="993" spans="1:76" x14ac:dyDescent="0.25">
      <c r="A993" s="180"/>
      <c r="D993" s="179">
        <v>0</v>
      </c>
      <c r="E993" s="179" t="s">
        <v>738</v>
      </c>
      <c r="G993" s="178">
        <f t="shared" si="162"/>
        <v>0</v>
      </c>
      <c r="N993" s="177"/>
    </row>
    <row r="994" spans="1:76" x14ac:dyDescent="0.25">
      <c r="A994" s="180"/>
      <c r="D994" s="179">
        <v>1</v>
      </c>
      <c r="E994" s="179" t="s">
        <v>733</v>
      </c>
      <c r="G994" s="178">
        <f t="shared" si="162"/>
        <v>1</v>
      </c>
      <c r="N994" s="177"/>
    </row>
    <row r="995" spans="1:76" ht="25.5" x14ac:dyDescent="0.25">
      <c r="A995" s="186" t="s">
        <v>660</v>
      </c>
      <c r="B995" s="168" t="s">
        <v>650</v>
      </c>
      <c r="C995" s="168" t="s">
        <v>384</v>
      </c>
      <c r="D995" s="247" t="s">
        <v>385</v>
      </c>
      <c r="E995" s="239"/>
      <c r="F995" s="168" t="s">
        <v>116</v>
      </c>
      <c r="G995" s="181">
        <f>SUM(G996:G998)</f>
        <v>29</v>
      </c>
      <c r="H995" s="185"/>
      <c r="I995" s="181">
        <f>ROUND(G995*AO995,2)</f>
        <v>0</v>
      </c>
      <c r="J995" s="181">
        <f>ROUND(G995*AP995,2)</f>
        <v>0</v>
      </c>
      <c r="K995" s="181">
        <f>ROUND(G995*H995,2)</f>
        <v>0</v>
      </c>
      <c r="L995" s="181">
        <v>5.0000000000000002E-5</v>
      </c>
      <c r="M995" s="181">
        <f>G995*L995</f>
        <v>1.4500000000000001E-3</v>
      </c>
      <c r="N995" s="184" t="s">
        <v>812</v>
      </c>
      <c r="Z995" s="181">
        <f>ROUND(IF(AQ995="5",BJ995,0),2)</f>
        <v>0</v>
      </c>
      <c r="AB995" s="181">
        <f>ROUND(IF(AQ995="1",BH995,0),2)</f>
        <v>0</v>
      </c>
      <c r="AC995" s="181">
        <f>ROUND(IF(AQ995="1",BI995,0),2)</f>
        <v>0</v>
      </c>
      <c r="AD995" s="181">
        <f>ROUND(IF(AQ995="7",BH995,0),2)</f>
        <v>0</v>
      </c>
      <c r="AE995" s="181">
        <f>ROUND(IF(AQ995="7",BI995,0),2)</f>
        <v>0</v>
      </c>
      <c r="AF995" s="181">
        <f>ROUND(IF(AQ995="2",BH995,0),2)</f>
        <v>0</v>
      </c>
      <c r="AG995" s="181">
        <f>ROUND(IF(AQ995="2",BI995,0),2)</f>
        <v>0</v>
      </c>
      <c r="AH995" s="181">
        <f>ROUND(IF(AQ995="0",BJ995,0),2)</f>
        <v>0</v>
      </c>
      <c r="AI995" s="183" t="s">
        <v>650</v>
      </c>
      <c r="AJ995" s="181">
        <f>IF(AN995=0,K995,0)</f>
        <v>0</v>
      </c>
      <c r="AK995" s="181">
        <f>IF(AN995=12,K995,0)</f>
        <v>0</v>
      </c>
      <c r="AL995" s="181">
        <f>IF(AN995=21,K995,0)</f>
        <v>0</v>
      </c>
      <c r="AN995" s="181">
        <v>21</v>
      </c>
      <c r="AO995" s="181">
        <f>H995*1</f>
        <v>0</v>
      </c>
      <c r="AP995" s="181">
        <f>H995*(1-1)</f>
        <v>0</v>
      </c>
      <c r="AQ995" s="182" t="s">
        <v>220</v>
      </c>
      <c r="AV995" s="181">
        <f>ROUND(AW995+AX995,2)</f>
        <v>0</v>
      </c>
      <c r="AW995" s="181">
        <f>ROUND(G995*AO995,2)</f>
        <v>0</v>
      </c>
      <c r="AX995" s="181">
        <f>ROUND(G995*AP995,2)</f>
        <v>0</v>
      </c>
      <c r="AY995" s="182" t="s">
        <v>767</v>
      </c>
      <c r="AZ995" s="182" t="s">
        <v>762</v>
      </c>
      <c r="BA995" s="183" t="s">
        <v>744</v>
      </c>
      <c r="BC995" s="181">
        <f>AW995+AX995</f>
        <v>0</v>
      </c>
      <c r="BD995" s="181">
        <f>H995/(100-BE995)*100</f>
        <v>0</v>
      </c>
      <c r="BE995" s="181">
        <v>0</v>
      </c>
      <c r="BF995" s="181">
        <f>M995</f>
        <v>1.4500000000000001E-3</v>
      </c>
      <c r="BH995" s="181">
        <f>G995*AO995</f>
        <v>0</v>
      </c>
      <c r="BI995" s="181">
        <f>G995*AP995</f>
        <v>0</v>
      </c>
      <c r="BJ995" s="181">
        <f>G995*H995</f>
        <v>0</v>
      </c>
      <c r="BK995" s="182" t="s">
        <v>242</v>
      </c>
      <c r="BL995" s="181">
        <v>722</v>
      </c>
      <c r="BW995" s="181">
        <v>21</v>
      </c>
      <c r="BX995" s="169" t="s">
        <v>385</v>
      </c>
    </row>
    <row r="996" spans="1:76" x14ac:dyDescent="0.25">
      <c r="A996" s="180"/>
      <c r="D996" s="179">
        <v>17</v>
      </c>
      <c r="E996" s="179" t="s">
        <v>737</v>
      </c>
      <c r="G996" s="178">
        <f t="shared" ref="G996:G998" si="163">D996</f>
        <v>17</v>
      </c>
      <c r="N996" s="177"/>
    </row>
    <row r="997" spans="1:76" x14ac:dyDescent="0.25">
      <c r="A997" s="180"/>
      <c r="D997" s="179">
        <v>0</v>
      </c>
      <c r="E997" s="179" t="s">
        <v>738</v>
      </c>
      <c r="G997" s="178">
        <f t="shared" si="163"/>
        <v>0</v>
      </c>
      <c r="N997" s="177"/>
    </row>
    <row r="998" spans="1:76" x14ac:dyDescent="0.25">
      <c r="A998" s="180"/>
      <c r="D998" s="179">
        <v>12</v>
      </c>
      <c r="E998" s="179" t="s">
        <v>733</v>
      </c>
      <c r="G998" s="178">
        <f t="shared" si="163"/>
        <v>12</v>
      </c>
      <c r="N998" s="177"/>
    </row>
    <row r="999" spans="1:76" ht="38.25" x14ac:dyDescent="0.25">
      <c r="A999" s="180"/>
      <c r="C999" s="192" t="s">
        <v>243</v>
      </c>
      <c r="D999" s="260" t="s">
        <v>244</v>
      </c>
      <c r="E999" s="261"/>
      <c r="F999" s="261"/>
      <c r="G999" s="261"/>
      <c r="H999" s="261"/>
      <c r="I999" s="261"/>
      <c r="J999" s="261"/>
      <c r="K999" s="261"/>
      <c r="L999" s="261"/>
      <c r="M999" s="261"/>
      <c r="N999" s="262"/>
      <c r="BX999" s="193" t="s">
        <v>244</v>
      </c>
    </row>
    <row r="1000" spans="1:76" x14ac:dyDescent="0.25">
      <c r="A1000" s="186" t="s">
        <v>661</v>
      </c>
      <c r="B1000" s="168" t="s">
        <v>650</v>
      </c>
      <c r="C1000" s="168" t="s">
        <v>232</v>
      </c>
      <c r="D1000" s="247" t="s">
        <v>233</v>
      </c>
      <c r="E1000" s="239"/>
      <c r="F1000" s="168" t="s">
        <v>116</v>
      </c>
      <c r="G1000" s="181">
        <f>SUM(G1002:G1004)</f>
        <v>17</v>
      </c>
      <c r="H1000" s="185"/>
      <c r="I1000" s="181">
        <f>ROUND(G1000*AO1000,2)</f>
        <v>0</v>
      </c>
      <c r="J1000" s="181">
        <f>ROUND(G1000*AP1000,2)</f>
        <v>0</v>
      </c>
      <c r="K1000" s="181">
        <f>ROUND(G1000*H1000,2)</f>
        <v>0</v>
      </c>
      <c r="L1000" s="181">
        <v>2.9E-4</v>
      </c>
      <c r="M1000" s="181">
        <f>G1000*L1000</f>
        <v>4.9300000000000004E-3</v>
      </c>
      <c r="N1000" s="184" t="s">
        <v>812</v>
      </c>
      <c r="Z1000" s="181">
        <f>ROUND(IF(AQ1000="5",BJ1000,0),2)</f>
        <v>0</v>
      </c>
      <c r="AB1000" s="181">
        <f>ROUND(IF(AQ1000="1",BH1000,0),2)</f>
        <v>0</v>
      </c>
      <c r="AC1000" s="181">
        <f>ROUND(IF(AQ1000="1",BI1000,0),2)</f>
        <v>0</v>
      </c>
      <c r="AD1000" s="181">
        <f>ROUND(IF(AQ1000="7",BH1000,0),2)</f>
        <v>0</v>
      </c>
      <c r="AE1000" s="181">
        <f>ROUND(IF(AQ1000="7",BI1000,0),2)</f>
        <v>0</v>
      </c>
      <c r="AF1000" s="181">
        <f>ROUND(IF(AQ1000="2",BH1000,0),2)</f>
        <v>0</v>
      </c>
      <c r="AG1000" s="181">
        <f>ROUND(IF(AQ1000="2",BI1000,0),2)</f>
        <v>0</v>
      </c>
      <c r="AH1000" s="181">
        <f>ROUND(IF(AQ1000="0",BJ1000,0),2)</f>
        <v>0</v>
      </c>
      <c r="AI1000" s="183" t="s">
        <v>650</v>
      </c>
      <c r="AJ1000" s="181">
        <f>IF(AN1000=0,K1000,0)</f>
        <v>0</v>
      </c>
      <c r="AK1000" s="181">
        <f>IF(AN1000=12,K1000,0)</f>
        <v>0</v>
      </c>
      <c r="AL1000" s="181">
        <f>IF(AN1000=21,K1000,0)</f>
        <v>0</v>
      </c>
      <c r="AN1000" s="181">
        <v>21</v>
      </c>
      <c r="AO1000" s="181">
        <f>H1000*0.262198242</f>
        <v>0</v>
      </c>
      <c r="AP1000" s="181">
        <f>H1000*(1-0.262198242)</f>
        <v>0</v>
      </c>
      <c r="AQ1000" s="182" t="s">
        <v>221</v>
      </c>
      <c r="AV1000" s="181">
        <f>ROUND(AW1000+AX1000,2)</f>
        <v>0</v>
      </c>
      <c r="AW1000" s="181">
        <f>ROUND(G1000*AO1000,2)</f>
        <v>0</v>
      </c>
      <c r="AX1000" s="181">
        <f>ROUND(G1000*AP1000,2)</f>
        <v>0</v>
      </c>
      <c r="AY1000" s="182" t="s">
        <v>767</v>
      </c>
      <c r="AZ1000" s="182" t="s">
        <v>762</v>
      </c>
      <c r="BA1000" s="183" t="s">
        <v>744</v>
      </c>
      <c r="BC1000" s="181">
        <f>AW1000+AX1000</f>
        <v>0</v>
      </c>
      <c r="BD1000" s="181">
        <f>H1000/(100-BE1000)*100</f>
        <v>0</v>
      </c>
      <c r="BE1000" s="181">
        <v>0</v>
      </c>
      <c r="BF1000" s="181">
        <f>M1000</f>
        <v>4.9300000000000004E-3</v>
      </c>
      <c r="BH1000" s="181">
        <f>G1000*AO1000</f>
        <v>0</v>
      </c>
      <c r="BI1000" s="181">
        <f>G1000*AP1000</f>
        <v>0</v>
      </c>
      <c r="BJ1000" s="181">
        <f>G1000*H1000</f>
        <v>0</v>
      </c>
      <c r="BK1000" s="182" t="s">
        <v>747</v>
      </c>
      <c r="BL1000" s="181">
        <v>722</v>
      </c>
      <c r="BW1000" s="181">
        <v>21</v>
      </c>
      <c r="BX1000" s="169" t="s">
        <v>233</v>
      </c>
    </row>
    <row r="1001" spans="1:76" ht="40.5" customHeight="1" x14ac:dyDescent="0.25">
      <c r="A1001" s="180"/>
      <c r="C1001" s="192" t="s">
        <v>234</v>
      </c>
      <c r="D1001" s="260" t="s">
        <v>530</v>
      </c>
      <c r="E1001" s="261"/>
      <c r="F1001" s="261"/>
      <c r="G1001" s="261"/>
      <c r="H1001" s="261"/>
      <c r="I1001" s="261"/>
      <c r="J1001" s="261"/>
      <c r="K1001" s="261"/>
      <c r="L1001" s="261"/>
      <c r="M1001" s="261"/>
      <c r="N1001" s="262"/>
    </row>
    <row r="1002" spans="1:76" x14ac:dyDescent="0.25">
      <c r="A1002" s="180"/>
      <c r="D1002" s="179">
        <v>3</v>
      </c>
      <c r="E1002" s="179" t="s">
        <v>737</v>
      </c>
      <c r="G1002" s="178">
        <f t="shared" ref="G1002:G1004" si="164">D1002</f>
        <v>3</v>
      </c>
      <c r="N1002" s="177"/>
    </row>
    <row r="1003" spans="1:76" x14ac:dyDescent="0.25">
      <c r="A1003" s="180"/>
      <c r="D1003" s="179">
        <v>0</v>
      </c>
      <c r="E1003" s="179" t="s">
        <v>738</v>
      </c>
      <c r="G1003" s="178">
        <f t="shared" si="164"/>
        <v>0</v>
      </c>
      <c r="N1003" s="177"/>
    </row>
    <row r="1004" spans="1:76" x14ac:dyDescent="0.25">
      <c r="A1004" s="180"/>
      <c r="D1004" s="179">
        <v>14</v>
      </c>
      <c r="E1004" s="179" t="s">
        <v>733</v>
      </c>
      <c r="G1004" s="178">
        <f t="shared" si="164"/>
        <v>14</v>
      </c>
      <c r="N1004" s="177"/>
    </row>
    <row r="1005" spans="1:76" x14ac:dyDescent="0.25">
      <c r="A1005" s="186" t="s">
        <v>662</v>
      </c>
      <c r="B1005" s="168" t="s">
        <v>650</v>
      </c>
      <c r="C1005" s="168" t="s">
        <v>236</v>
      </c>
      <c r="D1005" s="247" t="s">
        <v>237</v>
      </c>
      <c r="E1005" s="239"/>
      <c r="F1005" s="168" t="s">
        <v>116</v>
      </c>
      <c r="G1005" s="181">
        <f>SUM(G1007:G1009)</f>
        <v>17</v>
      </c>
      <c r="H1005" s="185"/>
      <c r="I1005" s="181">
        <f>ROUND(G1005*AO1005,2)</f>
        <v>0</v>
      </c>
      <c r="J1005" s="181">
        <f>ROUND(G1005*AP1005,2)</f>
        <v>0</v>
      </c>
      <c r="K1005" s="181">
        <f>ROUND(G1005*H1005,2)</f>
        <v>0</v>
      </c>
      <c r="L1005" s="181">
        <v>9.3999999999999997E-4</v>
      </c>
      <c r="M1005" s="181">
        <f>G1005*L1005</f>
        <v>1.5980000000000001E-2</v>
      </c>
      <c r="N1005" s="184" t="s">
        <v>812</v>
      </c>
      <c r="Z1005" s="181">
        <f>ROUND(IF(AQ1005="5",BJ1005,0),2)</f>
        <v>0</v>
      </c>
      <c r="AB1005" s="181">
        <f>ROUND(IF(AQ1005="1",BH1005,0),2)</f>
        <v>0</v>
      </c>
      <c r="AC1005" s="181">
        <f>ROUND(IF(AQ1005="1",BI1005,0),2)</f>
        <v>0</v>
      </c>
      <c r="AD1005" s="181">
        <f>ROUND(IF(AQ1005="7",BH1005,0),2)</f>
        <v>0</v>
      </c>
      <c r="AE1005" s="181">
        <f>ROUND(IF(AQ1005="7",BI1005,0),2)</f>
        <v>0</v>
      </c>
      <c r="AF1005" s="181">
        <f>ROUND(IF(AQ1005="2",BH1005,0),2)</f>
        <v>0</v>
      </c>
      <c r="AG1005" s="181">
        <f>ROUND(IF(AQ1005="2",BI1005,0),2)</f>
        <v>0</v>
      </c>
      <c r="AH1005" s="181">
        <f>ROUND(IF(AQ1005="0",BJ1005,0),2)</f>
        <v>0</v>
      </c>
      <c r="AI1005" s="183" t="s">
        <v>650</v>
      </c>
      <c r="AJ1005" s="181">
        <f>IF(AN1005=0,K1005,0)</f>
        <v>0</v>
      </c>
      <c r="AK1005" s="181">
        <f>IF(AN1005=12,K1005,0)</f>
        <v>0</v>
      </c>
      <c r="AL1005" s="181">
        <f>IF(AN1005=21,K1005,0)</f>
        <v>0</v>
      </c>
      <c r="AN1005" s="181">
        <v>21</v>
      </c>
      <c r="AO1005" s="181">
        <f>H1005*0.76016835</f>
        <v>0</v>
      </c>
      <c r="AP1005" s="181">
        <f>H1005*(1-0.76016835)</f>
        <v>0</v>
      </c>
      <c r="AQ1005" s="182" t="s">
        <v>220</v>
      </c>
      <c r="AV1005" s="181">
        <f>ROUND(AW1005+AX1005,2)</f>
        <v>0</v>
      </c>
      <c r="AW1005" s="181">
        <f>ROUND(G1005*AO1005,2)</f>
        <v>0</v>
      </c>
      <c r="AX1005" s="181">
        <f>ROUND(G1005*AP1005,2)</f>
        <v>0</v>
      </c>
      <c r="AY1005" s="182" t="s">
        <v>767</v>
      </c>
      <c r="AZ1005" s="182" t="s">
        <v>762</v>
      </c>
      <c r="BA1005" s="183" t="s">
        <v>744</v>
      </c>
      <c r="BC1005" s="181">
        <f>AW1005+AX1005</f>
        <v>0</v>
      </c>
      <c r="BD1005" s="181">
        <f>H1005/(100-BE1005)*100</f>
        <v>0</v>
      </c>
      <c r="BE1005" s="181">
        <v>0</v>
      </c>
      <c r="BF1005" s="181">
        <f>M1005</f>
        <v>1.5980000000000001E-2</v>
      </c>
      <c r="BH1005" s="181">
        <f>G1005*AO1005</f>
        <v>0</v>
      </c>
      <c r="BI1005" s="181">
        <f>G1005*AP1005</f>
        <v>0</v>
      </c>
      <c r="BJ1005" s="181">
        <f>G1005*H1005</f>
        <v>0</v>
      </c>
      <c r="BK1005" s="182" t="s">
        <v>747</v>
      </c>
      <c r="BL1005" s="181">
        <v>722</v>
      </c>
      <c r="BW1005" s="181">
        <v>21</v>
      </c>
      <c r="BX1005" s="169" t="s">
        <v>237</v>
      </c>
    </row>
    <row r="1006" spans="1:76" ht="13.5" customHeight="1" x14ac:dyDescent="0.25">
      <c r="A1006" s="180"/>
      <c r="C1006" s="192" t="s">
        <v>234</v>
      </c>
      <c r="D1006" s="260" t="s">
        <v>238</v>
      </c>
      <c r="E1006" s="261"/>
      <c r="F1006" s="261"/>
      <c r="G1006" s="261"/>
      <c r="H1006" s="261"/>
      <c r="I1006" s="261"/>
      <c r="J1006" s="261"/>
      <c r="K1006" s="261"/>
      <c r="L1006" s="261"/>
      <c r="M1006" s="261"/>
      <c r="N1006" s="262"/>
    </row>
    <row r="1007" spans="1:76" x14ac:dyDescent="0.25">
      <c r="A1007" s="180"/>
      <c r="D1007" s="179">
        <v>3</v>
      </c>
      <c r="E1007" s="179" t="s">
        <v>737</v>
      </c>
      <c r="G1007" s="178">
        <f t="shared" ref="G1007:G1009" si="165">D1007</f>
        <v>3</v>
      </c>
      <c r="N1007" s="177"/>
    </row>
    <row r="1008" spans="1:76" x14ac:dyDescent="0.25">
      <c r="A1008" s="180"/>
      <c r="D1008" s="179">
        <v>0</v>
      </c>
      <c r="E1008" s="179" t="s">
        <v>738</v>
      </c>
      <c r="G1008" s="178">
        <f t="shared" si="165"/>
        <v>0</v>
      </c>
      <c r="N1008" s="177"/>
    </row>
    <row r="1009" spans="1:76" x14ac:dyDescent="0.25">
      <c r="A1009" s="180"/>
      <c r="D1009" s="179">
        <v>14</v>
      </c>
      <c r="E1009" s="179" t="s">
        <v>733</v>
      </c>
      <c r="G1009" s="178">
        <f t="shared" si="165"/>
        <v>14</v>
      </c>
      <c r="N1009" s="177"/>
    </row>
    <row r="1010" spans="1:76" x14ac:dyDescent="0.25">
      <c r="A1010" s="186" t="s">
        <v>663</v>
      </c>
      <c r="B1010" s="168" t="s">
        <v>650</v>
      </c>
      <c r="C1010" s="168" t="s">
        <v>389</v>
      </c>
      <c r="D1010" s="247" t="s">
        <v>390</v>
      </c>
      <c r="E1010" s="239"/>
      <c r="F1010" s="168" t="s">
        <v>116</v>
      </c>
      <c r="G1010" s="181">
        <f>SUM(G1012:G1014)</f>
        <v>9</v>
      </c>
      <c r="H1010" s="185"/>
      <c r="I1010" s="181">
        <f>ROUND(G1010*AO1010,2)</f>
        <v>0</v>
      </c>
      <c r="J1010" s="181">
        <f>ROUND(G1010*AP1010,2)</f>
        <v>0</v>
      </c>
      <c r="K1010" s="181">
        <f>ROUND(G1010*H1010,2)</f>
        <v>0</v>
      </c>
      <c r="L1010" s="181">
        <v>5.0000000000000002E-5</v>
      </c>
      <c r="M1010" s="181">
        <f>G1010*L1010</f>
        <v>4.5000000000000004E-4</v>
      </c>
      <c r="N1010" s="184" t="s">
        <v>812</v>
      </c>
      <c r="Z1010" s="181">
        <f>ROUND(IF(AQ1010="5",BJ1010,0),2)</f>
        <v>0</v>
      </c>
      <c r="AB1010" s="181">
        <f>ROUND(IF(AQ1010="1",BH1010,0),2)</f>
        <v>0</v>
      </c>
      <c r="AC1010" s="181">
        <f>ROUND(IF(AQ1010="1",BI1010,0),2)</f>
        <v>0</v>
      </c>
      <c r="AD1010" s="181">
        <f>ROUND(IF(AQ1010="7",BH1010,0),2)</f>
        <v>0</v>
      </c>
      <c r="AE1010" s="181">
        <f>ROUND(IF(AQ1010="7",BI1010,0),2)</f>
        <v>0</v>
      </c>
      <c r="AF1010" s="181">
        <f>ROUND(IF(AQ1010="2",BH1010,0),2)</f>
        <v>0</v>
      </c>
      <c r="AG1010" s="181">
        <f>ROUND(IF(AQ1010="2",BI1010,0),2)</f>
        <v>0</v>
      </c>
      <c r="AH1010" s="181">
        <f>ROUND(IF(AQ1010="0",BJ1010,0),2)</f>
        <v>0</v>
      </c>
      <c r="AI1010" s="183" t="s">
        <v>650</v>
      </c>
      <c r="AJ1010" s="181">
        <f>IF(AN1010=0,K1010,0)</f>
        <v>0</v>
      </c>
      <c r="AK1010" s="181">
        <f>IF(AN1010=12,K1010,0)</f>
        <v>0</v>
      </c>
      <c r="AL1010" s="181">
        <f>IF(AN1010=21,K1010,0)</f>
        <v>0</v>
      </c>
      <c r="AN1010" s="181">
        <v>21</v>
      </c>
      <c r="AO1010" s="181">
        <f>H1010*0.244444444</f>
        <v>0</v>
      </c>
      <c r="AP1010" s="181">
        <f>H1010*(1-0.244444444)</f>
        <v>0</v>
      </c>
      <c r="AQ1010" s="182" t="s">
        <v>220</v>
      </c>
      <c r="AV1010" s="181">
        <f>ROUND(AW1010+AX1010,2)</f>
        <v>0</v>
      </c>
      <c r="AW1010" s="181">
        <f>ROUND(G1010*AO1010,2)</f>
        <v>0</v>
      </c>
      <c r="AX1010" s="181">
        <f>ROUND(G1010*AP1010,2)</f>
        <v>0</v>
      </c>
      <c r="AY1010" s="182" t="s">
        <v>767</v>
      </c>
      <c r="AZ1010" s="182" t="s">
        <v>762</v>
      </c>
      <c r="BA1010" s="183" t="s">
        <v>744</v>
      </c>
      <c r="BC1010" s="181">
        <f>AW1010+AX1010</f>
        <v>0</v>
      </c>
      <c r="BD1010" s="181">
        <f>H1010/(100-BE1010)*100</f>
        <v>0</v>
      </c>
      <c r="BE1010" s="181">
        <v>0</v>
      </c>
      <c r="BF1010" s="181">
        <f>M1010</f>
        <v>4.5000000000000004E-4</v>
      </c>
      <c r="BH1010" s="181">
        <f>G1010*AO1010</f>
        <v>0</v>
      </c>
      <c r="BI1010" s="181">
        <f>G1010*AP1010</f>
        <v>0</v>
      </c>
      <c r="BJ1010" s="181">
        <f>G1010*H1010</f>
        <v>0</v>
      </c>
      <c r="BK1010" s="182" t="s">
        <v>747</v>
      </c>
      <c r="BL1010" s="181">
        <v>722</v>
      </c>
      <c r="BW1010" s="181">
        <v>21</v>
      </c>
      <c r="BX1010" s="169" t="s">
        <v>390</v>
      </c>
    </row>
    <row r="1011" spans="1:76" ht="27" customHeight="1" x14ac:dyDescent="0.25">
      <c r="A1011" s="180"/>
      <c r="C1011" s="192" t="s">
        <v>234</v>
      </c>
      <c r="D1011" s="260" t="s">
        <v>271</v>
      </c>
      <c r="E1011" s="261"/>
      <c r="F1011" s="261"/>
      <c r="G1011" s="261"/>
      <c r="H1011" s="261"/>
      <c r="I1011" s="261"/>
      <c r="J1011" s="261"/>
      <c r="K1011" s="261"/>
      <c r="L1011" s="261"/>
      <c r="M1011" s="261"/>
      <c r="N1011" s="262"/>
    </row>
    <row r="1012" spans="1:76" x14ac:dyDescent="0.25">
      <c r="A1012" s="180"/>
      <c r="D1012" s="179">
        <v>1</v>
      </c>
      <c r="E1012" s="179" t="s">
        <v>737</v>
      </c>
      <c r="G1012" s="178">
        <f t="shared" ref="G1012:G1014" si="166">D1012</f>
        <v>1</v>
      </c>
      <c r="N1012" s="177"/>
    </row>
    <row r="1013" spans="1:76" x14ac:dyDescent="0.25">
      <c r="A1013" s="180"/>
      <c r="D1013" s="179">
        <v>0</v>
      </c>
      <c r="E1013" s="179" t="s">
        <v>738</v>
      </c>
      <c r="G1013" s="178">
        <f t="shared" si="166"/>
        <v>0</v>
      </c>
      <c r="N1013" s="177"/>
    </row>
    <row r="1014" spans="1:76" x14ac:dyDescent="0.25">
      <c r="A1014" s="180"/>
      <c r="D1014" s="179">
        <v>8</v>
      </c>
      <c r="E1014" s="179" t="s">
        <v>733</v>
      </c>
      <c r="G1014" s="178">
        <f t="shared" si="166"/>
        <v>8</v>
      </c>
      <c r="N1014" s="177"/>
    </row>
    <row r="1015" spans="1:76" ht="25.5" x14ac:dyDescent="0.25">
      <c r="A1015" s="186" t="s">
        <v>664</v>
      </c>
      <c r="B1015" s="168" t="s">
        <v>650</v>
      </c>
      <c r="C1015" s="168" t="s">
        <v>240</v>
      </c>
      <c r="D1015" s="247" t="s">
        <v>241</v>
      </c>
      <c r="E1015" s="239"/>
      <c r="F1015" s="168" t="s">
        <v>116</v>
      </c>
      <c r="G1015" s="181">
        <f>SUM(G1016:G1018)</f>
        <v>8</v>
      </c>
      <c r="H1015" s="185"/>
      <c r="I1015" s="181">
        <f>ROUND(G1015*AO1015,2)</f>
        <v>0</v>
      </c>
      <c r="J1015" s="181">
        <f>ROUND(G1015*AP1015,2)</f>
        <v>0</v>
      </c>
      <c r="K1015" s="181">
        <f>ROUND(G1015*H1015,2)</f>
        <v>0</v>
      </c>
      <c r="L1015" s="181">
        <v>2.9E-4</v>
      </c>
      <c r="M1015" s="181">
        <f>G1015*L1015</f>
        <v>2.32E-3</v>
      </c>
      <c r="N1015" s="184" t="s">
        <v>812</v>
      </c>
      <c r="Z1015" s="181">
        <f>ROUND(IF(AQ1015="5",BJ1015,0),2)</f>
        <v>0</v>
      </c>
      <c r="AB1015" s="181">
        <f>ROUND(IF(AQ1015="1",BH1015,0),2)</f>
        <v>0</v>
      </c>
      <c r="AC1015" s="181">
        <f>ROUND(IF(AQ1015="1",BI1015,0),2)</f>
        <v>0</v>
      </c>
      <c r="AD1015" s="181">
        <f>ROUND(IF(AQ1015="7",BH1015,0),2)</f>
        <v>0</v>
      </c>
      <c r="AE1015" s="181">
        <f>ROUND(IF(AQ1015="7",BI1015,0),2)</f>
        <v>0</v>
      </c>
      <c r="AF1015" s="181">
        <f>ROUND(IF(AQ1015="2",BH1015,0),2)</f>
        <v>0</v>
      </c>
      <c r="AG1015" s="181">
        <f>ROUND(IF(AQ1015="2",BI1015,0),2)</f>
        <v>0</v>
      </c>
      <c r="AH1015" s="181">
        <f>ROUND(IF(AQ1015="0",BJ1015,0),2)</f>
        <v>0</v>
      </c>
      <c r="AI1015" s="183" t="s">
        <v>650</v>
      </c>
      <c r="AJ1015" s="181">
        <f>IF(AN1015=0,K1015,0)</f>
        <v>0</v>
      </c>
      <c r="AK1015" s="181">
        <f>IF(AN1015=12,K1015,0)</f>
        <v>0</v>
      </c>
      <c r="AL1015" s="181">
        <f>IF(AN1015=21,K1015,0)</f>
        <v>0</v>
      </c>
      <c r="AN1015" s="181">
        <v>21</v>
      </c>
      <c r="AO1015" s="181">
        <f>H1015*1</f>
        <v>0</v>
      </c>
      <c r="AP1015" s="181">
        <f>H1015*(1-1)</f>
        <v>0</v>
      </c>
      <c r="AQ1015" s="182" t="s">
        <v>220</v>
      </c>
      <c r="AV1015" s="181">
        <f>ROUND(AW1015+AX1015,2)</f>
        <v>0</v>
      </c>
      <c r="AW1015" s="181">
        <f>ROUND(G1015*AO1015,2)</f>
        <v>0</v>
      </c>
      <c r="AX1015" s="181">
        <f>ROUND(G1015*AP1015,2)</f>
        <v>0</v>
      </c>
      <c r="AY1015" s="182" t="s">
        <v>767</v>
      </c>
      <c r="AZ1015" s="182" t="s">
        <v>762</v>
      </c>
      <c r="BA1015" s="183" t="s">
        <v>744</v>
      </c>
      <c r="BC1015" s="181">
        <f>AW1015+AX1015</f>
        <v>0</v>
      </c>
      <c r="BD1015" s="181">
        <f>H1015/(100-BE1015)*100</f>
        <v>0</v>
      </c>
      <c r="BE1015" s="181">
        <v>0</v>
      </c>
      <c r="BF1015" s="181">
        <f>M1015</f>
        <v>2.32E-3</v>
      </c>
      <c r="BH1015" s="181">
        <f>G1015*AO1015</f>
        <v>0</v>
      </c>
      <c r="BI1015" s="181">
        <f>G1015*AP1015</f>
        <v>0</v>
      </c>
      <c r="BJ1015" s="181">
        <f>G1015*H1015</f>
        <v>0</v>
      </c>
      <c r="BK1015" s="182" t="s">
        <v>242</v>
      </c>
      <c r="BL1015" s="181">
        <v>722</v>
      </c>
      <c r="BW1015" s="181">
        <v>21</v>
      </c>
      <c r="BX1015" s="169" t="s">
        <v>241</v>
      </c>
    </row>
    <row r="1016" spans="1:76" x14ac:dyDescent="0.25">
      <c r="A1016" s="180"/>
      <c r="D1016" s="179">
        <v>2</v>
      </c>
      <c r="E1016" s="179" t="s">
        <v>737</v>
      </c>
      <c r="G1016" s="178">
        <f t="shared" ref="G1016:G1018" si="167">D1016</f>
        <v>2</v>
      </c>
      <c r="N1016" s="177"/>
    </row>
    <row r="1017" spans="1:76" x14ac:dyDescent="0.25">
      <c r="A1017" s="180"/>
      <c r="D1017" s="179">
        <v>0</v>
      </c>
      <c r="E1017" s="179" t="s">
        <v>738</v>
      </c>
      <c r="G1017" s="178">
        <f t="shared" si="167"/>
        <v>0</v>
      </c>
      <c r="N1017" s="177"/>
    </row>
    <row r="1018" spans="1:76" x14ac:dyDescent="0.25">
      <c r="A1018" s="180"/>
      <c r="D1018" s="179">
        <v>6</v>
      </c>
      <c r="E1018" s="179" t="s">
        <v>733</v>
      </c>
      <c r="G1018" s="178">
        <f t="shared" si="167"/>
        <v>6</v>
      </c>
      <c r="N1018" s="177"/>
    </row>
    <row r="1019" spans="1:76" ht="38.25" x14ac:dyDescent="0.25">
      <c r="A1019" s="180"/>
      <c r="C1019" s="192" t="s">
        <v>243</v>
      </c>
      <c r="D1019" s="260" t="s">
        <v>244</v>
      </c>
      <c r="E1019" s="261"/>
      <c r="F1019" s="261"/>
      <c r="G1019" s="261"/>
      <c r="H1019" s="261"/>
      <c r="I1019" s="261"/>
      <c r="J1019" s="261"/>
      <c r="K1019" s="261"/>
      <c r="L1019" s="261"/>
      <c r="M1019" s="261"/>
      <c r="N1019" s="262"/>
      <c r="BX1019" s="193" t="s">
        <v>244</v>
      </c>
    </row>
    <row r="1020" spans="1:76" x14ac:dyDescent="0.25">
      <c r="A1020" s="186" t="s">
        <v>665</v>
      </c>
      <c r="B1020" s="168" t="s">
        <v>650</v>
      </c>
      <c r="C1020" s="168" t="s">
        <v>393</v>
      </c>
      <c r="D1020" s="247" t="s">
        <v>394</v>
      </c>
      <c r="E1020" s="239"/>
      <c r="F1020" s="168" t="s">
        <v>116</v>
      </c>
      <c r="G1020" s="181">
        <f>SUM(G1022:G1024)</f>
        <v>9</v>
      </c>
      <c r="H1020" s="185"/>
      <c r="I1020" s="181">
        <f>ROUND(G1020*AO1020,2)</f>
        <v>0</v>
      </c>
      <c r="J1020" s="181">
        <f>ROUND(G1020*AP1020,2)</f>
        <v>0</v>
      </c>
      <c r="K1020" s="181">
        <f>ROUND(G1020*H1020,2)</f>
        <v>0</v>
      </c>
      <c r="L1020" s="181">
        <v>2.5999999999999998E-4</v>
      </c>
      <c r="M1020" s="181">
        <f>G1020*L1020</f>
        <v>2.3399999999999996E-3</v>
      </c>
      <c r="N1020" s="184" t="s">
        <v>812</v>
      </c>
      <c r="Z1020" s="181">
        <f>ROUND(IF(AQ1020="5",BJ1020,0),2)</f>
        <v>0</v>
      </c>
      <c r="AB1020" s="181">
        <f>ROUND(IF(AQ1020="1",BH1020,0),2)</f>
        <v>0</v>
      </c>
      <c r="AC1020" s="181">
        <f>ROUND(IF(AQ1020="1",BI1020,0),2)</f>
        <v>0</v>
      </c>
      <c r="AD1020" s="181">
        <f>ROUND(IF(AQ1020="7",BH1020,0),2)</f>
        <v>0</v>
      </c>
      <c r="AE1020" s="181">
        <f>ROUND(IF(AQ1020="7",BI1020,0),2)</f>
        <v>0</v>
      </c>
      <c r="AF1020" s="181">
        <f>ROUND(IF(AQ1020="2",BH1020,0),2)</f>
        <v>0</v>
      </c>
      <c r="AG1020" s="181">
        <f>ROUND(IF(AQ1020="2",BI1020,0),2)</f>
        <v>0</v>
      </c>
      <c r="AH1020" s="181">
        <f>ROUND(IF(AQ1020="0",BJ1020,0),2)</f>
        <v>0</v>
      </c>
      <c r="AI1020" s="183" t="s">
        <v>650</v>
      </c>
      <c r="AJ1020" s="181">
        <f>IF(AN1020=0,K1020,0)</f>
        <v>0</v>
      </c>
      <c r="AK1020" s="181">
        <f>IF(AN1020=12,K1020,0)</f>
        <v>0</v>
      </c>
      <c r="AL1020" s="181">
        <f>IF(AN1020=21,K1020,0)</f>
        <v>0</v>
      </c>
      <c r="AN1020" s="181">
        <v>21</v>
      </c>
      <c r="AO1020" s="181">
        <f>H1020*0.29145304</f>
        <v>0</v>
      </c>
      <c r="AP1020" s="181">
        <f>H1020*(1-0.29145304)</f>
        <v>0</v>
      </c>
      <c r="AQ1020" s="182" t="s">
        <v>221</v>
      </c>
      <c r="AV1020" s="181">
        <f>ROUND(AW1020+AX1020,2)</f>
        <v>0</v>
      </c>
      <c r="AW1020" s="181">
        <f>ROUND(G1020*AO1020,2)</f>
        <v>0</v>
      </c>
      <c r="AX1020" s="181">
        <f>ROUND(G1020*AP1020,2)</f>
        <v>0</v>
      </c>
      <c r="AY1020" s="182" t="s">
        <v>767</v>
      </c>
      <c r="AZ1020" s="182" t="s">
        <v>762</v>
      </c>
      <c r="BA1020" s="183" t="s">
        <v>744</v>
      </c>
      <c r="BC1020" s="181">
        <f>AW1020+AX1020</f>
        <v>0</v>
      </c>
      <c r="BD1020" s="181">
        <f>H1020/(100-BE1020)*100</f>
        <v>0</v>
      </c>
      <c r="BE1020" s="181">
        <v>0</v>
      </c>
      <c r="BF1020" s="181">
        <f>M1020</f>
        <v>2.3399999999999996E-3</v>
      </c>
      <c r="BH1020" s="181">
        <f>G1020*AO1020</f>
        <v>0</v>
      </c>
      <c r="BI1020" s="181">
        <f>G1020*AP1020</f>
        <v>0</v>
      </c>
      <c r="BJ1020" s="181">
        <f>G1020*H1020</f>
        <v>0</v>
      </c>
      <c r="BK1020" s="182" t="s">
        <v>747</v>
      </c>
      <c r="BL1020" s="181">
        <v>722</v>
      </c>
      <c r="BW1020" s="181">
        <v>21</v>
      </c>
      <c r="BX1020" s="169" t="s">
        <v>394</v>
      </c>
    </row>
    <row r="1021" spans="1:76" ht="40.5" customHeight="1" x14ac:dyDescent="0.25">
      <c r="A1021" s="180"/>
      <c r="C1021" s="192" t="s">
        <v>234</v>
      </c>
      <c r="D1021" s="260" t="s">
        <v>235</v>
      </c>
      <c r="E1021" s="261"/>
      <c r="F1021" s="261"/>
      <c r="G1021" s="261"/>
      <c r="H1021" s="261"/>
      <c r="I1021" s="261"/>
      <c r="J1021" s="261"/>
      <c r="K1021" s="261"/>
      <c r="L1021" s="261"/>
      <c r="M1021" s="261"/>
      <c r="N1021" s="262"/>
    </row>
    <row r="1022" spans="1:76" x14ac:dyDescent="0.25">
      <c r="A1022" s="180"/>
      <c r="D1022" s="179">
        <v>4</v>
      </c>
      <c r="E1022" s="179" t="s">
        <v>737</v>
      </c>
      <c r="G1022" s="178">
        <f t="shared" ref="G1022:G1024" si="168">D1022</f>
        <v>4</v>
      </c>
      <c r="N1022" s="177"/>
    </row>
    <row r="1023" spans="1:76" x14ac:dyDescent="0.25">
      <c r="A1023" s="180"/>
      <c r="D1023" s="179">
        <v>0</v>
      </c>
      <c r="E1023" s="179" t="s">
        <v>738</v>
      </c>
      <c r="G1023" s="178">
        <f t="shared" si="168"/>
        <v>0</v>
      </c>
      <c r="N1023" s="177"/>
    </row>
    <row r="1024" spans="1:76" x14ac:dyDescent="0.25">
      <c r="A1024" s="180"/>
      <c r="D1024" s="179">
        <v>5</v>
      </c>
      <c r="E1024" s="179" t="s">
        <v>733</v>
      </c>
      <c r="G1024" s="178">
        <f t="shared" si="168"/>
        <v>5</v>
      </c>
      <c r="N1024" s="177"/>
    </row>
    <row r="1025" spans="1:76" x14ac:dyDescent="0.25">
      <c r="A1025" s="186" t="s">
        <v>666</v>
      </c>
      <c r="B1025" s="168" t="s">
        <v>650</v>
      </c>
      <c r="C1025" s="168" t="s">
        <v>396</v>
      </c>
      <c r="D1025" s="247" t="s">
        <v>397</v>
      </c>
      <c r="E1025" s="239"/>
      <c r="F1025" s="168" t="s">
        <v>116</v>
      </c>
      <c r="G1025" s="181">
        <f>SUM(G1027:G1029)</f>
        <v>9</v>
      </c>
      <c r="H1025" s="185"/>
      <c r="I1025" s="181">
        <f>ROUND(G1025*AO1025,2)</f>
        <v>0</v>
      </c>
      <c r="J1025" s="181">
        <f>ROUND(G1025*AP1025,2)</f>
        <v>0</v>
      </c>
      <c r="K1025" s="181">
        <f>ROUND(G1025*H1025,2)</f>
        <v>0</v>
      </c>
      <c r="L1025" s="181">
        <v>1.16E-3</v>
      </c>
      <c r="M1025" s="181">
        <f>G1025*L1025</f>
        <v>1.044E-2</v>
      </c>
      <c r="N1025" s="184" t="s">
        <v>812</v>
      </c>
      <c r="Z1025" s="181">
        <f>ROUND(IF(AQ1025="5",BJ1025,0),2)</f>
        <v>0</v>
      </c>
      <c r="AB1025" s="181">
        <f>ROUND(IF(AQ1025="1",BH1025,0),2)</f>
        <v>0</v>
      </c>
      <c r="AC1025" s="181">
        <f>ROUND(IF(AQ1025="1",BI1025,0),2)</f>
        <v>0</v>
      </c>
      <c r="AD1025" s="181">
        <f>ROUND(IF(AQ1025="7",BH1025,0),2)</f>
        <v>0</v>
      </c>
      <c r="AE1025" s="181">
        <f>ROUND(IF(AQ1025="7",BI1025,0),2)</f>
        <v>0</v>
      </c>
      <c r="AF1025" s="181">
        <f>ROUND(IF(AQ1025="2",BH1025,0),2)</f>
        <v>0</v>
      </c>
      <c r="AG1025" s="181">
        <f>ROUND(IF(AQ1025="2",BI1025,0),2)</f>
        <v>0</v>
      </c>
      <c r="AH1025" s="181">
        <f>ROUND(IF(AQ1025="0",BJ1025,0),2)</f>
        <v>0</v>
      </c>
      <c r="AI1025" s="183" t="s">
        <v>650</v>
      </c>
      <c r="AJ1025" s="181">
        <f>IF(AN1025=0,K1025,0)</f>
        <v>0</v>
      </c>
      <c r="AK1025" s="181">
        <f>IF(AN1025=12,K1025,0)</f>
        <v>0</v>
      </c>
      <c r="AL1025" s="181">
        <f>IF(AN1025=21,K1025,0)</f>
        <v>0</v>
      </c>
      <c r="AN1025" s="181">
        <v>21</v>
      </c>
      <c r="AO1025" s="181">
        <f>H1025*0.787702627</f>
        <v>0</v>
      </c>
      <c r="AP1025" s="181">
        <f>H1025*(1-0.787702627)</f>
        <v>0</v>
      </c>
      <c r="AQ1025" s="182" t="s">
        <v>220</v>
      </c>
      <c r="AV1025" s="181">
        <f>ROUND(AW1025+AX1025,2)</f>
        <v>0</v>
      </c>
      <c r="AW1025" s="181">
        <f>ROUND(G1025*AO1025,2)</f>
        <v>0</v>
      </c>
      <c r="AX1025" s="181">
        <f>ROUND(G1025*AP1025,2)</f>
        <v>0</v>
      </c>
      <c r="AY1025" s="182" t="s">
        <v>767</v>
      </c>
      <c r="AZ1025" s="182" t="s">
        <v>762</v>
      </c>
      <c r="BA1025" s="183" t="s">
        <v>744</v>
      </c>
      <c r="BC1025" s="181">
        <f>AW1025+AX1025</f>
        <v>0</v>
      </c>
      <c r="BD1025" s="181">
        <f>H1025/(100-BE1025)*100</f>
        <v>0</v>
      </c>
      <c r="BE1025" s="181">
        <v>0</v>
      </c>
      <c r="BF1025" s="181">
        <f>M1025</f>
        <v>1.044E-2</v>
      </c>
      <c r="BH1025" s="181">
        <f>G1025*AO1025</f>
        <v>0</v>
      </c>
      <c r="BI1025" s="181">
        <f>G1025*AP1025</f>
        <v>0</v>
      </c>
      <c r="BJ1025" s="181">
        <f>G1025*H1025</f>
        <v>0</v>
      </c>
      <c r="BK1025" s="182" t="s">
        <v>747</v>
      </c>
      <c r="BL1025" s="181">
        <v>722</v>
      </c>
      <c r="BW1025" s="181">
        <v>21</v>
      </c>
      <c r="BX1025" s="169" t="s">
        <v>397</v>
      </c>
    </row>
    <row r="1026" spans="1:76" ht="13.5" customHeight="1" x14ac:dyDescent="0.25">
      <c r="A1026" s="180"/>
      <c r="C1026" s="192" t="s">
        <v>234</v>
      </c>
      <c r="D1026" s="260" t="s">
        <v>238</v>
      </c>
      <c r="E1026" s="261"/>
      <c r="F1026" s="261"/>
      <c r="G1026" s="261"/>
      <c r="H1026" s="261"/>
      <c r="I1026" s="261"/>
      <c r="J1026" s="261"/>
      <c r="K1026" s="261"/>
      <c r="L1026" s="261"/>
      <c r="M1026" s="261"/>
      <c r="N1026" s="262"/>
    </row>
    <row r="1027" spans="1:76" x14ac:dyDescent="0.25">
      <c r="A1027" s="180"/>
      <c r="D1027" s="179">
        <v>4</v>
      </c>
      <c r="E1027" s="179" t="s">
        <v>737</v>
      </c>
      <c r="G1027" s="178">
        <f t="shared" ref="G1027:G1029" si="169">D1027</f>
        <v>4</v>
      </c>
      <c r="N1027" s="177"/>
    </row>
    <row r="1028" spans="1:76" x14ac:dyDescent="0.25">
      <c r="A1028" s="180"/>
      <c r="D1028" s="179">
        <v>0</v>
      </c>
      <c r="E1028" s="179" t="s">
        <v>738</v>
      </c>
      <c r="G1028" s="178">
        <f t="shared" si="169"/>
        <v>0</v>
      </c>
      <c r="N1028" s="177"/>
    </row>
    <row r="1029" spans="1:76" x14ac:dyDescent="0.25">
      <c r="A1029" s="180"/>
      <c r="D1029" s="179">
        <v>5</v>
      </c>
      <c r="E1029" s="179" t="s">
        <v>733</v>
      </c>
      <c r="G1029" s="178">
        <f t="shared" si="169"/>
        <v>5</v>
      </c>
      <c r="N1029" s="177"/>
    </row>
    <row r="1030" spans="1:76" x14ac:dyDescent="0.25">
      <c r="A1030" s="186" t="s">
        <v>667</v>
      </c>
      <c r="B1030" s="168" t="s">
        <v>650</v>
      </c>
      <c r="C1030" s="168" t="s">
        <v>398</v>
      </c>
      <c r="D1030" s="247" t="s">
        <v>399</v>
      </c>
      <c r="E1030" s="239"/>
      <c r="F1030" s="168" t="s">
        <v>116</v>
      </c>
      <c r="G1030" s="181">
        <f>SUM(G1032:G1034)</f>
        <v>3</v>
      </c>
      <c r="H1030" s="185"/>
      <c r="I1030" s="181">
        <f>ROUND(G1030*AO1030,2)</f>
        <v>0</v>
      </c>
      <c r="J1030" s="181">
        <f>ROUND(G1030*AP1030,2)</f>
        <v>0</v>
      </c>
      <c r="K1030" s="181">
        <f>ROUND(G1030*H1030,2)</f>
        <v>0</v>
      </c>
      <c r="L1030" s="181">
        <v>9.0000000000000006E-5</v>
      </c>
      <c r="M1030" s="181">
        <f>G1030*L1030</f>
        <v>2.7E-4</v>
      </c>
      <c r="N1030" s="184" t="s">
        <v>812</v>
      </c>
      <c r="Z1030" s="181">
        <f>ROUND(IF(AQ1030="5",BJ1030,0),2)</f>
        <v>0</v>
      </c>
      <c r="AB1030" s="181">
        <f>ROUND(IF(AQ1030="1",BH1030,0),2)</f>
        <v>0</v>
      </c>
      <c r="AC1030" s="181">
        <f>ROUND(IF(AQ1030="1",BI1030,0),2)</f>
        <v>0</v>
      </c>
      <c r="AD1030" s="181">
        <f>ROUND(IF(AQ1030="7",BH1030,0),2)</f>
        <v>0</v>
      </c>
      <c r="AE1030" s="181">
        <f>ROUND(IF(AQ1030="7",BI1030,0),2)</f>
        <v>0</v>
      </c>
      <c r="AF1030" s="181">
        <f>ROUND(IF(AQ1030="2",BH1030,0),2)</f>
        <v>0</v>
      </c>
      <c r="AG1030" s="181">
        <f>ROUND(IF(AQ1030="2",BI1030,0),2)</f>
        <v>0</v>
      </c>
      <c r="AH1030" s="181">
        <f>ROUND(IF(AQ1030="0",BJ1030,0),2)</f>
        <v>0</v>
      </c>
      <c r="AI1030" s="183" t="s">
        <v>650</v>
      </c>
      <c r="AJ1030" s="181">
        <f>IF(AN1030=0,K1030,0)</f>
        <v>0</v>
      </c>
      <c r="AK1030" s="181">
        <f>IF(AN1030=12,K1030,0)</f>
        <v>0</v>
      </c>
      <c r="AL1030" s="181">
        <f>IF(AN1030=21,K1030,0)</f>
        <v>0</v>
      </c>
      <c r="AN1030" s="181">
        <v>21</v>
      </c>
      <c r="AO1030" s="181">
        <f>H1030*0.264415584</f>
        <v>0</v>
      </c>
      <c r="AP1030" s="181">
        <f>H1030*(1-0.264415584)</f>
        <v>0</v>
      </c>
      <c r="AQ1030" s="182" t="s">
        <v>220</v>
      </c>
      <c r="AV1030" s="181">
        <f>ROUND(AW1030+AX1030,2)</f>
        <v>0</v>
      </c>
      <c r="AW1030" s="181">
        <f>ROUND(G1030*AO1030,2)</f>
        <v>0</v>
      </c>
      <c r="AX1030" s="181">
        <f>ROUND(G1030*AP1030,2)</f>
        <v>0</v>
      </c>
      <c r="AY1030" s="182" t="s">
        <v>767</v>
      </c>
      <c r="AZ1030" s="182" t="s">
        <v>762</v>
      </c>
      <c r="BA1030" s="183" t="s">
        <v>744</v>
      </c>
      <c r="BC1030" s="181">
        <f>AW1030+AX1030</f>
        <v>0</v>
      </c>
      <c r="BD1030" s="181">
        <f>H1030/(100-BE1030)*100</f>
        <v>0</v>
      </c>
      <c r="BE1030" s="181">
        <v>0</v>
      </c>
      <c r="BF1030" s="181">
        <f>M1030</f>
        <v>2.7E-4</v>
      </c>
      <c r="BH1030" s="181">
        <f>G1030*AO1030</f>
        <v>0</v>
      </c>
      <c r="BI1030" s="181">
        <f>G1030*AP1030</f>
        <v>0</v>
      </c>
      <c r="BJ1030" s="181">
        <f>G1030*H1030</f>
        <v>0</v>
      </c>
      <c r="BK1030" s="182" t="s">
        <v>747</v>
      </c>
      <c r="BL1030" s="181">
        <v>722</v>
      </c>
      <c r="BW1030" s="181">
        <v>21</v>
      </c>
      <c r="BX1030" s="169" t="s">
        <v>399</v>
      </c>
    </row>
    <row r="1031" spans="1:76" ht="27" customHeight="1" x14ac:dyDescent="0.25">
      <c r="A1031" s="180"/>
      <c r="C1031" s="192" t="s">
        <v>234</v>
      </c>
      <c r="D1031" s="260" t="s">
        <v>271</v>
      </c>
      <c r="E1031" s="261"/>
      <c r="F1031" s="261"/>
      <c r="G1031" s="261"/>
      <c r="H1031" s="261"/>
      <c r="I1031" s="261"/>
      <c r="J1031" s="261"/>
      <c r="K1031" s="261"/>
      <c r="L1031" s="261"/>
      <c r="M1031" s="261"/>
      <c r="N1031" s="262"/>
    </row>
    <row r="1032" spans="1:76" x14ac:dyDescent="0.25">
      <c r="A1032" s="180"/>
      <c r="D1032" s="179">
        <v>1</v>
      </c>
      <c r="E1032" s="179" t="s">
        <v>737</v>
      </c>
      <c r="G1032" s="178">
        <f t="shared" ref="G1032:G1034" si="170">D1032</f>
        <v>1</v>
      </c>
      <c r="N1032" s="177"/>
    </row>
    <row r="1033" spans="1:76" x14ac:dyDescent="0.25">
      <c r="A1033" s="180"/>
      <c r="D1033" s="179">
        <v>0</v>
      </c>
      <c r="E1033" s="179" t="s">
        <v>738</v>
      </c>
      <c r="G1033" s="178">
        <f t="shared" si="170"/>
        <v>0</v>
      </c>
      <c r="N1033" s="177"/>
    </row>
    <row r="1034" spans="1:76" x14ac:dyDescent="0.25">
      <c r="A1034" s="180"/>
      <c r="D1034" s="179">
        <v>2</v>
      </c>
      <c r="E1034" s="179" t="s">
        <v>733</v>
      </c>
      <c r="G1034" s="178">
        <f t="shared" si="170"/>
        <v>2</v>
      </c>
      <c r="N1034" s="177"/>
    </row>
    <row r="1035" spans="1:76" ht="25.5" x14ac:dyDescent="0.25">
      <c r="A1035" s="186" t="s">
        <v>668</v>
      </c>
      <c r="B1035" s="168" t="s">
        <v>650</v>
      </c>
      <c r="C1035" s="168" t="s">
        <v>400</v>
      </c>
      <c r="D1035" s="247" t="s">
        <v>401</v>
      </c>
      <c r="E1035" s="239"/>
      <c r="F1035" s="168" t="s">
        <v>116</v>
      </c>
      <c r="G1035" s="181">
        <f>SUM(G1036:G1038)</f>
        <v>5</v>
      </c>
      <c r="H1035" s="185"/>
      <c r="I1035" s="181">
        <f>ROUND(G1035*AO1035,2)</f>
        <v>0</v>
      </c>
      <c r="J1035" s="181">
        <f>ROUND(G1035*AP1035,2)</f>
        <v>0</v>
      </c>
      <c r="K1035" s="181">
        <f>ROUND(G1035*H1035,2)</f>
        <v>0</v>
      </c>
      <c r="L1035" s="181">
        <v>3.1E-4</v>
      </c>
      <c r="M1035" s="181">
        <f>G1035*L1035</f>
        <v>1.5499999999999999E-3</v>
      </c>
      <c r="N1035" s="184" t="s">
        <v>812</v>
      </c>
      <c r="Z1035" s="181">
        <f>ROUND(IF(AQ1035="5",BJ1035,0),2)</f>
        <v>0</v>
      </c>
      <c r="AB1035" s="181">
        <f>ROUND(IF(AQ1035="1",BH1035,0),2)</f>
        <v>0</v>
      </c>
      <c r="AC1035" s="181">
        <f>ROUND(IF(AQ1035="1",BI1035,0),2)</f>
        <v>0</v>
      </c>
      <c r="AD1035" s="181">
        <f>ROUND(IF(AQ1035="7",BH1035,0),2)</f>
        <v>0</v>
      </c>
      <c r="AE1035" s="181">
        <f>ROUND(IF(AQ1035="7",BI1035,0),2)</f>
        <v>0</v>
      </c>
      <c r="AF1035" s="181">
        <f>ROUND(IF(AQ1035="2",BH1035,0),2)</f>
        <v>0</v>
      </c>
      <c r="AG1035" s="181">
        <f>ROUND(IF(AQ1035="2",BI1035,0),2)</f>
        <v>0</v>
      </c>
      <c r="AH1035" s="181">
        <f>ROUND(IF(AQ1035="0",BJ1035,0),2)</f>
        <v>0</v>
      </c>
      <c r="AI1035" s="183" t="s">
        <v>650</v>
      </c>
      <c r="AJ1035" s="181">
        <f>IF(AN1035=0,K1035,0)</f>
        <v>0</v>
      </c>
      <c r="AK1035" s="181">
        <f>IF(AN1035=12,K1035,0)</f>
        <v>0</v>
      </c>
      <c r="AL1035" s="181">
        <f>IF(AN1035=21,K1035,0)</f>
        <v>0</v>
      </c>
      <c r="AN1035" s="181">
        <v>21</v>
      </c>
      <c r="AO1035" s="181">
        <f>H1035*1</f>
        <v>0</v>
      </c>
      <c r="AP1035" s="181">
        <f>H1035*(1-1)</f>
        <v>0</v>
      </c>
      <c r="AQ1035" s="182" t="s">
        <v>220</v>
      </c>
      <c r="AV1035" s="181">
        <f>ROUND(AW1035+AX1035,2)</f>
        <v>0</v>
      </c>
      <c r="AW1035" s="181">
        <f>ROUND(G1035*AO1035,2)</f>
        <v>0</v>
      </c>
      <c r="AX1035" s="181">
        <f>ROUND(G1035*AP1035,2)</f>
        <v>0</v>
      </c>
      <c r="AY1035" s="182" t="s">
        <v>767</v>
      </c>
      <c r="AZ1035" s="182" t="s">
        <v>762</v>
      </c>
      <c r="BA1035" s="183" t="s">
        <v>744</v>
      </c>
      <c r="BC1035" s="181">
        <f>AW1035+AX1035</f>
        <v>0</v>
      </c>
      <c r="BD1035" s="181">
        <f>H1035/(100-BE1035)*100</f>
        <v>0</v>
      </c>
      <c r="BE1035" s="181">
        <v>0</v>
      </c>
      <c r="BF1035" s="181">
        <f>M1035</f>
        <v>1.5499999999999999E-3</v>
      </c>
      <c r="BH1035" s="181">
        <f>G1035*AO1035</f>
        <v>0</v>
      </c>
      <c r="BI1035" s="181">
        <f>G1035*AP1035</f>
        <v>0</v>
      </c>
      <c r="BJ1035" s="181">
        <f>G1035*H1035</f>
        <v>0</v>
      </c>
      <c r="BK1035" s="182" t="s">
        <v>242</v>
      </c>
      <c r="BL1035" s="181">
        <v>722</v>
      </c>
      <c r="BW1035" s="181">
        <v>21</v>
      </c>
      <c r="BX1035" s="169" t="s">
        <v>401</v>
      </c>
    </row>
    <row r="1036" spans="1:76" x14ac:dyDescent="0.25">
      <c r="A1036" s="180"/>
      <c r="D1036" s="179">
        <v>2</v>
      </c>
      <c r="E1036" s="179" t="s">
        <v>737</v>
      </c>
      <c r="G1036" s="178">
        <f t="shared" ref="G1036:G1038" si="171">D1036</f>
        <v>2</v>
      </c>
      <c r="N1036" s="177"/>
    </row>
    <row r="1037" spans="1:76" x14ac:dyDescent="0.25">
      <c r="A1037" s="180"/>
      <c r="D1037" s="179">
        <v>0</v>
      </c>
      <c r="E1037" s="179" t="s">
        <v>738</v>
      </c>
      <c r="G1037" s="178">
        <f t="shared" si="171"/>
        <v>0</v>
      </c>
      <c r="N1037" s="177"/>
    </row>
    <row r="1038" spans="1:76" x14ac:dyDescent="0.25">
      <c r="A1038" s="180"/>
      <c r="D1038" s="179">
        <v>3</v>
      </c>
      <c r="E1038" s="179" t="s">
        <v>733</v>
      </c>
      <c r="G1038" s="178">
        <f t="shared" si="171"/>
        <v>3</v>
      </c>
      <c r="N1038" s="177"/>
    </row>
    <row r="1039" spans="1:76" ht="38.25" x14ac:dyDescent="0.25">
      <c r="A1039" s="180"/>
      <c r="C1039" s="192" t="s">
        <v>243</v>
      </c>
      <c r="D1039" s="260" t="s">
        <v>244</v>
      </c>
      <c r="E1039" s="261"/>
      <c r="F1039" s="261"/>
      <c r="G1039" s="261"/>
      <c r="H1039" s="261"/>
      <c r="I1039" s="261"/>
      <c r="J1039" s="261"/>
      <c r="K1039" s="261"/>
      <c r="L1039" s="261"/>
      <c r="M1039" s="261"/>
      <c r="N1039" s="262"/>
      <c r="BX1039" s="193" t="s">
        <v>244</v>
      </c>
    </row>
    <row r="1040" spans="1:76" x14ac:dyDescent="0.25">
      <c r="A1040" s="186" t="s">
        <v>669</v>
      </c>
      <c r="B1040" s="168" t="s">
        <v>650</v>
      </c>
      <c r="C1040" s="168" t="s">
        <v>246</v>
      </c>
      <c r="D1040" s="247" t="s">
        <v>247</v>
      </c>
      <c r="E1040" s="239"/>
      <c r="F1040" s="168" t="s">
        <v>116</v>
      </c>
      <c r="G1040" s="181">
        <f>SUM(G1042:G1044)</f>
        <v>4</v>
      </c>
      <c r="H1040" s="185"/>
      <c r="I1040" s="181">
        <f>ROUND(G1040*AO1040,2)</f>
        <v>0</v>
      </c>
      <c r="J1040" s="181">
        <f>ROUND(G1040*AP1040,2)</f>
        <v>0</v>
      </c>
      <c r="K1040" s="181">
        <f>ROUND(G1040*H1040,2)</f>
        <v>0</v>
      </c>
      <c r="L1040" s="181">
        <v>2.9999999999999997E-4</v>
      </c>
      <c r="M1040" s="181">
        <f>G1040*L1040</f>
        <v>1.1999999999999999E-3</v>
      </c>
      <c r="N1040" s="184" t="s">
        <v>812</v>
      </c>
      <c r="Z1040" s="181">
        <f>ROUND(IF(AQ1040="5",BJ1040,0),2)</f>
        <v>0</v>
      </c>
      <c r="AB1040" s="181">
        <f>ROUND(IF(AQ1040="1",BH1040,0),2)</f>
        <v>0</v>
      </c>
      <c r="AC1040" s="181">
        <f>ROUND(IF(AQ1040="1",BI1040,0),2)</f>
        <v>0</v>
      </c>
      <c r="AD1040" s="181">
        <f>ROUND(IF(AQ1040="7",BH1040,0),2)</f>
        <v>0</v>
      </c>
      <c r="AE1040" s="181">
        <f>ROUND(IF(AQ1040="7",BI1040,0),2)</f>
        <v>0</v>
      </c>
      <c r="AF1040" s="181">
        <f>ROUND(IF(AQ1040="2",BH1040,0),2)</f>
        <v>0</v>
      </c>
      <c r="AG1040" s="181">
        <f>ROUND(IF(AQ1040="2",BI1040,0),2)</f>
        <v>0</v>
      </c>
      <c r="AH1040" s="181">
        <f>ROUND(IF(AQ1040="0",BJ1040,0),2)</f>
        <v>0</v>
      </c>
      <c r="AI1040" s="183" t="s">
        <v>650</v>
      </c>
      <c r="AJ1040" s="181">
        <f>IF(AN1040=0,K1040,0)</f>
        <v>0</v>
      </c>
      <c r="AK1040" s="181">
        <f>IF(AN1040=12,K1040,0)</f>
        <v>0</v>
      </c>
      <c r="AL1040" s="181">
        <f>IF(AN1040=21,K1040,0)</f>
        <v>0</v>
      </c>
      <c r="AN1040" s="181">
        <v>21</v>
      </c>
      <c r="AO1040" s="181">
        <f>H1040*0.30496124</f>
        <v>0</v>
      </c>
      <c r="AP1040" s="181">
        <f>H1040*(1-0.30496124)</f>
        <v>0</v>
      </c>
      <c r="AQ1040" s="182" t="s">
        <v>221</v>
      </c>
      <c r="AV1040" s="181">
        <f>ROUND(AW1040+AX1040,2)</f>
        <v>0</v>
      </c>
      <c r="AW1040" s="181">
        <f>ROUND(G1040*AO1040,2)</f>
        <v>0</v>
      </c>
      <c r="AX1040" s="181">
        <f>ROUND(G1040*AP1040,2)</f>
        <v>0</v>
      </c>
      <c r="AY1040" s="182" t="s">
        <v>767</v>
      </c>
      <c r="AZ1040" s="182" t="s">
        <v>762</v>
      </c>
      <c r="BA1040" s="183" t="s">
        <v>744</v>
      </c>
      <c r="BC1040" s="181">
        <f>AW1040+AX1040</f>
        <v>0</v>
      </c>
      <c r="BD1040" s="181">
        <f>H1040/(100-BE1040)*100</f>
        <v>0</v>
      </c>
      <c r="BE1040" s="181">
        <v>0</v>
      </c>
      <c r="BF1040" s="181">
        <f>M1040</f>
        <v>1.1999999999999999E-3</v>
      </c>
      <c r="BH1040" s="181">
        <f>G1040*AO1040</f>
        <v>0</v>
      </c>
      <c r="BI1040" s="181">
        <f>G1040*AP1040</f>
        <v>0</v>
      </c>
      <c r="BJ1040" s="181">
        <f>G1040*H1040</f>
        <v>0</v>
      </c>
      <c r="BK1040" s="182" t="s">
        <v>747</v>
      </c>
      <c r="BL1040" s="181">
        <v>722</v>
      </c>
      <c r="BW1040" s="181">
        <v>21</v>
      </c>
      <c r="BX1040" s="169" t="s">
        <v>247</v>
      </c>
    </row>
    <row r="1041" spans="1:76" ht="40.5" customHeight="1" x14ac:dyDescent="0.25">
      <c r="A1041" s="180"/>
      <c r="C1041" s="192" t="s">
        <v>234</v>
      </c>
      <c r="D1041" s="260" t="s">
        <v>235</v>
      </c>
      <c r="E1041" s="261"/>
      <c r="F1041" s="261"/>
      <c r="G1041" s="261"/>
      <c r="H1041" s="261"/>
      <c r="I1041" s="261"/>
      <c r="J1041" s="261"/>
      <c r="K1041" s="261"/>
      <c r="L1041" s="261"/>
      <c r="M1041" s="261"/>
      <c r="N1041" s="262"/>
    </row>
    <row r="1042" spans="1:76" x14ac:dyDescent="0.25">
      <c r="A1042" s="180"/>
      <c r="D1042" s="179">
        <v>4</v>
      </c>
      <c r="E1042" s="179" t="s">
        <v>737</v>
      </c>
      <c r="G1042" s="178">
        <f t="shared" ref="G1042:G1044" si="172">D1042</f>
        <v>4</v>
      </c>
      <c r="N1042" s="177"/>
    </row>
    <row r="1043" spans="1:76" x14ac:dyDescent="0.25">
      <c r="A1043" s="180"/>
      <c r="D1043" s="179">
        <v>0</v>
      </c>
      <c r="E1043" s="179" t="s">
        <v>738</v>
      </c>
      <c r="G1043" s="178">
        <f t="shared" si="172"/>
        <v>0</v>
      </c>
      <c r="N1043" s="177"/>
    </row>
    <row r="1044" spans="1:76" x14ac:dyDescent="0.25">
      <c r="A1044" s="180"/>
      <c r="D1044" s="179">
        <v>0</v>
      </c>
      <c r="E1044" s="179" t="s">
        <v>733</v>
      </c>
      <c r="G1044" s="178">
        <f t="shared" si="172"/>
        <v>0</v>
      </c>
      <c r="N1044" s="177"/>
    </row>
    <row r="1045" spans="1:76" x14ac:dyDescent="0.25">
      <c r="A1045" s="186" t="s">
        <v>670</v>
      </c>
      <c r="B1045" s="168" t="s">
        <v>650</v>
      </c>
      <c r="C1045" s="168" t="s">
        <v>249</v>
      </c>
      <c r="D1045" s="247" t="s">
        <v>250</v>
      </c>
      <c r="E1045" s="239"/>
      <c r="F1045" s="168" t="s">
        <v>116</v>
      </c>
      <c r="G1045" s="181">
        <f>SUM(G1047:G1049)</f>
        <v>4</v>
      </c>
      <c r="H1045" s="185"/>
      <c r="I1045" s="181">
        <f>ROUND(G1045*AO1045,2)</f>
        <v>0</v>
      </c>
      <c r="J1045" s="181">
        <f>ROUND(G1045*AP1045,2)</f>
        <v>0</v>
      </c>
      <c r="K1045" s="181">
        <f>ROUND(G1045*H1045,2)</f>
        <v>0</v>
      </c>
      <c r="L1045" s="181">
        <v>1.65E-3</v>
      </c>
      <c r="M1045" s="181">
        <f>G1045*L1045</f>
        <v>6.6E-3</v>
      </c>
      <c r="N1045" s="184" t="s">
        <v>812</v>
      </c>
      <c r="Z1045" s="181">
        <f>ROUND(IF(AQ1045="5",BJ1045,0),2)</f>
        <v>0</v>
      </c>
      <c r="AB1045" s="181">
        <f>ROUND(IF(AQ1045="1",BH1045,0),2)</f>
        <v>0</v>
      </c>
      <c r="AC1045" s="181">
        <f>ROUND(IF(AQ1045="1",BI1045,0),2)</f>
        <v>0</v>
      </c>
      <c r="AD1045" s="181">
        <f>ROUND(IF(AQ1045="7",BH1045,0),2)</f>
        <v>0</v>
      </c>
      <c r="AE1045" s="181">
        <f>ROUND(IF(AQ1045="7",BI1045,0),2)</f>
        <v>0</v>
      </c>
      <c r="AF1045" s="181">
        <f>ROUND(IF(AQ1045="2",BH1045,0),2)</f>
        <v>0</v>
      </c>
      <c r="AG1045" s="181">
        <f>ROUND(IF(AQ1045="2",BI1045,0),2)</f>
        <v>0</v>
      </c>
      <c r="AH1045" s="181">
        <f>ROUND(IF(AQ1045="0",BJ1045,0),2)</f>
        <v>0</v>
      </c>
      <c r="AI1045" s="183" t="s">
        <v>650</v>
      </c>
      <c r="AJ1045" s="181">
        <f>IF(AN1045=0,K1045,0)</f>
        <v>0</v>
      </c>
      <c r="AK1045" s="181">
        <f>IF(AN1045=12,K1045,0)</f>
        <v>0</v>
      </c>
      <c r="AL1045" s="181">
        <f>IF(AN1045=21,K1045,0)</f>
        <v>0</v>
      </c>
      <c r="AN1045" s="181">
        <v>21</v>
      </c>
      <c r="AO1045" s="181">
        <f>H1045*0.822648465</f>
        <v>0</v>
      </c>
      <c r="AP1045" s="181">
        <f>H1045*(1-0.822648465)</f>
        <v>0</v>
      </c>
      <c r="AQ1045" s="182" t="s">
        <v>220</v>
      </c>
      <c r="AV1045" s="181">
        <f>ROUND(AW1045+AX1045,2)</f>
        <v>0</v>
      </c>
      <c r="AW1045" s="181">
        <f>ROUND(G1045*AO1045,2)</f>
        <v>0</v>
      </c>
      <c r="AX1045" s="181">
        <f>ROUND(G1045*AP1045,2)</f>
        <v>0</v>
      </c>
      <c r="AY1045" s="182" t="s">
        <v>767</v>
      </c>
      <c r="AZ1045" s="182" t="s">
        <v>762</v>
      </c>
      <c r="BA1045" s="183" t="s">
        <v>744</v>
      </c>
      <c r="BC1045" s="181">
        <f>AW1045+AX1045</f>
        <v>0</v>
      </c>
      <c r="BD1045" s="181">
        <f>H1045/(100-BE1045)*100</f>
        <v>0</v>
      </c>
      <c r="BE1045" s="181">
        <v>0</v>
      </c>
      <c r="BF1045" s="181">
        <f>M1045</f>
        <v>6.6E-3</v>
      </c>
      <c r="BH1045" s="181">
        <f>G1045*AO1045</f>
        <v>0</v>
      </c>
      <c r="BI1045" s="181">
        <f>G1045*AP1045</f>
        <v>0</v>
      </c>
      <c r="BJ1045" s="181">
        <f>G1045*H1045</f>
        <v>0</v>
      </c>
      <c r="BK1045" s="182" t="s">
        <v>747</v>
      </c>
      <c r="BL1045" s="181">
        <v>722</v>
      </c>
      <c r="BW1045" s="181">
        <v>21</v>
      </c>
      <c r="BX1045" s="169" t="s">
        <v>250</v>
      </c>
    </row>
    <row r="1046" spans="1:76" ht="13.5" customHeight="1" x14ac:dyDescent="0.25">
      <c r="A1046" s="180"/>
      <c r="C1046" s="192" t="s">
        <v>234</v>
      </c>
      <c r="D1046" s="260" t="s">
        <v>238</v>
      </c>
      <c r="E1046" s="261"/>
      <c r="F1046" s="261"/>
      <c r="G1046" s="261"/>
      <c r="H1046" s="261"/>
      <c r="I1046" s="261"/>
      <c r="J1046" s="261"/>
      <c r="K1046" s="261"/>
      <c r="L1046" s="261"/>
      <c r="M1046" s="261"/>
      <c r="N1046" s="262"/>
    </row>
    <row r="1047" spans="1:76" x14ac:dyDescent="0.25">
      <c r="A1047" s="180"/>
      <c r="D1047" s="179">
        <v>4</v>
      </c>
      <c r="E1047" s="179" t="s">
        <v>737</v>
      </c>
      <c r="G1047" s="178">
        <f t="shared" ref="G1047:G1049" si="173">D1047</f>
        <v>4</v>
      </c>
      <c r="N1047" s="177"/>
    </row>
    <row r="1048" spans="1:76" x14ac:dyDescent="0.25">
      <c r="A1048" s="180"/>
      <c r="D1048" s="179" t="s">
        <v>344</v>
      </c>
      <c r="E1048" s="179" t="s">
        <v>738</v>
      </c>
      <c r="G1048" s="178" t="str">
        <f t="shared" si="173"/>
        <v>0</v>
      </c>
      <c r="N1048" s="177"/>
    </row>
    <row r="1049" spans="1:76" x14ac:dyDescent="0.25">
      <c r="A1049" s="180"/>
      <c r="D1049" s="179">
        <v>0</v>
      </c>
      <c r="E1049" s="179" t="s">
        <v>733</v>
      </c>
      <c r="G1049" s="178">
        <f t="shared" si="173"/>
        <v>0</v>
      </c>
      <c r="N1049" s="177"/>
    </row>
    <row r="1050" spans="1:76" x14ac:dyDescent="0.25">
      <c r="A1050" s="186" t="s">
        <v>671</v>
      </c>
      <c r="B1050" s="168" t="s">
        <v>650</v>
      </c>
      <c r="C1050" s="168" t="s">
        <v>404</v>
      </c>
      <c r="D1050" s="247" t="s">
        <v>405</v>
      </c>
      <c r="E1050" s="239"/>
      <c r="F1050" s="168" t="s">
        <v>116</v>
      </c>
      <c r="G1050" s="181">
        <f>SUM(G1052:G1054)</f>
        <v>4</v>
      </c>
      <c r="H1050" s="185"/>
      <c r="I1050" s="181">
        <f>ROUND(G1050*AO1050,2)</f>
        <v>0</v>
      </c>
      <c r="J1050" s="181">
        <f>ROUND(G1050*AP1050,2)</f>
        <v>0</v>
      </c>
      <c r="K1050" s="181">
        <f>ROUND(G1050*H1050,2)</f>
        <v>0</v>
      </c>
      <c r="L1050" s="181">
        <v>6.9999999999999994E-5</v>
      </c>
      <c r="M1050" s="181">
        <f>G1050*L1050</f>
        <v>2.7999999999999998E-4</v>
      </c>
      <c r="N1050" s="184" t="s">
        <v>812</v>
      </c>
      <c r="Z1050" s="181">
        <f>ROUND(IF(AQ1050="5",BJ1050,0),2)</f>
        <v>0</v>
      </c>
      <c r="AB1050" s="181">
        <f>ROUND(IF(AQ1050="1",BH1050,0),2)</f>
        <v>0</v>
      </c>
      <c r="AC1050" s="181">
        <f>ROUND(IF(AQ1050="1",BI1050,0),2)</f>
        <v>0</v>
      </c>
      <c r="AD1050" s="181">
        <f>ROUND(IF(AQ1050="7",BH1050,0),2)</f>
        <v>0</v>
      </c>
      <c r="AE1050" s="181">
        <f>ROUND(IF(AQ1050="7",BI1050,0),2)</f>
        <v>0</v>
      </c>
      <c r="AF1050" s="181">
        <f>ROUND(IF(AQ1050="2",BH1050,0),2)</f>
        <v>0</v>
      </c>
      <c r="AG1050" s="181">
        <f>ROUND(IF(AQ1050="2",BI1050,0),2)</f>
        <v>0</v>
      </c>
      <c r="AH1050" s="181">
        <f>ROUND(IF(AQ1050="0",BJ1050,0),2)</f>
        <v>0</v>
      </c>
      <c r="AI1050" s="183" t="s">
        <v>650</v>
      </c>
      <c r="AJ1050" s="181">
        <f>IF(AN1050=0,K1050,0)</f>
        <v>0</v>
      </c>
      <c r="AK1050" s="181">
        <f>IF(AN1050=12,K1050,0)</f>
        <v>0</v>
      </c>
      <c r="AL1050" s="181">
        <f>IF(AN1050=21,K1050,0)</f>
        <v>0</v>
      </c>
      <c r="AN1050" s="181">
        <v>21</v>
      </c>
      <c r="AO1050" s="181">
        <f>H1050*0.306668649</f>
        <v>0</v>
      </c>
      <c r="AP1050" s="181">
        <f>H1050*(1-0.306668649)</f>
        <v>0</v>
      </c>
      <c r="AQ1050" s="182" t="s">
        <v>220</v>
      </c>
      <c r="AV1050" s="181">
        <f>ROUND(AW1050+AX1050,2)</f>
        <v>0</v>
      </c>
      <c r="AW1050" s="181">
        <f>ROUND(G1050*AO1050,2)</f>
        <v>0</v>
      </c>
      <c r="AX1050" s="181">
        <f>ROUND(G1050*AP1050,2)</f>
        <v>0</v>
      </c>
      <c r="AY1050" s="182" t="s">
        <v>767</v>
      </c>
      <c r="AZ1050" s="182" t="s">
        <v>762</v>
      </c>
      <c r="BA1050" s="183" t="s">
        <v>744</v>
      </c>
      <c r="BC1050" s="181">
        <f>AW1050+AX1050</f>
        <v>0</v>
      </c>
      <c r="BD1050" s="181">
        <f>H1050/(100-BE1050)*100</f>
        <v>0</v>
      </c>
      <c r="BE1050" s="181">
        <v>0</v>
      </c>
      <c r="BF1050" s="181">
        <f>M1050</f>
        <v>2.7999999999999998E-4</v>
      </c>
      <c r="BH1050" s="181">
        <f>G1050*AO1050</f>
        <v>0</v>
      </c>
      <c r="BI1050" s="181">
        <f>G1050*AP1050</f>
        <v>0</v>
      </c>
      <c r="BJ1050" s="181">
        <f>G1050*H1050</f>
        <v>0</v>
      </c>
      <c r="BK1050" s="182" t="s">
        <v>747</v>
      </c>
      <c r="BL1050" s="181">
        <v>722</v>
      </c>
      <c r="BW1050" s="181">
        <v>21</v>
      </c>
      <c r="BX1050" s="169" t="s">
        <v>405</v>
      </c>
    </row>
    <row r="1051" spans="1:76" ht="27" customHeight="1" x14ac:dyDescent="0.25">
      <c r="A1051" s="180"/>
      <c r="C1051" s="192" t="s">
        <v>234</v>
      </c>
      <c r="D1051" s="260" t="s">
        <v>271</v>
      </c>
      <c r="E1051" s="261"/>
      <c r="F1051" s="261"/>
      <c r="G1051" s="261"/>
      <c r="H1051" s="261"/>
      <c r="I1051" s="261"/>
      <c r="J1051" s="261"/>
      <c r="K1051" s="261"/>
      <c r="L1051" s="261"/>
      <c r="M1051" s="261"/>
      <c r="N1051" s="262"/>
    </row>
    <row r="1052" spans="1:76" x14ac:dyDescent="0.25">
      <c r="A1052" s="180"/>
      <c r="D1052" s="179">
        <v>4</v>
      </c>
      <c r="E1052" s="179" t="s">
        <v>737</v>
      </c>
      <c r="G1052" s="178">
        <f t="shared" ref="G1052:G1054" si="174">D1052</f>
        <v>4</v>
      </c>
      <c r="N1052" s="177"/>
    </row>
    <row r="1053" spans="1:76" x14ac:dyDescent="0.25">
      <c r="A1053" s="180"/>
      <c r="D1053" s="179">
        <v>0</v>
      </c>
      <c r="E1053" s="179" t="s">
        <v>738</v>
      </c>
      <c r="G1053" s="178">
        <f t="shared" si="174"/>
        <v>0</v>
      </c>
      <c r="N1053" s="177"/>
    </row>
    <row r="1054" spans="1:76" x14ac:dyDescent="0.25">
      <c r="A1054" s="180"/>
      <c r="D1054" s="179">
        <v>0</v>
      </c>
      <c r="E1054" s="179" t="s">
        <v>733</v>
      </c>
      <c r="G1054" s="178">
        <f t="shared" si="174"/>
        <v>0</v>
      </c>
      <c r="N1054" s="177"/>
    </row>
    <row r="1055" spans="1:76" x14ac:dyDescent="0.25">
      <c r="A1055" s="186" t="s">
        <v>672</v>
      </c>
      <c r="B1055" s="168" t="s">
        <v>650</v>
      </c>
      <c r="C1055" s="168" t="s">
        <v>429</v>
      </c>
      <c r="D1055" s="247" t="s">
        <v>430</v>
      </c>
      <c r="E1055" s="239"/>
      <c r="F1055" s="168" t="s">
        <v>116</v>
      </c>
      <c r="G1055" s="181">
        <f>SUM(G1056:G1058)</f>
        <v>158</v>
      </c>
      <c r="H1055" s="185"/>
      <c r="I1055" s="181">
        <f>ROUND(G1055*AO1055,2)</f>
        <v>0</v>
      </c>
      <c r="J1055" s="181">
        <f>ROUND(G1055*AP1055,2)</f>
        <v>0</v>
      </c>
      <c r="K1055" s="181">
        <f>ROUND(G1055*H1055,2)</f>
        <v>0</v>
      </c>
      <c r="L1055" s="181">
        <v>0</v>
      </c>
      <c r="M1055" s="181">
        <f>G1055*L1055</f>
        <v>0</v>
      </c>
      <c r="N1055" s="184" t="s">
        <v>812</v>
      </c>
      <c r="Z1055" s="181">
        <f>ROUND(IF(AQ1055="5",BJ1055,0),2)</f>
        <v>0</v>
      </c>
      <c r="AB1055" s="181">
        <f>ROUND(IF(AQ1055="1",BH1055,0),2)</f>
        <v>0</v>
      </c>
      <c r="AC1055" s="181">
        <f>ROUND(IF(AQ1055="1",BI1055,0),2)</f>
        <v>0</v>
      </c>
      <c r="AD1055" s="181">
        <f>ROUND(IF(AQ1055="7",BH1055,0),2)</f>
        <v>0</v>
      </c>
      <c r="AE1055" s="181">
        <f>ROUND(IF(AQ1055="7",BI1055,0),2)</f>
        <v>0</v>
      </c>
      <c r="AF1055" s="181">
        <f>ROUND(IF(AQ1055="2",BH1055,0),2)</f>
        <v>0</v>
      </c>
      <c r="AG1055" s="181">
        <f>ROUND(IF(AQ1055="2",BI1055,0),2)</f>
        <v>0</v>
      </c>
      <c r="AH1055" s="181">
        <f>ROUND(IF(AQ1055="0",BJ1055,0),2)</f>
        <v>0</v>
      </c>
      <c r="AI1055" s="183" t="s">
        <v>650</v>
      </c>
      <c r="AJ1055" s="181">
        <f>IF(AN1055=0,K1055,0)</f>
        <v>0</v>
      </c>
      <c r="AK1055" s="181">
        <f>IF(AN1055=12,K1055,0)</f>
        <v>0</v>
      </c>
      <c r="AL1055" s="181">
        <f>IF(AN1055=21,K1055,0)</f>
        <v>0</v>
      </c>
      <c r="AN1055" s="181">
        <v>21</v>
      </c>
      <c r="AO1055" s="181">
        <f>H1055*0</f>
        <v>0</v>
      </c>
      <c r="AP1055" s="181">
        <f>H1055*(1-0)</f>
        <v>0</v>
      </c>
      <c r="AQ1055" s="182" t="s">
        <v>220</v>
      </c>
      <c r="AV1055" s="181">
        <f>ROUND(AW1055+AX1055,2)</f>
        <v>0</v>
      </c>
      <c r="AW1055" s="181">
        <f>ROUND(G1055*AO1055,2)</f>
        <v>0</v>
      </c>
      <c r="AX1055" s="181">
        <f>ROUND(G1055*AP1055,2)</f>
        <v>0</v>
      </c>
      <c r="AY1055" s="182" t="s">
        <v>767</v>
      </c>
      <c r="AZ1055" s="182" t="s">
        <v>762</v>
      </c>
      <c r="BA1055" s="183" t="s">
        <v>744</v>
      </c>
      <c r="BC1055" s="181">
        <f>AW1055+AX1055</f>
        <v>0</v>
      </c>
      <c r="BD1055" s="181">
        <f>H1055/(100-BE1055)*100</f>
        <v>0</v>
      </c>
      <c r="BE1055" s="181">
        <v>0</v>
      </c>
      <c r="BF1055" s="181">
        <f>M1055</f>
        <v>0</v>
      </c>
      <c r="BH1055" s="181">
        <f>G1055*AO1055</f>
        <v>0</v>
      </c>
      <c r="BI1055" s="181">
        <f>G1055*AP1055</f>
        <v>0</v>
      </c>
      <c r="BJ1055" s="181">
        <f>G1055*H1055</f>
        <v>0</v>
      </c>
      <c r="BK1055" s="182" t="s">
        <v>747</v>
      </c>
      <c r="BL1055" s="181">
        <v>722</v>
      </c>
      <c r="BW1055" s="181">
        <v>21</v>
      </c>
      <c r="BX1055" s="169" t="s">
        <v>430</v>
      </c>
    </row>
    <row r="1056" spans="1:76" x14ac:dyDescent="0.25">
      <c r="A1056" s="180"/>
      <c r="D1056" s="179">
        <v>84</v>
      </c>
      <c r="E1056" s="179" t="s">
        <v>737</v>
      </c>
      <c r="G1056" s="178">
        <f t="shared" ref="G1056:G1058" si="175">D1056</f>
        <v>84</v>
      </c>
      <c r="N1056" s="177"/>
    </row>
    <row r="1057" spans="1:76" x14ac:dyDescent="0.25">
      <c r="A1057" s="180"/>
      <c r="D1057" s="179">
        <v>0</v>
      </c>
      <c r="E1057" s="179" t="s">
        <v>738</v>
      </c>
      <c r="G1057" s="178">
        <f t="shared" si="175"/>
        <v>0</v>
      </c>
      <c r="N1057" s="177"/>
    </row>
    <row r="1058" spans="1:76" x14ac:dyDescent="0.25">
      <c r="A1058" s="180"/>
      <c r="D1058" s="179">
        <v>74</v>
      </c>
      <c r="E1058" s="179" t="s">
        <v>733</v>
      </c>
      <c r="G1058" s="178">
        <f t="shared" si="175"/>
        <v>74</v>
      </c>
      <c r="N1058" s="177"/>
    </row>
    <row r="1059" spans="1:76" x14ac:dyDescent="0.25">
      <c r="A1059" s="186" t="s">
        <v>673</v>
      </c>
      <c r="B1059" s="168" t="s">
        <v>650</v>
      </c>
      <c r="C1059" s="168" t="s">
        <v>432</v>
      </c>
      <c r="D1059" s="247" t="s">
        <v>433</v>
      </c>
      <c r="E1059" s="239"/>
      <c r="F1059" s="168" t="s">
        <v>116</v>
      </c>
      <c r="G1059" s="181">
        <f>SUM(G1060:G1062)</f>
        <v>4</v>
      </c>
      <c r="H1059" s="185"/>
      <c r="I1059" s="181">
        <f>ROUND(G1059*AO1059,2)</f>
        <v>0</v>
      </c>
      <c r="J1059" s="181">
        <f>ROUND(G1059*AP1059,2)</f>
        <v>0</v>
      </c>
      <c r="K1059" s="181">
        <f>ROUND(G1059*H1059,2)</f>
        <v>0</v>
      </c>
      <c r="L1059" s="181">
        <v>0</v>
      </c>
      <c r="M1059" s="181">
        <f>G1059*L1059</f>
        <v>0</v>
      </c>
      <c r="N1059" s="184" t="s">
        <v>812</v>
      </c>
      <c r="Z1059" s="181">
        <f>ROUND(IF(AQ1059="5",BJ1059,0),2)</f>
        <v>0</v>
      </c>
      <c r="AB1059" s="181">
        <f>ROUND(IF(AQ1059="1",BH1059,0),2)</f>
        <v>0</v>
      </c>
      <c r="AC1059" s="181">
        <f>ROUND(IF(AQ1059="1",BI1059,0),2)</f>
        <v>0</v>
      </c>
      <c r="AD1059" s="181">
        <f>ROUND(IF(AQ1059="7",BH1059,0),2)</f>
        <v>0</v>
      </c>
      <c r="AE1059" s="181">
        <f>ROUND(IF(AQ1059="7",BI1059,0),2)</f>
        <v>0</v>
      </c>
      <c r="AF1059" s="181">
        <f>ROUND(IF(AQ1059="2",BH1059,0),2)</f>
        <v>0</v>
      </c>
      <c r="AG1059" s="181">
        <f>ROUND(IF(AQ1059="2",BI1059,0),2)</f>
        <v>0</v>
      </c>
      <c r="AH1059" s="181">
        <f>ROUND(IF(AQ1059="0",BJ1059,0),2)</f>
        <v>0</v>
      </c>
      <c r="AI1059" s="183" t="s">
        <v>650</v>
      </c>
      <c r="AJ1059" s="181">
        <f>IF(AN1059=0,K1059,0)</f>
        <v>0</v>
      </c>
      <c r="AK1059" s="181">
        <f>IF(AN1059=12,K1059,0)</f>
        <v>0</v>
      </c>
      <c r="AL1059" s="181">
        <f>IF(AN1059=21,K1059,0)</f>
        <v>0</v>
      </c>
      <c r="AN1059" s="181">
        <v>21</v>
      </c>
      <c r="AO1059" s="181">
        <f>H1059*0</f>
        <v>0</v>
      </c>
      <c r="AP1059" s="181">
        <f>H1059*(1-0)</f>
        <v>0</v>
      </c>
      <c r="AQ1059" s="182" t="s">
        <v>220</v>
      </c>
      <c r="AV1059" s="181">
        <f>ROUND(AW1059+AX1059,2)</f>
        <v>0</v>
      </c>
      <c r="AW1059" s="181">
        <f>ROUND(G1059*AO1059,2)</f>
        <v>0</v>
      </c>
      <c r="AX1059" s="181">
        <f>ROUND(G1059*AP1059,2)</f>
        <v>0</v>
      </c>
      <c r="AY1059" s="182" t="s">
        <v>767</v>
      </c>
      <c r="AZ1059" s="182" t="s">
        <v>762</v>
      </c>
      <c r="BA1059" s="183" t="s">
        <v>744</v>
      </c>
      <c r="BC1059" s="181">
        <f>AW1059+AX1059</f>
        <v>0</v>
      </c>
      <c r="BD1059" s="181">
        <f>H1059/(100-BE1059)*100</f>
        <v>0</v>
      </c>
      <c r="BE1059" s="181">
        <v>0</v>
      </c>
      <c r="BF1059" s="181">
        <f>M1059</f>
        <v>0</v>
      </c>
      <c r="BH1059" s="181">
        <f>G1059*AO1059</f>
        <v>0</v>
      </c>
      <c r="BI1059" s="181">
        <f>G1059*AP1059</f>
        <v>0</v>
      </c>
      <c r="BJ1059" s="181">
        <f>G1059*H1059</f>
        <v>0</v>
      </c>
      <c r="BK1059" s="182" t="s">
        <v>747</v>
      </c>
      <c r="BL1059" s="181">
        <v>722</v>
      </c>
      <c r="BW1059" s="181">
        <v>21</v>
      </c>
      <c r="BX1059" s="169" t="s">
        <v>433</v>
      </c>
    </row>
    <row r="1060" spans="1:76" x14ac:dyDescent="0.25">
      <c r="A1060" s="180"/>
      <c r="D1060" s="179">
        <v>4</v>
      </c>
      <c r="E1060" s="179" t="s">
        <v>737</v>
      </c>
      <c r="G1060" s="178">
        <f t="shared" ref="G1060:G1062" si="176">D1060</f>
        <v>4</v>
      </c>
      <c r="N1060" s="177"/>
    </row>
    <row r="1061" spans="1:76" x14ac:dyDescent="0.25">
      <c r="A1061" s="180"/>
      <c r="D1061" s="179">
        <v>0</v>
      </c>
      <c r="E1061" s="179" t="s">
        <v>738</v>
      </c>
      <c r="G1061" s="178">
        <f t="shared" si="176"/>
        <v>0</v>
      </c>
      <c r="N1061" s="177"/>
    </row>
    <row r="1062" spans="1:76" x14ac:dyDescent="0.25">
      <c r="A1062" s="180"/>
      <c r="D1062" s="179">
        <v>0</v>
      </c>
      <c r="E1062" s="179" t="s">
        <v>733</v>
      </c>
      <c r="G1062" s="178">
        <f t="shared" si="176"/>
        <v>0</v>
      </c>
      <c r="N1062" s="177"/>
    </row>
    <row r="1063" spans="1:76" x14ac:dyDescent="0.25">
      <c r="A1063" s="186" t="s">
        <v>674</v>
      </c>
      <c r="B1063" s="168" t="s">
        <v>650</v>
      </c>
      <c r="C1063" s="168" t="s">
        <v>273</v>
      </c>
      <c r="D1063" s="247" t="s">
        <v>274</v>
      </c>
      <c r="E1063" s="239"/>
      <c r="F1063" s="168" t="s">
        <v>116</v>
      </c>
      <c r="G1063" s="181">
        <f>SUM(G1064:G1066)</f>
        <v>162</v>
      </c>
      <c r="H1063" s="185"/>
      <c r="I1063" s="181">
        <f>ROUND(G1063*AO1063,2)</f>
        <v>0</v>
      </c>
      <c r="J1063" s="181">
        <f>ROUND(G1063*AP1063,2)</f>
        <v>0</v>
      </c>
      <c r="K1063" s="181">
        <f>ROUND(G1063*H1063,2)</f>
        <v>0</v>
      </c>
      <c r="L1063" s="181">
        <v>1.0000000000000001E-5</v>
      </c>
      <c r="M1063" s="181">
        <f>G1063*L1063</f>
        <v>1.6200000000000001E-3</v>
      </c>
      <c r="N1063" s="184" t="s">
        <v>812</v>
      </c>
      <c r="Z1063" s="181">
        <f>ROUND(IF(AQ1063="5",BJ1063,0),2)</f>
        <v>0</v>
      </c>
      <c r="AB1063" s="181">
        <f>ROUND(IF(AQ1063="1",BH1063,0),2)</f>
        <v>0</v>
      </c>
      <c r="AC1063" s="181">
        <f>ROUND(IF(AQ1063="1",BI1063,0),2)</f>
        <v>0</v>
      </c>
      <c r="AD1063" s="181">
        <f>ROUND(IF(AQ1063="7",BH1063,0),2)</f>
        <v>0</v>
      </c>
      <c r="AE1063" s="181">
        <f>ROUND(IF(AQ1063="7",BI1063,0),2)</f>
        <v>0</v>
      </c>
      <c r="AF1063" s="181">
        <f>ROUND(IF(AQ1063="2",BH1063,0),2)</f>
        <v>0</v>
      </c>
      <c r="AG1063" s="181">
        <f>ROUND(IF(AQ1063="2",BI1063,0),2)</f>
        <v>0</v>
      </c>
      <c r="AH1063" s="181">
        <f>ROUND(IF(AQ1063="0",BJ1063,0),2)</f>
        <v>0</v>
      </c>
      <c r="AI1063" s="183" t="s">
        <v>650</v>
      </c>
      <c r="AJ1063" s="181">
        <f>IF(AN1063=0,K1063,0)</f>
        <v>0</v>
      </c>
      <c r="AK1063" s="181">
        <f>IF(AN1063=12,K1063,0)</f>
        <v>0</v>
      </c>
      <c r="AL1063" s="181">
        <f>IF(AN1063=21,K1063,0)</f>
        <v>0</v>
      </c>
      <c r="AN1063" s="181">
        <v>21</v>
      </c>
      <c r="AO1063" s="181">
        <f>H1063*0.048707541</f>
        <v>0</v>
      </c>
      <c r="AP1063" s="181">
        <f>H1063*(1-0.048707541)</f>
        <v>0</v>
      </c>
      <c r="AQ1063" s="182" t="s">
        <v>220</v>
      </c>
      <c r="AV1063" s="181">
        <f>ROUND(AW1063+AX1063,2)</f>
        <v>0</v>
      </c>
      <c r="AW1063" s="181">
        <f>ROUND(G1063*AO1063,2)</f>
        <v>0</v>
      </c>
      <c r="AX1063" s="181">
        <f>ROUND(G1063*AP1063,2)</f>
        <v>0</v>
      </c>
      <c r="AY1063" s="182" t="s">
        <v>767</v>
      </c>
      <c r="AZ1063" s="182" t="s">
        <v>762</v>
      </c>
      <c r="BA1063" s="183" t="s">
        <v>744</v>
      </c>
      <c r="BC1063" s="181">
        <f>AW1063+AX1063</f>
        <v>0</v>
      </c>
      <c r="BD1063" s="181">
        <f>H1063/(100-BE1063)*100</f>
        <v>0</v>
      </c>
      <c r="BE1063" s="181">
        <v>0</v>
      </c>
      <c r="BF1063" s="181">
        <f>M1063</f>
        <v>1.6200000000000001E-3</v>
      </c>
      <c r="BH1063" s="181">
        <f>G1063*AO1063</f>
        <v>0</v>
      </c>
      <c r="BI1063" s="181">
        <f>G1063*AP1063</f>
        <v>0</v>
      </c>
      <c r="BJ1063" s="181">
        <f>G1063*H1063</f>
        <v>0</v>
      </c>
      <c r="BK1063" s="182" t="s">
        <v>747</v>
      </c>
      <c r="BL1063" s="181">
        <v>722</v>
      </c>
      <c r="BW1063" s="181">
        <v>21</v>
      </c>
      <c r="BX1063" s="169" t="s">
        <v>274</v>
      </c>
    </row>
    <row r="1064" spans="1:76" x14ac:dyDescent="0.25">
      <c r="A1064" s="180"/>
      <c r="D1064" s="179">
        <v>88</v>
      </c>
      <c r="E1064" s="179" t="s">
        <v>737</v>
      </c>
      <c r="G1064" s="178">
        <f t="shared" ref="G1064:G1066" si="177">D1064</f>
        <v>88</v>
      </c>
      <c r="N1064" s="177"/>
    </row>
    <row r="1065" spans="1:76" x14ac:dyDescent="0.25">
      <c r="A1065" s="180"/>
      <c r="D1065" s="179">
        <v>0</v>
      </c>
      <c r="E1065" s="179" t="s">
        <v>738</v>
      </c>
      <c r="G1065" s="178">
        <f t="shared" si="177"/>
        <v>0</v>
      </c>
      <c r="N1065" s="177"/>
    </row>
    <row r="1066" spans="1:76" x14ac:dyDescent="0.25">
      <c r="A1066" s="180"/>
      <c r="D1066" s="179">
        <v>74</v>
      </c>
      <c r="E1066" s="179" t="s">
        <v>733</v>
      </c>
      <c r="G1066" s="178">
        <f t="shared" si="177"/>
        <v>74</v>
      </c>
      <c r="N1066" s="177"/>
    </row>
    <row r="1067" spans="1:76" x14ac:dyDescent="0.25">
      <c r="A1067" s="186" t="s">
        <v>675</v>
      </c>
      <c r="B1067" s="168" t="s">
        <v>650</v>
      </c>
      <c r="C1067" s="168" t="s">
        <v>276</v>
      </c>
      <c r="D1067" s="247" t="s">
        <v>277</v>
      </c>
      <c r="E1067" s="239"/>
      <c r="F1067" s="168" t="s">
        <v>116</v>
      </c>
      <c r="G1067" s="181">
        <f>SUM(G1068:G1070)</f>
        <v>162</v>
      </c>
      <c r="H1067" s="185"/>
      <c r="I1067" s="181">
        <f>ROUND(G1067*AO1067,2)</f>
        <v>0</v>
      </c>
      <c r="J1067" s="181">
        <f>ROUND(G1067*AP1067,2)</f>
        <v>0</v>
      </c>
      <c r="K1067" s="181">
        <f>ROUND(G1067*H1067,2)</f>
        <v>0</v>
      </c>
      <c r="L1067" s="181">
        <v>0</v>
      </c>
      <c r="M1067" s="181">
        <f>G1067*L1067</f>
        <v>0</v>
      </c>
      <c r="N1067" s="184" t="s">
        <v>812</v>
      </c>
      <c r="Z1067" s="181">
        <f>ROUND(IF(AQ1067="5",BJ1067,0),2)</f>
        <v>0</v>
      </c>
      <c r="AB1067" s="181">
        <f>ROUND(IF(AQ1067="1",BH1067,0),2)</f>
        <v>0</v>
      </c>
      <c r="AC1067" s="181">
        <f>ROUND(IF(AQ1067="1",BI1067,0),2)</f>
        <v>0</v>
      </c>
      <c r="AD1067" s="181">
        <f>ROUND(IF(AQ1067="7",BH1067,0),2)</f>
        <v>0</v>
      </c>
      <c r="AE1067" s="181">
        <f>ROUND(IF(AQ1067="7",BI1067,0),2)</f>
        <v>0</v>
      </c>
      <c r="AF1067" s="181">
        <f>ROUND(IF(AQ1067="2",BH1067,0),2)</f>
        <v>0</v>
      </c>
      <c r="AG1067" s="181">
        <f>ROUND(IF(AQ1067="2",BI1067,0),2)</f>
        <v>0</v>
      </c>
      <c r="AH1067" s="181">
        <f>ROUND(IF(AQ1067="0",BJ1067,0),2)</f>
        <v>0</v>
      </c>
      <c r="AI1067" s="183" t="s">
        <v>650</v>
      </c>
      <c r="AJ1067" s="181">
        <f>IF(AN1067=0,K1067,0)</f>
        <v>0</v>
      </c>
      <c r="AK1067" s="181">
        <f>IF(AN1067=12,K1067,0)</f>
        <v>0</v>
      </c>
      <c r="AL1067" s="181">
        <f>IF(AN1067=21,K1067,0)</f>
        <v>0</v>
      </c>
      <c r="AN1067" s="181">
        <v>21</v>
      </c>
      <c r="AO1067" s="181">
        <f>H1067*0.017302799</f>
        <v>0</v>
      </c>
      <c r="AP1067" s="181">
        <f>H1067*(1-0.017302799)</f>
        <v>0</v>
      </c>
      <c r="AQ1067" s="182" t="s">
        <v>220</v>
      </c>
      <c r="AV1067" s="181">
        <f>ROUND(AW1067+AX1067,2)</f>
        <v>0</v>
      </c>
      <c r="AW1067" s="181">
        <f>ROUND(G1067*AO1067,2)</f>
        <v>0</v>
      </c>
      <c r="AX1067" s="181">
        <f>ROUND(G1067*AP1067,2)</f>
        <v>0</v>
      </c>
      <c r="AY1067" s="182" t="s">
        <v>767</v>
      </c>
      <c r="AZ1067" s="182" t="s">
        <v>762</v>
      </c>
      <c r="BA1067" s="183" t="s">
        <v>744</v>
      </c>
      <c r="BC1067" s="181">
        <f>AW1067+AX1067</f>
        <v>0</v>
      </c>
      <c r="BD1067" s="181">
        <f>H1067/(100-BE1067)*100</f>
        <v>0</v>
      </c>
      <c r="BE1067" s="181">
        <v>0</v>
      </c>
      <c r="BF1067" s="181">
        <f>M1067</f>
        <v>0</v>
      </c>
      <c r="BH1067" s="181">
        <f>G1067*AO1067</f>
        <v>0</v>
      </c>
      <c r="BI1067" s="181">
        <f>G1067*AP1067</f>
        <v>0</v>
      </c>
      <c r="BJ1067" s="181">
        <f>G1067*H1067</f>
        <v>0</v>
      </c>
      <c r="BK1067" s="182" t="s">
        <v>747</v>
      </c>
      <c r="BL1067" s="181">
        <v>722</v>
      </c>
      <c r="BW1067" s="181">
        <v>21</v>
      </c>
      <c r="BX1067" s="169" t="s">
        <v>277</v>
      </c>
    </row>
    <row r="1068" spans="1:76" x14ac:dyDescent="0.25">
      <c r="A1068" s="180"/>
      <c r="D1068" s="179">
        <v>88</v>
      </c>
      <c r="E1068" s="179" t="s">
        <v>737</v>
      </c>
      <c r="G1068" s="178">
        <f t="shared" ref="G1068:G1070" si="178">D1068</f>
        <v>88</v>
      </c>
      <c r="N1068" s="177"/>
    </row>
    <row r="1069" spans="1:76" x14ac:dyDescent="0.25">
      <c r="A1069" s="180"/>
      <c r="D1069" s="179">
        <v>0</v>
      </c>
      <c r="E1069" s="179" t="s">
        <v>738</v>
      </c>
      <c r="G1069" s="178">
        <f t="shared" si="178"/>
        <v>0</v>
      </c>
      <c r="N1069" s="177"/>
    </row>
    <row r="1070" spans="1:76" x14ac:dyDescent="0.25">
      <c r="A1070" s="180"/>
      <c r="D1070" s="179">
        <v>74</v>
      </c>
      <c r="E1070" s="179" t="s">
        <v>733</v>
      </c>
      <c r="G1070" s="178">
        <f t="shared" si="178"/>
        <v>74</v>
      </c>
      <c r="N1070" s="177"/>
    </row>
    <row r="1071" spans="1:76" x14ac:dyDescent="0.25">
      <c r="A1071" s="191" t="s">
        <v>141</v>
      </c>
      <c r="B1071" s="190" t="s">
        <v>650</v>
      </c>
      <c r="C1071" s="190" t="s">
        <v>155</v>
      </c>
      <c r="D1071" s="257" t="s">
        <v>156</v>
      </c>
      <c r="E1071" s="258"/>
      <c r="F1071" s="189" t="s">
        <v>12</v>
      </c>
      <c r="G1071" s="189" t="s">
        <v>12</v>
      </c>
      <c r="H1071" s="189" t="s">
        <v>12</v>
      </c>
      <c r="I1071" s="187">
        <f>ROUND(SUM(I1072:I1104),2)</f>
        <v>0</v>
      </c>
      <c r="J1071" s="187">
        <f>ROUND(SUM(J1072:J1104),2)</f>
        <v>0</v>
      </c>
      <c r="K1071" s="187">
        <f>ROUND(SUM(K1072:K1104),2)</f>
        <v>0</v>
      </c>
      <c r="L1071" s="183" t="s">
        <v>141</v>
      </c>
      <c r="M1071" s="187">
        <f>SUM(M1072:M1104)</f>
        <v>0.21204999999999999</v>
      </c>
      <c r="N1071" s="188" t="s">
        <v>141</v>
      </c>
      <c r="AI1071" s="183" t="s">
        <v>650</v>
      </c>
      <c r="AS1071" s="187">
        <f>SUM(AJ1072:AJ1104)</f>
        <v>0</v>
      </c>
      <c r="AT1071" s="187">
        <f>SUM(AK1072:AK1104)</f>
        <v>0</v>
      </c>
      <c r="AU1071" s="187">
        <f>SUM(AL1072:AL1104)</f>
        <v>0</v>
      </c>
    </row>
    <row r="1072" spans="1:76" x14ac:dyDescent="0.25">
      <c r="A1072" s="186" t="s">
        <v>676</v>
      </c>
      <c r="B1072" s="168" t="s">
        <v>650</v>
      </c>
      <c r="C1072" s="168" t="s">
        <v>447</v>
      </c>
      <c r="D1072" s="247" t="s">
        <v>448</v>
      </c>
      <c r="E1072" s="239"/>
      <c r="F1072" s="168" t="s">
        <v>167</v>
      </c>
      <c r="G1072" s="181">
        <f>SUM(G1073:G1075)</f>
        <v>3</v>
      </c>
      <c r="H1072" s="185"/>
      <c r="I1072" s="181">
        <f>ROUND(G1072*AO1072,2)</f>
        <v>0</v>
      </c>
      <c r="J1072" s="181">
        <f>ROUND(G1072*AP1072,2)</f>
        <v>0</v>
      </c>
      <c r="K1072" s="181">
        <f>ROUND(G1072*H1072,2)</f>
        <v>0</v>
      </c>
      <c r="L1072" s="181">
        <v>1.56E-3</v>
      </c>
      <c r="M1072" s="181">
        <f>G1072*L1072</f>
        <v>4.6800000000000001E-3</v>
      </c>
      <c r="N1072" s="184" t="s">
        <v>812</v>
      </c>
      <c r="Z1072" s="181">
        <f>ROUND(IF(AQ1072="5",BJ1072,0),2)</f>
        <v>0</v>
      </c>
      <c r="AB1072" s="181">
        <f>ROUND(IF(AQ1072="1",BH1072,0),2)</f>
        <v>0</v>
      </c>
      <c r="AC1072" s="181">
        <f>ROUND(IF(AQ1072="1",BI1072,0),2)</f>
        <v>0</v>
      </c>
      <c r="AD1072" s="181">
        <f>ROUND(IF(AQ1072="7",BH1072,0),2)</f>
        <v>0</v>
      </c>
      <c r="AE1072" s="181">
        <f>ROUND(IF(AQ1072="7",BI1072,0),2)</f>
        <v>0</v>
      </c>
      <c r="AF1072" s="181">
        <f>ROUND(IF(AQ1072="2",BH1072,0),2)</f>
        <v>0</v>
      </c>
      <c r="AG1072" s="181">
        <f>ROUND(IF(AQ1072="2",BI1072,0),2)</f>
        <v>0</v>
      </c>
      <c r="AH1072" s="181">
        <f>ROUND(IF(AQ1072="0",BJ1072,0),2)</f>
        <v>0</v>
      </c>
      <c r="AI1072" s="183" t="s">
        <v>650</v>
      </c>
      <c r="AJ1072" s="181">
        <f>IF(AN1072=0,K1072,0)</f>
        <v>0</v>
      </c>
      <c r="AK1072" s="181">
        <f>IF(AN1072=12,K1072,0)</f>
        <v>0</v>
      </c>
      <c r="AL1072" s="181">
        <f>IF(AN1072=21,K1072,0)</f>
        <v>0</v>
      </c>
      <c r="AN1072" s="181">
        <v>21</v>
      </c>
      <c r="AO1072" s="181">
        <f>H1072*0</f>
        <v>0</v>
      </c>
      <c r="AP1072" s="181">
        <f>H1072*(1-0)</f>
        <v>0</v>
      </c>
      <c r="AQ1072" s="182" t="s">
        <v>220</v>
      </c>
      <c r="AV1072" s="181">
        <f>ROUND(AW1072+AX1072,2)</f>
        <v>0</v>
      </c>
      <c r="AW1072" s="181">
        <f>ROUND(G1072*AO1072,2)</f>
        <v>0</v>
      </c>
      <c r="AX1072" s="181">
        <f>ROUND(G1072*AP1072,2)</f>
        <v>0</v>
      </c>
      <c r="AY1072" s="182" t="s">
        <v>763</v>
      </c>
      <c r="AZ1072" s="182" t="s">
        <v>762</v>
      </c>
      <c r="BA1072" s="183" t="s">
        <v>744</v>
      </c>
      <c r="BC1072" s="181">
        <f>AW1072+AX1072</f>
        <v>0</v>
      </c>
      <c r="BD1072" s="181">
        <f>H1072/(100-BE1072)*100</f>
        <v>0</v>
      </c>
      <c r="BE1072" s="181">
        <v>0</v>
      </c>
      <c r="BF1072" s="181">
        <f>M1072</f>
        <v>4.6800000000000001E-3</v>
      </c>
      <c r="BH1072" s="181">
        <f>G1072*AO1072</f>
        <v>0</v>
      </c>
      <c r="BI1072" s="181">
        <f>G1072*AP1072</f>
        <v>0</v>
      </c>
      <c r="BJ1072" s="181">
        <f>G1072*H1072</f>
        <v>0</v>
      </c>
      <c r="BK1072" s="182" t="s">
        <v>747</v>
      </c>
      <c r="BL1072" s="181">
        <v>725</v>
      </c>
      <c r="BW1072" s="181">
        <v>21</v>
      </c>
      <c r="BX1072" s="169" t="s">
        <v>448</v>
      </c>
    </row>
    <row r="1073" spans="1:76" x14ac:dyDescent="0.25">
      <c r="A1073" s="180"/>
      <c r="D1073" s="179">
        <v>3</v>
      </c>
      <c r="E1073" s="179" t="s">
        <v>737</v>
      </c>
      <c r="G1073" s="178">
        <f t="shared" ref="G1073:G1075" si="179">D1073</f>
        <v>3</v>
      </c>
      <c r="N1073" s="177"/>
    </row>
    <row r="1074" spans="1:76" x14ac:dyDescent="0.25">
      <c r="A1074" s="180"/>
      <c r="D1074" s="179">
        <v>0</v>
      </c>
      <c r="E1074" s="179" t="s">
        <v>738</v>
      </c>
      <c r="G1074" s="178">
        <f t="shared" si="179"/>
        <v>0</v>
      </c>
      <c r="N1074" s="177"/>
    </row>
    <row r="1075" spans="1:76" x14ac:dyDescent="0.25">
      <c r="A1075" s="180"/>
      <c r="D1075" s="179">
        <v>0</v>
      </c>
      <c r="E1075" s="179" t="s">
        <v>733</v>
      </c>
      <c r="G1075" s="178">
        <f t="shared" si="179"/>
        <v>0</v>
      </c>
      <c r="N1075" s="177"/>
    </row>
    <row r="1076" spans="1:76" x14ac:dyDescent="0.25">
      <c r="A1076" s="186" t="s">
        <v>677</v>
      </c>
      <c r="B1076" s="168" t="s">
        <v>650</v>
      </c>
      <c r="C1076" s="168" t="s">
        <v>458</v>
      </c>
      <c r="D1076" s="247" t="s">
        <v>559</v>
      </c>
      <c r="E1076" s="239"/>
      <c r="F1076" s="168" t="s">
        <v>98</v>
      </c>
      <c r="G1076" s="181">
        <f>SUM(G1077:G1079)</f>
        <v>1</v>
      </c>
      <c r="H1076" s="185"/>
      <c r="I1076" s="181">
        <f>ROUND(G1076*AO1076,2)</f>
        <v>0</v>
      </c>
      <c r="J1076" s="181">
        <f>ROUND(G1076*AP1076,2)</f>
        <v>0</v>
      </c>
      <c r="K1076" s="181">
        <f>ROUND(G1076*H1076,2)</f>
        <v>0</v>
      </c>
      <c r="L1076" s="181">
        <v>2.2499999999999998E-3</v>
      </c>
      <c r="M1076" s="181">
        <f>G1076*L1076</f>
        <v>2.2499999999999998E-3</v>
      </c>
      <c r="N1076" s="184" t="s">
        <v>812</v>
      </c>
      <c r="Z1076" s="181">
        <f>ROUND(IF(AQ1076="5",BJ1076,0),2)</f>
        <v>0</v>
      </c>
      <c r="AB1076" s="181">
        <f>ROUND(IF(AQ1076="1",BH1076,0),2)</f>
        <v>0</v>
      </c>
      <c r="AC1076" s="181">
        <f>ROUND(IF(AQ1076="1",BI1076,0),2)</f>
        <v>0</v>
      </c>
      <c r="AD1076" s="181">
        <f>ROUND(IF(AQ1076="7",BH1076,0),2)</f>
        <v>0</v>
      </c>
      <c r="AE1076" s="181">
        <f>ROUND(IF(AQ1076="7",BI1076,0),2)</f>
        <v>0</v>
      </c>
      <c r="AF1076" s="181">
        <f>ROUND(IF(AQ1076="2",BH1076,0),2)</f>
        <v>0</v>
      </c>
      <c r="AG1076" s="181">
        <f>ROUND(IF(AQ1076="2",BI1076,0),2)</f>
        <v>0</v>
      </c>
      <c r="AH1076" s="181">
        <f>ROUND(IF(AQ1076="0",BJ1076,0),2)</f>
        <v>0</v>
      </c>
      <c r="AI1076" s="183" t="s">
        <v>650</v>
      </c>
      <c r="AJ1076" s="181">
        <f>IF(AN1076=0,K1076,0)</f>
        <v>0</v>
      </c>
      <c r="AK1076" s="181">
        <f>IF(AN1076=12,K1076,0)</f>
        <v>0</v>
      </c>
      <c r="AL1076" s="181">
        <f>IF(AN1076=21,K1076,0)</f>
        <v>0</v>
      </c>
      <c r="AN1076" s="181">
        <v>21</v>
      </c>
      <c r="AO1076" s="181">
        <f>H1076*0</f>
        <v>0</v>
      </c>
      <c r="AP1076" s="181">
        <f>H1076*(1-0)</f>
        <v>0</v>
      </c>
      <c r="AQ1076" s="182" t="s">
        <v>220</v>
      </c>
      <c r="AV1076" s="181">
        <f>ROUND(AW1076+AX1076,2)</f>
        <v>0</v>
      </c>
      <c r="AW1076" s="181">
        <f>ROUND(G1076*AO1076,2)</f>
        <v>0</v>
      </c>
      <c r="AX1076" s="181">
        <f>ROUND(G1076*AP1076,2)</f>
        <v>0</v>
      </c>
      <c r="AY1076" s="182" t="s">
        <v>763</v>
      </c>
      <c r="AZ1076" s="182" t="s">
        <v>762</v>
      </c>
      <c r="BA1076" s="183" t="s">
        <v>744</v>
      </c>
      <c r="BC1076" s="181">
        <f>AW1076+AX1076</f>
        <v>0</v>
      </c>
      <c r="BD1076" s="181">
        <f>H1076/(100-BE1076)*100</f>
        <v>0</v>
      </c>
      <c r="BE1076" s="181">
        <v>0</v>
      </c>
      <c r="BF1076" s="181">
        <f>M1076</f>
        <v>2.2499999999999998E-3</v>
      </c>
      <c r="BH1076" s="181">
        <f>G1076*AO1076</f>
        <v>0</v>
      </c>
      <c r="BI1076" s="181">
        <f>G1076*AP1076</f>
        <v>0</v>
      </c>
      <c r="BJ1076" s="181">
        <f>G1076*H1076</f>
        <v>0</v>
      </c>
      <c r="BK1076" s="182" t="s">
        <v>747</v>
      </c>
      <c r="BL1076" s="181">
        <v>725</v>
      </c>
      <c r="BW1076" s="181">
        <v>21</v>
      </c>
      <c r="BX1076" s="169" t="s">
        <v>559</v>
      </c>
    </row>
    <row r="1077" spans="1:76" x14ac:dyDescent="0.25">
      <c r="A1077" s="180"/>
      <c r="D1077" s="179">
        <v>1</v>
      </c>
      <c r="E1077" s="179" t="s">
        <v>737</v>
      </c>
      <c r="G1077" s="178">
        <f t="shared" ref="G1077:G1079" si="180">D1077</f>
        <v>1</v>
      </c>
      <c r="N1077" s="177"/>
    </row>
    <row r="1078" spans="1:76" x14ac:dyDescent="0.25">
      <c r="A1078" s="180"/>
      <c r="D1078" s="179">
        <v>0</v>
      </c>
      <c r="E1078" s="179" t="s">
        <v>738</v>
      </c>
      <c r="G1078" s="178">
        <f t="shared" si="180"/>
        <v>0</v>
      </c>
      <c r="N1078" s="177"/>
    </row>
    <row r="1079" spans="1:76" x14ac:dyDescent="0.25">
      <c r="A1079" s="180"/>
      <c r="D1079" s="179">
        <v>0</v>
      </c>
      <c r="E1079" s="179" t="s">
        <v>733</v>
      </c>
      <c r="G1079" s="178">
        <f t="shared" si="180"/>
        <v>0</v>
      </c>
      <c r="N1079" s="177"/>
    </row>
    <row r="1080" spans="1:76" x14ac:dyDescent="0.25">
      <c r="A1080" s="186" t="s">
        <v>678</v>
      </c>
      <c r="B1080" s="168" t="s">
        <v>650</v>
      </c>
      <c r="C1080" s="168" t="s">
        <v>459</v>
      </c>
      <c r="D1080" s="247" t="s">
        <v>460</v>
      </c>
      <c r="E1080" s="239"/>
      <c r="F1080" s="168" t="s">
        <v>167</v>
      </c>
      <c r="G1080" s="181">
        <f>SUM(G1082:G1084)</f>
        <v>4</v>
      </c>
      <c r="H1080" s="185"/>
      <c r="I1080" s="181">
        <f>ROUND(G1080*AO1080,2)</f>
        <v>0</v>
      </c>
      <c r="J1080" s="181">
        <f>ROUND(G1080*AP1080,2)</f>
        <v>0</v>
      </c>
      <c r="K1080" s="181">
        <f>ROUND(G1080*H1080,2)</f>
        <v>0</v>
      </c>
      <c r="L1080" s="181">
        <v>1.9460000000000002E-2</v>
      </c>
      <c r="M1080" s="181">
        <f>G1080*L1080</f>
        <v>7.7840000000000006E-2</v>
      </c>
      <c r="N1080" s="184" t="s">
        <v>812</v>
      </c>
      <c r="Z1080" s="181">
        <f>ROUND(IF(AQ1080="5",BJ1080,0),2)</f>
        <v>0</v>
      </c>
      <c r="AB1080" s="181">
        <f>ROUND(IF(AQ1080="1",BH1080,0),2)</f>
        <v>0</v>
      </c>
      <c r="AC1080" s="181">
        <f>ROUND(IF(AQ1080="1",BI1080,0),2)</f>
        <v>0</v>
      </c>
      <c r="AD1080" s="181">
        <f>ROUND(IF(AQ1080="7",BH1080,0),2)</f>
        <v>0</v>
      </c>
      <c r="AE1080" s="181">
        <f>ROUND(IF(AQ1080="7",BI1080,0),2)</f>
        <v>0</v>
      </c>
      <c r="AF1080" s="181">
        <f>ROUND(IF(AQ1080="2",BH1080,0),2)</f>
        <v>0</v>
      </c>
      <c r="AG1080" s="181">
        <f>ROUND(IF(AQ1080="2",BI1080,0),2)</f>
        <v>0</v>
      </c>
      <c r="AH1080" s="181">
        <f>ROUND(IF(AQ1080="0",BJ1080,0),2)</f>
        <v>0</v>
      </c>
      <c r="AI1080" s="183" t="s">
        <v>650</v>
      </c>
      <c r="AJ1080" s="181">
        <f>IF(AN1080=0,K1080,0)</f>
        <v>0</v>
      </c>
      <c r="AK1080" s="181">
        <f>IF(AN1080=12,K1080,0)</f>
        <v>0</v>
      </c>
      <c r="AL1080" s="181">
        <f>IF(AN1080=21,K1080,0)</f>
        <v>0</v>
      </c>
      <c r="AN1080" s="181">
        <v>21</v>
      </c>
      <c r="AO1080" s="181">
        <f>H1080*0</f>
        <v>0</v>
      </c>
      <c r="AP1080" s="181">
        <f>H1080*(1-0)</f>
        <v>0</v>
      </c>
      <c r="AQ1080" s="182" t="s">
        <v>220</v>
      </c>
      <c r="AV1080" s="181">
        <f>ROUND(AW1080+AX1080,2)</f>
        <v>0</v>
      </c>
      <c r="AW1080" s="181">
        <f>ROUND(G1080*AO1080,2)</f>
        <v>0</v>
      </c>
      <c r="AX1080" s="181">
        <f>ROUND(G1080*AP1080,2)</f>
        <v>0</v>
      </c>
      <c r="AY1080" s="182" t="s">
        <v>763</v>
      </c>
      <c r="AZ1080" s="182" t="s">
        <v>762</v>
      </c>
      <c r="BA1080" s="183" t="s">
        <v>744</v>
      </c>
      <c r="BC1080" s="181">
        <f>AW1080+AX1080</f>
        <v>0</v>
      </c>
      <c r="BD1080" s="181">
        <f>H1080/(100-BE1080)*100</f>
        <v>0</v>
      </c>
      <c r="BE1080" s="181">
        <v>0</v>
      </c>
      <c r="BF1080" s="181">
        <f>M1080</f>
        <v>7.7840000000000006E-2</v>
      </c>
      <c r="BH1080" s="181">
        <f>G1080*AO1080</f>
        <v>0</v>
      </c>
      <c r="BI1080" s="181">
        <f>G1080*AP1080</f>
        <v>0</v>
      </c>
      <c r="BJ1080" s="181">
        <f>G1080*H1080</f>
        <v>0</v>
      </c>
      <c r="BK1080" s="182" t="s">
        <v>747</v>
      </c>
      <c r="BL1080" s="181">
        <v>725</v>
      </c>
      <c r="BW1080" s="181">
        <v>21</v>
      </c>
      <c r="BX1080" s="169" t="s">
        <v>460</v>
      </c>
    </row>
    <row r="1081" spans="1:76" ht="13.5" customHeight="1" x14ac:dyDescent="0.25">
      <c r="A1081" s="180"/>
      <c r="C1081" s="192" t="s">
        <v>234</v>
      </c>
      <c r="D1081" s="260" t="s">
        <v>765</v>
      </c>
      <c r="E1081" s="261"/>
      <c r="F1081" s="261"/>
      <c r="G1081" s="261"/>
      <c r="H1081" s="261"/>
      <c r="I1081" s="261"/>
      <c r="J1081" s="261"/>
      <c r="K1081" s="261"/>
      <c r="L1081" s="261"/>
      <c r="M1081" s="261"/>
      <c r="N1081" s="262"/>
    </row>
    <row r="1082" spans="1:76" x14ac:dyDescent="0.25">
      <c r="A1082" s="180"/>
      <c r="D1082" s="179">
        <v>0</v>
      </c>
      <c r="E1082" s="179" t="s">
        <v>737</v>
      </c>
      <c r="G1082" s="178">
        <f t="shared" ref="G1082:G1084" si="181">D1082</f>
        <v>0</v>
      </c>
      <c r="N1082" s="177"/>
    </row>
    <row r="1083" spans="1:76" x14ac:dyDescent="0.25">
      <c r="A1083" s="180"/>
      <c r="D1083" s="179">
        <v>0</v>
      </c>
      <c r="E1083" s="179" t="s">
        <v>738</v>
      </c>
      <c r="G1083" s="178">
        <f t="shared" si="181"/>
        <v>0</v>
      </c>
      <c r="N1083" s="177"/>
    </row>
    <row r="1084" spans="1:76" x14ac:dyDescent="0.25">
      <c r="A1084" s="180"/>
      <c r="D1084" s="179">
        <v>4</v>
      </c>
      <c r="E1084" s="179" t="s">
        <v>733</v>
      </c>
      <c r="G1084" s="178">
        <f t="shared" si="181"/>
        <v>4</v>
      </c>
      <c r="N1084" s="177"/>
    </row>
    <row r="1085" spans="1:76" x14ac:dyDescent="0.25">
      <c r="A1085" s="186" t="s">
        <v>679</v>
      </c>
      <c r="B1085" s="168" t="s">
        <v>650</v>
      </c>
      <c r="C1085" s="168" t="s">
        <v>461</v>
      </c>
      <c r="D1085" s="247" t="s">
        <v>462</v>
      </c>
      <c r="E1085" s="239"/>
      <c r="F1085" s="168" t="s">
        <v>98</v>
      </c>
      <c r="G1085" s="181">
        <f>SUM(G1087:G1089)</f>
        <v>4</v>
      </c>
      <c r="H1085" s="185"/>
      <c r="I1085" s="181">
        <f>ROUND(G1085*AO1085,2)</f>
        <v>0</v>
      </c>
      <c r="J1085" s="181">
        <f>ROUND(G1085*AP1085,2)</f>
        <v>0</v>
      </c>
      <c r="K1085" s="181">
        <f>ROUND(G1085*H1085,2)</f>
        <v>0</v>
      </c>
      <c r="L1085" s="181">
        <v>3.0000000000000001E-5</v>
      </c>
      <c r="M1085" s="181">
        <f>G1085*L1085</f>
        <v>1.2E-4</v>
      </c>
      <c r="N1085" s="184" t="s">
        <v>812</v>
      </c>
      <c r="Z1085" s="181">
        <f>ROUND(IF(AQ1085="5",BJ1085,0),2)</f>
        <v>0</v>
      </c>
      <c r="AB1085" s="181">
        <f>ROUND(IF(AQ1085="1",BH1085,0),2)</f>
        <v>0</v>
      </c>
      <c r="AC1085" s="181">
        <f>ROUND(IF(AQ1085="1",BI1085,0),2)</f>
        <v>0</v>
      </c>
      <c r="AD1085" s="181">
        <f>ROUND(IF(AQ1085="7",BH1085,0),2)</f>
        <v>0</v>
      </c>
      <c r="AE1085" s="181">
        <f>ROUND(IF(AQ1085="7",BI1085,0),2)</f>
        <v>0</v>
      </c>
      <c r="AF1085" s="181">
        <f>ROUND(IF(AQ1085="2",BH1085,0),2)</f>
        <v>0</v>
      </c>
      <c r="AG1085" s="181">
        <f>ROUND(IF(AQ1085="2",BI1085,0),2)</f>
        <v>0</v>
      </c>
      <c r="AH1085" s="181">
        <f>ROUND(IF(AQ1085="0",BJ1085,0),2)</f>
        <v>0</v>
      </c>
      <c r="AI1085" s="183" t="s">
        <v>650</v>
      </c>
      <c r="AJ1085" s="181">
        <f>IF(AN1085=0,K1085,0)</f>
        <v>0</v>
      </c>
      <c r="AK1085" s="181">
        <f>IF(AN1085=12,K1085,0)</f>
        <v>0</v>
      </c>
      <c r="AL1085" s="181">
        <f>IF(AN1085=21,K1085,0)</f>
        <v>0</v>
      </c>
      <c r="AN1085" s="181">
        <v>21</v>
      </c>
      <c r="AO1085" s="181">
        <f>H1085*0.02963522</f>
        <v>0</v>
      </c>
      <c r="AP1085" s="181">
        <f>H1085*(1-0.02963522)</f>
        <v>0</v>
      </c>
      <c r="AQ1085" s="182" t="s">
        <v>220</v>
      </c>
      <c r="AV1085" s="181">
        <f>ROUND(AW1085+AX1085,2)</f>
        <v>0</v>
      </c>
      <c r="AW1085" s="181">
        <f>ROUND(G1085*AO1085,2)</f>
        <v>0</v>
      </c>
      <c r="AX1085" s="181">
        <f>ROUND(G1085*AP1085,2)</f>
        <v>0</v>
      </c>
      <c r="AY1085" s="182" t="s">
        <v>763</v>
      </c>
      <c r="AZ1085" s="182" t="s">
        <v>762</v>
      </c>
      <c r="BA1085" s="183" t="s">
        <v>744</v>
      </c>
      <c r="BC1085" s="181">
        <f>AW1085+AX1085</f>
        <v>0</v>
      </c>
      <c r="BD1085" s="181">
        <f>H1085/(100-BE1085)*100</f>
        <v>0</v>
      </c>
      <c r="BE1085" s="181">
        <v>0</v>
      </c>
      <c r="BF1085" s="181">
        <f>M1085</f>
        <v>1.2E-4</v>
      </c>
      <c r="BH1085" s="181">
        <f>G1085*AO1085</f>
        <v>0</v>
      </c>
      <c r="BI1085" s="181">
        <f>G1085*AP1085</f>
        <v>0</v>
      </c>
      <c r="BJ1085" s="181">
        <f>G1085*H1085</f>
        <v>0</v>
      </c>
      <c r="BK1085" s="182" t="s">
        <v>747</v>
      </c>
      <c r="BL1085" s="181">
        <v>725</v>
      </c>
      <c r="BW1085" s="181">
        <v>21</v>
      </c>
      <c r="BX1085" s="169" t="s">
        <v>462</v>
      </c>
    </row>
    <row r="1086" spans="1:76" ht="13.5" customHeight="1" x14ac:dyDescent="0.25">
      <c r="A1086" s="180"/>
      <c r="C1086" s="192" t="s">
        <v>234</v>
      </c>
      <c r="D1086" s="260" t="s">
        <v>765</v>
      </c>
      <c r="E1086" s="261"/>
      <c r="F1086" s="261"/>
      <c r="G1086" s="261"/>
      <c r="H1086" s="261"/>
      <c r="I1086" s="261"/>
      <c r="J1086" s="261"/>
      <c r="K1086" s="261"/>
      <c r="L1086" s="261"/>
      <c r="M1086" s="261"/>
      <c r="N1086" s="262"/>
    </row>
    <row r="1087" spans="1:76" x14ac:dyDescent="0.25">
      <c r="A1087" s="180"/>
      <c r="D1087" s="179">
        <v>0</v>
      </c>
      <c r="E1087" s="179" t="s">
        <v>737</v>
      </c>
      <c r="G1087" s="178">
        <f t="shared" ref="G1087:G1089" si="182">D1087</f>
        <v>0</v>
      </c>
      <c r="N1087" s="177"/>
    </row>
    <row r="1088" spans="1:76" x14ac:dyDescent="0.25">
      <c r="A1088" s="180"/>
      <c r="D1088" s="179">
        <v>0</v>
      </c>
      <c r="E1088" s="179" t="s">
        <v>738</v>
      </c>
      <c r="G1088" s="178">
        <f t="shared" si="182"/>
        <v>0</v>
      </c>
      <c r="N1088" s="177"/>
    </row>
    <row r="1089" spans="1:76" x14ac:dyDescent="0.25">
      <c r="A1089" s="180"/>
      <c r="D1089" s="179">
        <v>4</v>
      </c>
      <c r="E1089" s="179" t="s">
        <v>733</v>
      </c>
      <c r="G1089" s="178">
        <f t="shared" si="182"/>
        <v>4</v>
      </c>
      <c r="N1089" s="177"/>
    </row>
    <row r="1090" spans="1:76" x14ac:dyDescent="0.25">
      <c r="A1090" s="186" t="s">
        <v>680</v>
      </c>
      <c r="B1090" s="168" t="s">
        <v>650</v>
      </c>
      <c r="C1090" s="168" t="s">
        <v>562</v>
      </c>
      <c r="D1090" s="247" t="s">
        <v>563</v>
      </c>
      <c r="E1090" s="239"/>
      <c r="F1090" s="168" t="s">
        <v>167</v>
      </c>
      <c r="G1090" s="181">
        <f>SUM(G1092:G1094)</f>
        <v>1</v>
      </c>
      <c r="H1090" s="185"/>
      <c r="I1090" s="181">
        <f>ROUND(G1090*AO1090,2)</f>
        <v>0</v>
      </c>
      <c r="J1090" s="181">
        <f>ROUND(G1090*AP1090,2)</f>
        <v>0</v>
      </c>
      <c r="K1090" s="181">
        <f>ROUND(G1090*H1090,2)</f>
        <v>0</v>
      </c>
      <c r="L1090" s="181">
        <v>8.7999999999999995E-2</v>
      </c>
      <c r="M1090" s="181">
        <f>G1090*L1090</f>
        <v>8.7999999999999995E-2</v>
      </c>
      <c r="N1090" s="184" t="s">
        <v>812</v>
      </c>
      <c r="Z1090" s="181">
        <f>ROUND(IF(AQ1090="5",BJ1090,0),2)</f>
        <v>0</v>
      </c>
      <c r="AB1090" s="181">
        <f>ROUND(IF(AQ1090="1",BH1090,0),2)</f>
        <v>0</v>
      </c>
      <c r="AC1090" s="181">
        <f>ROUND(IF(AQ1090="1",BI1090,0),2)</f>
        <v>0</v>
      </c>
      <c r="AD1090" s="181">
        <f>ROUND(IF(AQ1090="7",BH1090,0),2)</f>
        <v>0</v>
      </c>
      <c r="AE1090" s="181">
        <f>ROUND(IF(AQ1090="7",BI1090,0),2)</f>
        <v>0</v>
      </c>
      <c r="AF1090" s="181">
        <f>ROUND(IF(AQ1090="2",BH1090,0),2)</f>
        <v>0</v>
      </c>
      <c r="AG1090" s="181">
        <f>ROUND(IF(AQ1090="2",BI1090,0),2)</f>
        <v>0</v>
      </c>
      <c r="AH1090" s="181">
        <f>ROUND(IF(AQ1090="0",BJ1090,0),2)</f>
        <v>0</v>
      </c>
      <c r="AI1090" s="183" t="s">
        <v>650</v>
      </c>
      <c r="AJ1090" s="181">
        <f>IF(AN1090=0,K1090,0)</f>
        <v>0</v>
      </c>
      <c r="AK1090" s="181">
        <f>IF(AN1090=12,K1090,0)</f>
        <v>0</v>
      </c>
      <c r="AL1090" s="181">
        <f>IF(AN1090=21,K1090,0)</f>
        <v>0</v>
      </c>
      <c r="AN1090" s="181">
        <v>21</v>
      </c>
      <c r="AO1090" s="181">
        <f>H1090*0</f>
        <v>0</v>
      </c>
      <c r="AP1090" s="181">
        <f>H1090*(1-0)</f>
        <v>0</v>
      </c>
      <c r="AQ1090" s="182" t="s">
        <v>220</v>
      </c>
      <c r="AV1090" s="181">
        <f>ROUND(AW1090+AX1090,2)</f>
        <v>0</v>
      </c>
      <c r="AW1090" s="181">
        <f>ROUND(G1090*AO1090,2)</f>
        <v>0</v>
      </c>
      <c r="AX1090" s="181">
        <f>ROUND(G1090*AP1090,2)</f>
        <v>0</v>
      </c>
      <c r="AY1090" s="182" t="s">
        <v>763</v>
      </c>
      <c r="AZ1090" s="182" t="s">
        <v>762</v>
      </c>
      <c r="BA1090" s="183" t="s">
        <v>744</v>
      </c>
      <c r="BC1090" s="181">
        <f>AW1090+AX1090</f>
        <v>0</v>
      </c>
      <c r="BD1090" s="181">
        <f>H1090/(100-BE1090)*100</f>
        <v>0</v>
      </c>
      <c r="BE1090" s="181">
        <v>0</v>
      </c>
      <c r="BF1090" s="181">
        <f>M1090</f>
        <v>8.7999999999999995E-2</v>
      </c>
      <c r="BH1090" s="181">
        <f>G1090*AO1090</f>
        <v>0</v>
      </c>
      <c r="BI1090" s="181">
        <f>G1090*AP1090</f>
        <v>0</v>
      </c>
      <c r="BJ1090" s="181">
        <f>G1090*H1090</f>
        <v>0</v>
      </c>
      <c r="BK1090" s="182" t="s">
        <v>747</v>
      </c>
      <c r="BL1090" s="181">
        <v>725</v>
      </c>
      <c r="BW1090" s="181">
        <v>21</v>
      </c>
      <c r="BX1090" s="169" t="s">
        <v>563</v>
      </c>
    </row>
    <row r="1091" spans="1:76" ht="13.5" customHeight="1" x14ac:dyDescent="0.25">
      <c r="A1091" s="180"/>
      <c r="C1091" s="192" t="s">
        <v>234</v>
      </c>
      <c r="D1091" s="260" t="s">
        <v>765</v>
      </c>
      <c r="E1091" s="261"/>
      <c r="F1091" s="261"/>
      <c r="G1091" s="261"/>
      <c r="H1091" s="261"/>
      <c r="I1091" s="261"/>
      <c r="J1091" s="261"/>
      <c r="K1091" s="261"/>
      <c r="L1091" s="261"/>
      <c r="M1091" s="261"/>
      <c r="N1091" s="262"/>
    </row>
    <row r="1092" spans="1:76" x14ac:dyDescent="0.25">
      <c r="A1092" s="180"/>
      <c r="D1092" s="179">
        <v>1</v>
      </c>
      <c r="E1092" s="179" t="s">
        <v>737</v>
      </c>
      <c r="G1092" s="178">
        <f t="shared" ref="G1092:G1094" si="183">D1092</f>
        <v>1</v>
      </c>
      <c r="N1092" s="177"/>
    </row>
    <row r="1093" spans="1:76" x14ac:dyDescent="0.25">
      <c r="A1093" s="180"/>
      <c r="D1093" s="179">
        <v>0</v>
      </c>
      <c r="E1093" s="179" t="s">
        <v>738</v>
      </c>
      <c r="G1093" s="178">
        <f t="shared" si="183"/>
        <v>0</v>
      </c>
      <c r="N1093" s="177"/>
    </row>
    <row r="1094" spans="1:76" x14ac:dyDescent="0.25">
      <c r="A1094" s="180"/>
      <c r="D1094" s="179">
        <v>0</v>
      </c>
      <c r="E1094" s="179" t="s">
        <v>733</v>
      </c>
      <c r="G1094" s="178">
        <f t="shared" si="183"/>
        <v>0</v>
      </c>
      <c r="N1094" s="177"/>
    </row>
    <row r="1095" spans="1:76" x14ac:dyDescent="0.25">
      <c r="A1095" s="186" t="s">
        <v>681</v>
      </c>
      <c r="B1095" s="168" t="s">
        <v>650</v>
      </c>
      <c r="C1095" s="168" t="s">
        <v>463</v>
      </c>
      <c r="D1095" s="247" t="s">
        <v>464</v>
      </c>
      <c r="E1095" s="239"/>
      <c r="F1095" s="168" t="s">
        <v>98</v>
      </c>
      <c r="G1095" s="181">
        <f>SUM(G1097:G1099)</f>
        <v>2</v>
      </c>
      <c r="H1095" s="185"/>
      <c r="I1095" s="181">
        <f>ROUND(G1095*AO1095,2)</f>
        <v>0</v>
      </c>
      <c r="J1095" s="181">
        <f>ROUND(G1095*AP1095,2)</f>
        <v>0</v>
      </c>
      <c r="K1095" s="181">
        <f>ROUND(G1095*H1095,2)</f>
        <v>0</v>
      </c>
      <c r="L1095" s="181">
        <v>1.933E-2</v>
      </c>
      <c r="M1095" s="181">
        <f>G1095*L1095</f>
        <v>3.866E-2</v>
      </c>
      <c r="N1095" s="184" t="s">
        <v>812</v>
      </c>
      <c r="Z1095" s="181">
        <f>ROUND(IF(AQ1095="5",BJ1095,0),2)</f>
        <v>0</v>
      </c>
      <c r="AB1095" s="181">
        <f>ROUND(IF(AQ1095="1",BH1095,0),2)</f>
        <v>0</v>
      </c>
      <c r="AC1095" s="181">
        <f>ROUND(IF(AQ1095="1",BI1095,0),2)</f>
        <v>0</v>
      </c>
      <c r="AD1095" s="181">
        <f>ROUND(IF(AQ1095="7",BH1095,0),2)</f>
        <v>0</v>
      </c>
      <c r="AE1095" s="181">
        <f>ROUND(IF(AQ1095="7",BI1095,0),2)</f>
        <v>0</v>
      </c>
      <c r="AF1095" s="181">
        <f>ROUND(IF(AQ1095="2",BH1095,0),2)</f>
        <v>0</v>
      </c>
      <c r="AG1095" s="181">
        <f>ROUND(IF(AQ1095="2",BI1095,0),2)</f>
        <v>0</v>
      </c>
      <c r="AH1095" s="181">
        <f>ROUND(IF(AQ1095="0",BJ1095,0),2)</f>
        <v>0</v>
      </c>
      <c r="AI1095" s="183" t="s">
        <v>650</v>
      </c>
      <c r="AJ1095" s="181">
        <f>IF(AN1095=0,K1095,0)</f>
        <v>0</v>
      </c>
      <c r="AK1095" s="181">
        <f>IF(AN1095=12,K1095,0)</f>
        <v>0</v>
      </c>
      <c r="AL1095" s="181">
        <f>IF(AN1095=21,K1095,0)</f>
        <v>0</v>
      </c>
      <c r="AN1095" s="181">
        <v>21</v>
      </c>
      <c r="AO1095" s="181">
        <f>H1095*0</f>
        <v>0</v>
      </c>
      <c r="AP1095" s="181">
        <f>H1095*(1-0)</f>
        <v>0</v>
      </c>
      <c r="AQ1095" s="182" t="s">
        <v>220</v>
      </c>
      <c r="AV1095" s="181">
        <f>ROUND(AW1095+AX1095,2)</f>
        <v>0</v>
      </c>
      <c r="AW1095" s="181">
        <f>ROUND(G1095*AO1095,2)</f>
        <v>0</v>
      </c>
      <c r="AX1095" s="181">
        <f>ROUND(G1095*AP1095,2)</f>
        <v>0</v>
      </c>
      <c r="AY1095" s="182" t="s">
        <v>763</v>
      </c>
      <c r="AZ1095" s="182" t="s">
        <v>762</v>
      </c>
      <c r="BA1095" s="183" t="s">
        <v>744</v>
      </c>
      <c r="BC1095" s="181">
        <f>AW1095+AX1095</f>
        <v>0</v>
      </c>
      <c r="BD1095" s="181">
        <f>H1095/(100-BE1095)*100</f>
        <v>0</v>
      </c>
      <c r="BE1095" s="181">
        <v>0</v>
      </c>
      <c r="BF1095" s="181">
        <f>M1095</f>
        <v>3.866E-2</v>
      </c>
      <c r="BH1095" s="181">
        <f>G1095*AO1095</f>
        <v>0</v>
      </c>
      <c r="BI1095" s="181">
        <f>G1095*AP1095</f>
        <v>0</v>
      </c>
      <c r="BJ1095" s="181">
        <f>G1095*H1095</f>
        <v>0</v>
      </c>
      <c r="BK1095" s="182" t="s">
        <v>747</v>
      </c>
      <c r="BL1095" s="181">
        <v>725</v>
      </c>
      <c r="BW1095" s="181">
        <v>21</v>
      </c>
      <c r="BX1095" s="169" t="s">
        <v>464</v>
      </c>
    </row>
    <row r="1096" spans="1:76" ht="13.5" customHeight="1" x14ac:dyDescent="0.25">
      <c r="A1096" s="180"/>
      <c r="C1096" s="192" t="s">
        <v>234</v>
      </c>
      <c r="D1096" s="260" t="s">
        <v>765</v>
      </c>
      <c r="E1096" s="261"/>
      <c r="F1096" s="261"/>
      <c r="G1096" s="261"/>
      <c r="H1096" s="261"/>
      <c r="I1096" s="261"/>
      <c r="J1096" s="261"/>
      <c r="K1096" s="261"/>
      <c r="L1096" s="261"/>
      <c r="M1096" s="261"/>
      <c r="N1096" s="262"/>
    </row>
    <row r="1097" spans="1:76" x14ac:dyDescent="0.25">
      <c r="A1097" s="180"/>
      <c r="D1097" s="179">
        <v>1</v>
      </c>
      <c r="E1097" s="179" t="s">
        <v>737</v>
      </c>
      <c r="G1097" s="178">
        <f t="shared" ref="G1097:G1099" si="184">D1097</f>
        <v>1</v>
      </c>
      <c r="N1097" s="177"/>
    </row>
    <row r="1098" spans="1:76" x14ac:dyDescent="0.25">
      <c r="A1098" s="180"/>
      <c r="D1098" s="179">
        <v>0</v>
      </c>
      <c r="E1098" s="179" t="s">
        <v>738</v>
      </c>
      <c r="G1098" s="178">
        <f t="shared" si="184"/>
        <v>0</v>
      </c>
      <c r="N1098" s="177"/>
    </row>
    <row r="1099" spans="1:76" x14ac:dyDescent="0.25">
      <c r="A1099" s="180"/>
      <c r="D1099" s="179">
        <v>1</v>
      </c>
      <c r="E1099" s="179" t="s">
        <v>733</v>
      </c>
      <c r="G1099" s="178">
        <f t="shared" si="184"/>
        <v>1</v>
      </c>
      <c r="N1099" s="177"/>
    </row>
    <row r="1100" spans="1:76" x14ac:dyDescent="0.25">
      <c r="A1100" s="186" t="s">
        <v>682</v>
      </c>
      <c r="B1100" s="168" t="s">
        <v>650</v>
      </c>
      <c r="C1100" s="168" t="s">
        <v>466</v>
      </c>
      <c r="D1100" s="247" t="s">
        <v>467</v>
      </c>
      <c r="E1100" s="239"/>
      <c r="F1100" s="168" t="s">
        <v>98</v>
      </c>
      <c r="G1100" s="181">
        <f>SUM(G1102:G1104)</f>
        <v>1</v>
      </c>
      <c r="H1100" s="185"/>
      <c r="I1100" s="181">
        <f>ROUND(G1100*AO1100,2)</f>
        <v>0</v>
      </c>
      <c r="J1100" s="181">
        <f>ROUND(G1100*AP1100,2)</f>
        <v>0</v>
      </c>
      <c r="K1100" s="181">
        <f>ROUND(G1100*H1100,2)</f>
        <v>0</v>
      </c>
      <c r="L1100" s="181">
        <v>5.0000000000000001E-4</v>
      </c>
      <c r="M1100" s="181">
        <f>G1100*L1100</f>
        <v>5.0000000000000001E-4</v>
      </c>
      <c r="N1100" s="184" t="s">
        <v>812</v>
      </c>
      <c r="Z1100" s="181">
        <f>ROUND(IF(AQ1100="5",BJ1100,0),2)</f>
        <v>0</v>
      </c>
      <c r="AB1100" s="181">
        <f>ROUND(IF(AQ1100="1",BH1100,0),2)</f>
        <v>0</v>
      </c>
      <c r="AC1100" s="181">
        <f>ROUND(IF(AQ1100="1",BI1100,0),2)</f>
        <v>0</v>
      </c>
      <c r="AD1100" s="181">
        <f>ROUND(IF(AQ1100="7",BH1100,0),2)</f>
        <v>0</v>
      </c>
      <c r="AE1100" s="181">
        <f>ROUND(IF(AQ1100="7",BI1100,0),2)</f>
        <v>0</v>
      </c>
      <c r="AF1100" s="181">
        <f>ROUND(IF(AQ1100="2",BH1100,0),2)</f>
        <v>0</v>
      </c>
      <c r="AG1100" s="181">
        <f>ROUND(IF(AQ1100="2",BI1100,0),2)</f>
        <v>0</v>
      </c>
      <c r="AH1100" s="181">
        <f>ROUND(IF(AQ1100="0",BJ1100,0),2)</f>
        <v>0</v>
      </c>
      <c r="AI1100" s="183" t="s">
        <v>650</v>
      </c>
      <c r="AJ1100" s="181">
        <f>IF(AN1100=0,K1100,0)</f>
        <v>0</v>
      </c>
      <c r="AK1100" s="181">
        <f>IF(AN1100=12,K1100,0)</f>
        <v>0</v>
      </c>
      <c r="AL1100" s="181">
        <f>IF(AN1100=21,K1100,0)</f>
        <v>0</v>
      </c>
      <c r="AN1100" s="181">
        <v>21</v>
      </c>
      <c r="AO1100" s="181">
        <f>H1100*0.285806452</f>
        <v>0</v>
      </c>
      <c r="AP1100" s="181">
        <f>H1100*(1-0.285806452)</f>
        <v>0</v>
      </c>
      <c r="AQ1100" s="182" t="s">
        <v>220</v>
      </c>
      <c r="AV1100" s="181">
        <f>ROUND(AW1100+AX1100,2)</f>
        <v>0</v>
      </c>
      <c r="AW1100" s="181">
        <f>ROUND(G1100*AO1100,2)</f>
        <v>0</v>
      </c>
      <c r="AX1100" s="181">
        <f>ROUND(G1100*AP1100,2)</f>
        <v>0</v>
      </c>
      <c r="AY1100" s="182" t="s">
        <v>763</v>
      </c>
      <c r="AZ1100" s="182" t="s">
        <v>762</v>
      </c>
      <c r="BA1100" s="183" t="s">
        <v>744</v>
      </c>
      <c r="BC1100" s="181">
        <f>AW1100+AX1100</f>
        <v>0</v>
      </c>
      <c r="BD1100" s="181">
        <f>H1100/(100-BE1100)*100</f>
        <v>0</v>
      </c>
      <c r="BE1100" s="181">
        <v>0</v>
      </c>
      <c r="BF1100" s="181">
        <f>M1100</f>
        <v>5.0000000000000001E-4</v>
      </c>
      <c r="BH1100" s="181">
        <f>G1100*AO1100</f>
        <v>0</v>
      </c>
      <c r="BI1100" s="181">
        <f>G1100*AP1100</f>
        <v>0</v>
      </c>
      <c r="BJ1100" s="181">
        <f>G1100*H1100</f>
        <v>0</v>
      </c>
      <c r="BK1100" s="182" t="s">
        <v>747</v>
      </c>
      <c r="BL1100" s="181">
        <v>725</v>
      </c>
      <c r="BW1100" s="181">
        <v>21</v>
      </c>
      <c r="BX1100" s="169" t="s">
        <v>467</v>
      </c>
    </row>
    <row r="1101" spans="1:76" ht="13.5" customHeight="1" x14ac:dyDescent="0.25">
      <c r="A1101" s="180"/>
      <c r="C1101" s="192" t="s">
        <v>234</v>
      </c>
      <c r="D1101" s="260" t="s">
        <v>765</v>
      </c>
      <c r="E1101" s="261"/>
      <c r="F1101" s="261"/>
      <c r="G1101" s="261"/>
      <c r="H1101" s="261"/>
      <c r="I1101" s="261"/>
      <c r="J1101" s="261"/>
      <c r="K1101" s="261"/>
      <c r="L1101" s="261"/>
      <c r="M1101" s="261"/>
      <c r="N1101" s="262"/>
    </row>
    <row r="1102" spans="1:76" x14ac:dyDescent="0.25">
      <c r="A1102" s="180"/>
      <c r="D1102" s="179">
        <v>0</v>
      </c>
      <c r="E1102" s="179" t="s">
        <v>737</v>
      </c>
      <c r="G1102" s="178">
        <f t="shared" ref="G1102:G1104" si="185">D1102</f>
        <v>0</v>
      </c>
      <c r="N1102" s="177"/>
    </row>
    <row r="1103" spans="1:76" x14ac:dyDescent="0.25">
      <c r="A1103" s="180"/>
      <c r="D1103" s="179">
        <v>0</v>
      </c>
      <c r="E1103" s="179" t="s">
        <v>738</v>
      </c>
      <c r="G1103" s="178">
        <f t="shared" si="185"/>
        <v>0</v>
      </c>
      <c r="N1103" s="177"/>
    </row>
    <row r="1104" spans="1:76" x14ac:dyDescent="0.25">
      <c r="A1104" s="180"/>
      <c r="D1104" s="179">
        <v>1</v>
      </c>
      <c r="E1104" s="179" t="s">
        <v>733</v>
      </c>
      <c r="G1104" s="178">
        <f t="shared" si="185"/>
        <v>1</v>
      </c>
      <c r="N1104" s="177"/>
    </row>
    <row r="1105" spans="1:76" x14ac:dyDescent="0.25">
      <c r="A1105" s="191" t="s">
        <v>141</v>
      </c>
      <c r="B1105" s="190" t="s">
        <v>650</v>
      </c>
      <c r="C1105" s="190" t="s">
        <v>278</v>
      </c>
      <c r="D1105" s="257" t="s">
        <v>279</v>
      </c>
      <c r="E1105" s="258"/>
      <c r="F1105" s="189" t="s">
        <v>12</v>
      </c>
      <c r="G1105" s="189" t="s">
        <v>12</v>
      </c>
      <c r="H1105" s="189" t="s">
        <v>12</v>
      </c>
      <c r="I1105" s="187">
        <f>ROUND(SUM(I1106:I1106),2)</f>
        <v>0</v>
      </c>
      <c r="J1105" s="187">
        <f>ROUND(SUM(J1106:J1106),2)</f>
        <v>0</v>
      </c>
      <c r="K1105" s="187">
        <f>ROUND(SUM(K1106:K1106),2)</f>
        <v>0</v>
      </c>
      <c r="L1105" s="183" t="s">
        <v>141</v>
      </c>
      <c r="M1105" s="187">
        <f>SUM(M1106:M1106)</f>
        <v>1.1299999999999999E-3</v>
      </c>
      <c r="N1105" s="188" t="s">
        <v>141</v>
      </c>
      <c r="AI1105" s="183" t="s">
        <v>650</v>
      </c>
      <c r="AS1105" s="187">
        <f>SUM(AJ1106:AJ1106)</f>
        <v>0</v>
      </c>
      <c r="AT1105" s="187">
        <f>SUM(AK1106:AK1106)</f>
        <v>0</v>
      </c>
      <c r="AU1105" s="187">
        <f>SUM(AL1106:AL1106)</f>
        <v>0</v>
      </c>
    </row>
    <row r="1106" spans="1:76" x14ac:dyDescent="0.25">
      <c r="A1106" s="186" t="s">
        <v>683</v>
      </c>
      <c r="B1106" s="168" t="s">
        <v>650</v>
      </c>
      <c r="C1106" s="168" t="s">
        <v>281</v>
      </c>
      <c r="D1106" s="247" t="s">
        <v>282</v>
      </c>
      <c r="E1106" s="239"/>
      <c r="F1106" s="168" t="s">
        <v>167</v>
      </c>
      <c r="G1106" s="181">
        <f>SUM(G1108:G1110)</f>
        <v>1</v>
      </c>
      <c r="H1106" s="185"/>
      <c r="I1106" s="181">
        <f>ROUND(G1106*AO1106,2)</f>
        <v>0</v>
      </c>
      <c r="J1106" s="181">
        <f>ROUND(G1106*AP1106,2)</f>
        <v>0</v>
      </c>
      <c r="K1106" s="181">
        <f>ROUND(G1106*H1106,2)</f>
        <v>0</v>
      </c>
      <c r="L1106" s="181">
        <v>1.1299999999999999E-3</v>
      </c>
      <c r="M1106" s="181">
        <f>G1106*L1106</f>
        <v>1.1299999999999999E-3</v>
      </c>
      <c r="N1106" s="184" t="s">
        <v>812</v>
      </c>
      <c r="Z1106" s="181">
        <f>ROUND(IF(AQ1106="5",BJ1106,0),2)</f>
        <v>0</v>
      </c>
      <c r="AB1106" s="181">
        <f>ROUND(IF(AQ1106="1",BH1106,0),2)</f>
        <v>0</v>
      </c>
      <c r="AC1106" s="181">
        <f>ROUND(IF(AQ1106="1",BI1106,0),2)</f>
        <v>0</v>
      </c>
      <c r="AD1106" s="181">
        <f>ROUND(IF(AQ1106="7",BH1106,0),2)</f>
        <v>0</v>
      </c>
      <c r="AE1106" s="181">
        <f>ROUND(IF(AQ1106="7",BI1106,0),2)</f>
        <v>0</v>
      </c>
      <c r="AF1106" s="181">
        <f>ROUND(IF(AQ1106="2",BH1106,0),2)</f>
        <v>0</v>
      </c>
      <c r="AG1106" s="181">
        <f>ROUND(IF(AQ1106="2",BI1106,0),2)</f>
        <v>0</v>
      </c>
      <c r="AH1106" s="181">
        <f>ROUND(IF(AQ1106="0",BJ1106,0),2)</f>
        <v>0</v>
      </c>
      <c r="AI1106" s="183" t="s">
        <v>650</v>
      </c>
      <c r="AJ1106" s="181">
        <f>IF(AN1106=0,K1106,0)</f>
        <v>0</v>
      </c>
      <c r="AK1106" s="181">
        <f>IF(AN1106=12,K1106,0)</f>
        <v>0</v>
      </c>
      <c r="AL1106" s="181">
        <f>IF(AN1106=21,K1106,0)</f>
        <v>0</v>
      </c>
      <c r="AN1106" s="181">
        <v>21</v>
      </c>
      <c r="AO1106" s="181">
        <f>H1106*0.738987854</f>
        <v>0</v>
      </c>
      <c r="AP1106" s="181">
        <f>H1106*(1-0.738987854)</f>
        <v>0</v>
      </c>
      <c r="AQ1106" s="182" t="s">
        <v>220</v>
      </c>
      <c r="AV1106" s="181">
        <f>ROUND(AW1106+AX1106,2)</f>
        <v>0</v>
      </c>
      <c r="AW1106" s="181">
        <f>ROUND(G1106*AO1106,2)</f>
        <v>0</v>
      </c>
      <c r="AX1106" s="181">
        <f>ROUND(G1106*AP1106,2)</f>
        <v>0</v>
      </c>
      <c r="AY1106" s="182" t="s">
        <v>761</v>
      </c>
      <c r="AZ1106" s="182" t="s">
        <v>759</v>
      </c>
      <c r="BA1106" s="183" t="s">
        <v>744</v>
      </c>
      <c r="BC1106" s="181">
        <f>AW1106+AX1106</f>
        <v>0</v>
      </c>
      <c r="BD1106" s="181">
        <f>H1106/(100-BE1106)*100</f>
        <v>0</v>
      </c>
      <c r="BE1106" s="181">
        <v>0</v>
      </c>
      <c r="BF1106" s="181">
        <f>M1106</f>
        <v>1.1299999999999999E-3</v>
      </c>
      <c r="BH1106" s="181">
        <f>G1106*AO1106</f>
        <v>0</v>
      </c>
      <c r="BI1106" s="181">
        <f>G1106*AP1106</f>
        <v>0</v>
      </c>
      <c r="BJ1106" s="181">
        <f>G1106*H1106</f>
        <v>0</v>
      </c>
      <c r="BK1106" s="182" t="s">
        <v>747</v>
      </c>
      <c r="BL1106" s="181">
        <v>732</v>
      </c>
      <c r="BW1106" s="181">
        <v>21</v>
      </c>
      <c r="BX1106" s="169" t="s">
        <v>282</v>
      </c>
    </row>
    <row r="1107" spans="1:76" ht="13.5" customHeight="1" x14ac:dyDescent="0.25">
      <c r="A1107" s="180"/>
      <c r="C1107" s="192" t="s">
        <v>234</v>
      </c>
      <c r="D1107" s="260" t="s">
        <v>283</v>
      </c>
      <c r="E1107" s="261"/>
      <c r="F1107" s="261"/>
      <c r="G1107" s="261"/>
      <c r="H1107" s="261"/>
      <c r="I1107" s="261"/>
      <c r="J1107" s="261"/>
      <c r="K1107" s="261"/>
      <c r="L1107" s="261"/>
      <c r="M1107" s="261"/>
      <c r="N1107" s="262"/>
    </row>
    <row r="1108" spans="1:76" x14ac:dyDescent="0.25">
      <c r="A1108" s="180"/>
      <c r="D1108" s="179">
        <v>0</v>
      </c>
      <c r="E1108" s="179" t="s">
        <v>737</v>
      </c>
      <c r="G1108" s="178">
        <f t="shared" ref="G1108:G1110" si="186">D1108</f>
        <v>0</v>
      </c>
      <c r="N1108" s="177"/>
    </row>
    <row r="1109" spans="1:76" x14ac:dyDescent="0.25">
      <c r="A1109" s="180"/>
      <c r="D1109" s="179">
        <v>0</v>
      </c>
      <c r="E1109" s="179" t="s">
        <v>738</v>
      </c>
      <c r="G1109" s="178">
        <f t="shared" si="186"/>
        <v>0</v>
      </c>
      <c r="N1109" s="177"/>
    </row>
    <row r="1110" spans="1:76" x14ac:dyDescent="0.25">
      <c r="A1110" s="180"/>
      <c r="D1110" s="179">
        <v>1</v>
      </c>
      <c r="E1110" s="179" t="s">
        <v>733</v>
      </c>
      <c r="G1110" s="178">
        <f t="shared" si="186"/>
        <v>1</v>
      </c>
      <c r="N1110" s="177"/>
    </row>
    <row r="1111" spans="1:76" x14ac:dyDescent="0.25">
      <c r="A1111" s="191" t="s">
        <v>141</v>
      </c>
      <c r="B1111" s="190" t="s">
        <v>650</v>
      </c>
      <c r="C1111" s="190" t="s">
        <v>284</v>
      </c>
      <c r="D1111" s="257" t="s">
        <v>285</v>
      </c>
      <c r="E1111" s="258"/>
      <c r="F1111" s="189" t="s">
        <v>12</v>
      </c>
      <c r="G1111" s="189" t="s">
        <v>12</v>
      </c>
      <c r="H1111" s="189" t="s">
        <v>12</v>
      </c>
      <c r="I1111" s="187">
        <f>ROUND(SUM(I1112:I1143),2)</f>
        <v>0</v>
      </c>
      <c r="J1111" s="187">
        <f>ROUND(SUM(J1112:J1143),2)</f>
        <v>0</v>
      </c>
      <c r="K1111" s="187">
        <f>ROUND(SUM(K1112:K1143),2)</f>
        <v>0</v>
      </c>
      <c r="L1111" s="183" t="s">
        <v>141</v>
      </c>
      <c r="M1111" s="187">
        <f>SUM(M1112:M1143)</f>
        <v>9.2969999999999997E-2</v>
      </c>
      <c r="N1111" s="188" t="s">
        <v>141</v>
      </c>
      <c r="AI1111" s="183" t="s">
        <v>650</v>
      </c>
      <c r="AS1111" s="187">
        <f>SUM(AJ1112:AJ1143)</f>
        <v>0</v>
      </c>
      <c r="AT1111" s="187">
        <f>SUM(AK1112:AK1143)</f>
        <v>0</v>
      </c>
      <c r="AU1111" s="187">
        <f>SUM(AL1112:AL1143)</f>
        <v>0</v>
      </c>
    </row>
    <row r="1112" spans="1:76" x14ac:dyDescent="0.25">
      <c r="A1112" s="186" t="s">
        <v>684</v>
      </c>
      <c r="B1112" s="168" t="s">
        <v>650</v>
      </c>
      <c r="C1112" s="168" t="s">
        <v>475</v>
      </c>
      <c r="D1112" s="247" t="s">
        <v>476</v>
      </c>
      <c r="E1112" s="239"/>
      <c r="F1112" s="168" t="s">
        <v>167</v>
      </c>
      <c r="G1112" s="181">
        <f>SUM(G1113:G1115)</f>
        <v>22</v>
      </c>
      <c r="H1112" s="185"/>
      <c r="I1112" s="181">
        <f>ROUND(G1112*AO1112,2)</f>
        <v>0</v>
      </c>
      <c r="J1112" s="181">
        <f>ROUND(G1112*AP1112,2)</f>
        <v>0</v>
      </c>
      <c r="K1112" s="181">
        <f>ROUND(G1112*H1112,2)</f>
        <v>0</v>
      </c>
      <c r="L1112" s="181">
        <v>2.3400000000000001E-3</v>
      </c>
      <c r="M1112" s="181">
        <f>G1112*L1112</f>
        <v>5.1479999999999998E-2</v>
      </c>
      <c r="N1112" s="184" t="s">
        <v>812</v>
      </c>
      <c r="Z1112" s="181">
        <f>ROUND(IF(AQ1112="5",BJ1112,0),2)</f>
        <v>0</v>
      </c>
      <c r="AB1112" s="181">
        <f>ROUND(IF(AQ1112="1",BH1112,0),2)</f>
        <v>0</v>
      </c>
      <c r="AC1112" s="181">
        <f>ROUND(IF(AQ1112="1",BI1112,0),2)</f>
        <v>0</v>
      </c>
      <c r="AD1112" s="181">
        <f>ROUND(IF(AQ1112="7",BH1112,0),2)</f>
        <v>0</v>
      </c>
      <c r="AE1112" s="181">
        <f>ROUND(IF(AQ1112="7",BI1112,0),2)</f>
        <v>0</v>
      </c>
      <c r="AF1112" s="181">
        <f>ROUND(IF(AQ1112="2",BH1112,0),2)</f>
        <v>0</v>
      </c>
      <c r="AG1112" s="181">
        <f>ROUND(IF(AQ1112="2",BI1112,0),2)</f>
        <v>0</v>
      </c>
      <c r="AH1112" s="181">
        <f>ROUND(IF(AQ1112="0",BJ1112,0),2)</f>
        <v>0</v>
      </c>
      <c r="AI1112" s="183" t="s">
        <v>650</v>
      </c>
      <c r="AJ1112" s="181">
        <f>IF(AN1112=0,K1112,0)</f>
        <v>0</v>
      </c>
      <c r="AK1112" s="181">
        <f>IF(AN1112=12,K1112,0)</f>
        <v>0</v>
      </c>
      <c r="AL1112" s="181">
        <f>IF(AN1112=21,K1112,0)</f>
        <v>0</v>
      </c>
      <c r="AN1112" s="181">
        <v>21</v>
      </c>
      <c r="AO1112" s="181">
        <f>H1112*0.499607531</f>
        <v>0</v>
      </c>
      <c r="AP1112" s="181">
        <f>H1112*(1-0.499607531)</f>
        <v>0</v>
      </c>
      <c r="AQ1112" s="182" t="s">
        <v>220</v>
      </c>
      <c r="AV1112" s="181">
        <f>ROUND(AW1112+AX1112,2)</f>
        <v>0</v>
      </c>
      <c r="AW1112" s="181">
        <f>ROUND(G1112*AO1112,2)</f>
        <v>0</v>
      </c>
      <c r="AX1112" s="181">
        <f>ROUND(G1112*AP1112,2)</f>
        <v>0</v>
      </c>
      <c r="AY1112" s="182" t="s">
        <v>760</v>
      </c>
      <c r="AZ1112" s="182" t="s">
        <v>759</v>
      </c>
      <c r="BA1112" s="183" t="s">
        <v>744</v>
      </c>
      <c r="BC1112" s="181">
        <f>AW1112+AX1112</f>
        <v>0</v>
      </c>
      <c r="BD1112" s="181">
        <f>H1112/(100-BE1112)*100</f>
        <v>0</v>
      </c>
      <c r="BE1112" s="181">
        <v>0</v>
      </c>
      <c r="BF1112" s="181">
        <f>M1112</f>
        <v>5.1479999999999998E-2</v>
      </c>
      <c r="BH1112" s="181">
        <f>G1112*AO1112</f>
        <v>0</v>
      </c>
      <c r="BI1112" s="181">
        <f>G1112*AP1112</f>
        <v>0</v>
      </c>
      <c r="BJ1112" s="181">
        <f>G1112*H1112</f>
        <v>0</v>
      </c>
      <c r="BK1112" s="182" t="s">
        <v>747</v>
      </c>
      <c r="BL1112" s="181">
        <v>734</v>
      </c>
      <c r="BW1112" s="181">
        <v>21</v>
      </c>
      <c r="BX1112" s="169" t="s">
        <v>476</v>
      </c>
    </row>
    <row r="1113" spans="1:76" x14ac:dyDescent="0.25">
      <c r="A1113" s="180"/>
      <c r="D1113" s="179">
        <v>14</v>
      </c>
      <c r="E1113" s="179" t="s">
        <v>737</v>
      </c>
      <c r="G1113" s="178">
        <f t="shared" ref="G1113:G1115" si="187">D1113</f>
        <v>14</v>
      </c>
      <c r="N1113" s="177"/>
    </row>
    <row r="1114" spans="1:76" x14ac:dyDescent="0.25">
      <c r="A1114" s="180"/>
      <c r="D1114" s="179">
        <v>0</v>
      </c>
      <c r="E1114" s="179" t="s">
        <v>738</v>
      </c>
      <c r="G1114" s="178">
        <f t="shared" si="187"/>
        <v>0</v>
      </c>
      <c r="N1114" s="177"/>
    </row>
    <row r="1115" spans="1:76" x14ac:dyDescent="0.25">
      <c r="A1115" s="180"/>
      <c r="D1115" s="179">
        <v>8</v>
      </c>
      <c r="E1115" s="179" t="s">
        <v>733</v>
      </c>
      <c r="G1115" s="178">
        <f t="shared" si="187"/>
        <v>8</v>
      </c>
      <c r="N1115" s="177"/>
    </row>
    <row r="1116" spans="1:76" x14ac:dyDescent="0.25">
      <c r="A1116" s="186" t="s">
        <v>685</v>
      </c>
      <c r="B1116" s="168" t="s">
        <v>650</v>
      </c>
      <c r="C1116" s="168" t="s">
        <v>478</v>
      </c>
      <c r="D1116" s="247" t="s">
        <v>479</v>
      </c>
      <c r="E1116" s="239"/>
      <c r="F1116" s="168" t="s">
        <v>98</v>
      </c>
      <c r="G1116" s="181">
        <f>SUM(G1117:G1119)</f>
        <v>22</v>
      </c>
      <c r="H1116" s="185"/>
      <c r="I1116" s="181">
        <f>ROUND(G1116*AO1116,2)</f>
        <v>0</v>
      </c>
      <c r="J1116" s="181">
        <f>ROUND(G1116*AP1116,2)</f>
        <v>0</v>
      </c>
      <c r="K1116" s="181">
        <f>ROUND(G1116*H1116,2)</f>
        <v>0</v>
      </c>
      <c r="L1116" s="181">
        <v>0</v>
      </c>
      <c r="M1116" s="181">
        <f>G1116*L1116</f>
        <v>0</v>
      </c>
      <c r="N1116" s="184" t="s">
        <v>141</v>
      </c>
      <c r="Z1116" s="181">
        <f>ROUND(IF(AQ1116="5",BJ1116,0),2)</f>
        <v>0</v>
      </c>
      <c r="AB1116" s="181">
        <f>ROUND(IF(AQ1116="1",BH1116,0),2)</f>
        <v>0</v>
      </c>
      <c r="AC1116" s="181">
        <f>ROUND(IF(AQ1116="1",BI1116,0),2)</f>
        <v>0</v>
      </c>
      <c r="AD1116" s="181">
        <f>ROUND(IF(AQ1116="7",BH1116,0),2)</f>
        <v>0</v>
      </c>
      <c r="AE1116" s="181">
        <f>ROUND(IF(AQ1116="7",BI1116,0),2)</f>
        <v>0</v>
      </c>
      <c r="AF1116" s="181">
        <f>ROUND(IF(AQ1116="2",BH1116,0),2)</f>
        <v>0</v>
      </c>
      <c r="AG1116" s="181">
        <f>ROUND(IF(AQ1116="2",BI1116,0),2)</f>
        <v>0</v>
      </c>
      <c r="AH1116" s="181">
        <f>ROUND(IF(AQ1116="0",BJ1116,0),2)</f>
        <v>0</v>
      </c>
      <c r="AI1116" s="183" t="s">
        <v>650</v>
      </c>
      <c r="AJ1116" s="181">
        <f>IF(AN1116=0,K1116,0)</f>
        <v>0</v>
      </c>
      <c r="AK1116" s="181">
        <f>IF(AN1116=12,K1116,0)</f>
        <v>0</v>
      </c>
      <c r="AL1116" s="181">
        <f>IF(AN1116=21,K1116,0)</f>
        <v>0</v>
      </c>
      <c r="AN1116" s="181">
        <v>21</v>
      </c>
      <c r="AO1116" s="181">
        <f>H1116*1</f>
        <v>0</v>
      </c>
      <c r="AP1116" s="181">
        <f>H1116*(1-1)</f>
        <v>0</v>
      </c>
      <c r="AQ1116" s="182" t="s">
        <v>220</v>
      </c>
      <c r="AV1116" s="181">
        <f>ROUND(AW1116+AX1116,2)</f>
        <v>0</v>
      </c>
      <c r="AW1116" s="181">
        <f>ROUND(G1116*AO1116,2)</f>
        <v>0</v>
      </c>
      <c r="AX1116" s="181">
        <f>ROUND(G1116*AP1116,2)</f>
        <v>0</v>
      </c>
      <c r="AY1116" s="182" t="s">
        <v>760</v>
      </c>
      <c r="AZ1116" s="182" t="s">
        <v>759</v>
      </c>
      <c r="BA1116" s="183" t="s">
        <v>744</v>
      </c>
      <c r="BC1116" s="181">
        <f>AW1116+AX1116</f>
        <v>0</v>
      </c>
      <c r="BD1116" s="181">
        <f>H1116/(100-BE1116)*100</f>
        <v>0</v>
      </c>
      <c r="BE1116" s="181">
        <v>0</v>
      </c>
      <c r="BF1116" s="181">
        <f>M1116</f>
        <v>0</v>
      </c>
      <c r="BH1116" s="181">
        <f>G1116*AO1116</f>
        <v>0</v>
      </c>
      <c r="BI1116" s="181">
        <f>G1116*AP1116</f>
        <v>0</v>
      </c>
      <c r="BJ1116" s="181">
        <f>G1116*H1116</f>
        <v>0</v>
      </c>
      <c r="BK1116" s="182" t="s">
        <v>242</v>
      </c>
      <c r="BL1116" s="181">
        <v>734</v>
      </c>
      <c r="BW1116" s="181">
        <v>21</v>
      </c>
      <c r="BX1116" s="169" t="s">
        <v>479</v>
      </c>
    </row>
    <row r="1117" spans="1:76" x14ac:dyDescent="0.25">
      <c r="A1117" s="180"/>
      <c r="D1117" s="179">
        <v>14</v>
      </c>
      <c r="E1117" s="179" t="s">
        <v>737</v>
      </c>
      <c r="G1117" s="178">
        <f t="shared" ref="G1117:G1119" si="188">D1117</f>
        <v>14</v>
      </c>
      <c r="N1117" s="177"/>
    </row>
    <row r="1118" spans="1:76" x14ac:dyDescent="0.25">
      <c r="A1118" s="180"/>
      <c r="D1118" s="179">
        <v>0</v>
      </c>
      <c r="E1118" s="179" t="s">
        <v>738</v>
      </c>
      <c r="G1118" s="178">
        <f t="shared" si="188"/>
        <v>0</v>
      </c>
      <c r="N1118" s="177"/>
    </row>
    <row r="1119" spans="1:76" x14ac:dyDescent="0.25">
      <c r="A1119" s="180"/>
      <c r="D1119" s="179">
        <v>8</v>
      </c>
      <c r="E1119" s="179" t="s">
        <v>733</v>
      </c>
      <c r="G1119" s="178">
        <f t="shared" si="188"/>
        <v>8</v>
      </c>
      <c r="N1119" s="177"/>
    </row>
    <row r="1120" spans="1:76" ht="165.75" x14ac:dyDescent="0.25">
      <c r="A1120" s="180"/>
      <c r="C1120" s="192" t="s">
        <v>243</v>
      </c>
      <c r="D1120" s="260" t="s">
        <v>292</v>
      </c>
      <c r="E1120" s="261"/>
      <c r="F1120" s="261"/>
      <c r="G1120" s="261"/>
      <c r="H1120" s="261"/>
      <c r="I1120" s="261"/>
      <c r="J1120" s="261"/>
      <c r="K1120" s="261"/>
      <c r="L1120" s="261"/>
      <c r="M1120" s="261"/>
      <c r="N1120" s="262"/>
      <c r="BX1120" s="193" t="s">
        <v>292</v>
      </c>
    </row>
    <row r="1121" spans="1:76" x14ac:dyDescent="0.25">
      <c r="A1121" s="186" t="s">
        <v>686</v>
      </c>
      <c r="B1121" s="168" t="s">
        <v>650</v>
      </c>
      <c r="C1121" s="168" t="s">
        <v>287</v>
      </c>
      <c r="D1121" s="247" t="s">
        <v>288</v>
      </c>
      <c r="E1121" s="239"/>
      <c r="F1121" s="168" t="s">
        <v>167</v>
      </c>
      <c r="G1121" s="181">
        <f>SUM(G1122:G1124)</f>
        <v>8</v>
      </c>
      <c r="H1121" s="185"/>
      <c r="I1121" s="181">
        <f>ROUND(G1121*AO1121,2)</f>
        <v>0</v>
      </c>
      <c r="J1121" s="181">
        <f>ROUND(G1121*AP1121,2)</f>
        <v>0</v>
      </c>
      <c r="K1121" s="181">
        <f>ROUND(G1121*H1121,2)</f>
        <v>0</v>
      </c>
      <c r="L1121" s="181">
        <v>3.3300000000000001E-3</v>
      </c>
      <c r="M1121" s="181">
        <f>G1121*L1121</f>
        <v>2.664E-2</v>
      </c>
      <c r="N1121" s="184" t="s">
        <v>812</v>
      </c>
      <c r="Z1121" s="181">
        <f>ROUND(IF(AQ1121="5",BJ1121,0),2)</f>
        <v>0</v>
      </c>
      <c r="AB1121" s="181">
        <f>ROUND(IF(AQ1121="1",BH1121,0),2)</f>
        <v>0</v>
      </c>
      <c r="AC1121" s="181">
        <f>ROUND(IF(AQ1121="1",BI1121,0),2)</f>
        <v>0</v>
      </c>
      <c r="AD1121" s="181">
        <f>ROUND(IF(AQ1121="7",BH1121,0),2)</f>
        <v>0</v>
      </c>
      <c r="AE1121" s="181">
        <f>ROUND(IF(AQ1121="7",BI1121,0),2)</f>
        <v>0</v>
      </c>
      <c r="AF1121" s="181">
        <f>ROUND(IF(AQ1121="2",BH1121,0),2)</f>
        <v>0</v>
      </c>
      <c r="AG1121" s="181">
        <f>ROUND(IF(AQ1121="2",BI1121,0),2)</f>
        <v>0</v>
      </c>
      <c r="AH1121" s="181">
        <f>ROUND(IF(AQ1121="0",BJ1121,0),2)</f>
        <v>0</v>
      </c>
      <c r="AI1121" s="183" t="s">
        <v>650</v>
      </c>
      <c r="AJ1121" s="181">
        <f>IF(AN1121=0,K1121,0)</f>
        <v>0</v>
      </c>
      <c r="AK1121" s="181">
        <f>IF(AN1121=12,K1121,0)</f>
        <v>0</v>
      </c>
      <c r="AL1121" s="181">
        <f>IF(AN1121=21,K1121,0)</f>
        <v>0</v>
      </c>
      <c r="AN1121" s="181">
        <v>21</v>
      </c>
      <c r="AO1121" s="181">
        <f>H1121*0.523854167</f>
        <v>0</v>
      </c>
      <c r="AP1121" s="181">
        <f>H1121*(1-0.523854167)</f>
        <v>0</v>
      </c>
      <c r="AQ1121" s="182" t="s">
        <v>220</v>
      </c>
      <c r="AV1121" s="181">
        <f>ROUND(AW1121+AX1121,2)</f>
        <v>0</v>
      </c>
      <c r="AW1121" s="181">
        <f>ROUND(G1121*AO1121,2)</f>
        <v>0</v>
      </c>
      <c r="AX1121" s="181">
        <f>ROUND(G1121*AP1121,2)</f>
        <v>0</v>
      </c>
      <c r="AY1121" s="182" t="s">
        <v>760</v>
      </c>
      <c r="AZ1121" s="182" t="s">
        <v>759</v>
      </c>
      <c r="BA1121" s="183" t="s">
        <v>744</v>
      </c>
      <c r="BC1121" s="181">
        <f>AW1121+AX1121</f>
        <v>0</v>
      </c>
      <c r="BD1121" s="181">
        <f>H1121/(100-BE1121)*100</f>
        <v>0</v>
      </c>
      <c r="BE1121" s="181">
        <v>0</v>
      </c>
      <c r="BF1121" s="181">
        <f>M1121</f>
        <v>2.664E-2</v>
      </c>
      <c r="BH1121" s="181">
        <f>G1121*AO1121</f>
        <v>0</v>
      </c>
      <c r="BI1121" s="181">
        <f>G1121*AP1121</f>
        <v>0</v>
      </c>
      <c r="BJ1121" s="181">
        <f>G1121*H1121</f>
        <v>0</v>
      </c>
      <c r="BK1121" s="182" t="s">
        <v>747</v>
      </c>
      <c r="BL1121" s="181">
        <v>734</v>
      </c>
      <c r="BW1121" s="181">
        <v>21</v>
      </c>
      <c r="BX1121" s="169" t="s">
        <v>288</v>
      </c>
    </row>
    <row r="1122" spans="1:76" x14ac:dyDescent="0.25">
      <c r="A1122" s="180"/>
      <c r="D1122" s="179">
        <v>2</v>
      </c>
      <c r="E1122" s="179" t="s">
        <v>737</v>
      </c>
      <c r="G1122" s="178">
        <f t="shared" ref="G1122:G1124" si="189">D1122</f>
        <v>2</v>
      </c>
      <c r="N1122" s="177"/>
    </row>
    <row r="1123" spans="1:76" x14ac:dyDescent="0.25">
      <c r="A1123" s="180"/>
      <c r="D1123" s="179">
        <v>0</v>
      </c>
      <c r="E1123" s="179" t="s">
        <v>738</v>
      </c>
      <c r="G1123" s="178">
        <f t="shared" si="189"/>
        <v>0</v>
      </c>
      <c r="N1123" s="177"/>
    </row>
    <row r="1124" spans="1:76" x14ac:dyDescent="0.25">
      <c r="A1124" s="180"/>
      <c r="D1124" s="179">
        <v>6</v>
      </c>
      <c r="E1124" s="179" t="s">
        <v>733</v>
      </c>
      <c r="G1124" s="178">
        <f t="shared" si="189"/>
        <v>6</v>
      </c>
      <c r="N1124" s="177"/>
    </row>
    <row r="1125" spans="1:76" x14ac:dyDescent="0.25">
      <c r="A1125" s="186" t="s">
        <v>687</v>
      </c>
      <c r="B1125" s="168" t="s">
        <v>650</v>
      </c>
      <c r="C1125" s="168" t="s">
        <v>290</v>
      </c>
      <c r="D1125" s="247" t="s">
        <v>291</v>
      </c>
      <c r="E1125" s="239"/>
      <c r="F1125" s="168" t="s">
        <v>98</v>
      </c>
      <c r="G1125" s="181">
        <f>SUM(G1126:G1128)</f>
        <v>8</v>
      </c>
      <c r="H1125" s="185"/>
      <c r="I1125" s="181">
        <f>ROUND(G1125*AO1125,2)</f>
        <v>0</v>
      </c>
      <c r="J1125" s="181">
        <f>ROUND(G1125*AP1125,2)</f>
        <v>0</v>
      </c>
      <c r="K1125" s="181">
        <f>ROUND(G1125*H1125,2)</f>
        <v>0</v>
      </c>
      <c r="L1125" s="181">
        <v>0</v>
      </c>
      <c r="M1125" s="181">
        <f>G1125*L1125</f>
        <v>0</v>
      </c>
      <c r="N1125" s="184" t="s">
        <v>141</v>
      </c>
      <c r="Z1125" s="181">
        <f>ROUND(IF(AQ1125="5",BJ1125,0),2)</f>
        <v>0</v>
      </c>
      <c r="AB1125" s="181">
        <f>ROUND(IF(AQ1125="1",BH1125,0),2)</f>
        <v>0</v>
      </c>
      <c r="AC1125" s="181">
        <f>ROUND(IF(AQ1125="1",BI1125,0),2)</f>
        <v>0</v>
      </c>
      <c r="AD1125" s="181">
        <f>ROUND(IF(AQ1125="7",BH1125,0),2)</f>
        <v>0</v>
      </c>
      <c r="AE1125" s="181">
        <f>ROUND(IF(AQ1125="7",BI1125,0),2)</f>
        <v>0</v>
      </c>
      <c r="AF1125" s="181">
        <f>ROUND(IF(AQ1125="2",BH1125,0),2)</f>
        <v>0</v>
      </c>
      <c r="AG1125" s="181">
        <f>ROUND(IF(AQ1125="2",BI1125,0),2)</f>
        <v>0</v>
      </c>
      <c r="AH1125" s="181">
        <f>ROUND(IF(AQ1125="0",BJ1125,0),2)</f>
        <v>0</v>
      </c>
      <c r="AI1125" s="183" t="s">
        <v>650</v>
      </c>
      <c r="AJ1125" s="181">
        <f>IF(AN1125=0,K1125,0)</f>
        <v>0</v>
      </c>
      <c r="AK1125" s="181">
        <f>IF(AN1125=12,K1125,0)</f>
        <v>0</v>
      </c>
      <c r="AL1125" s="181">
        <f>IF(AN1125=21,K1125,0)</f>
        <v>0</v>
      </c>
      <c r="AN1125" s="181">
        <v>21</v>
      </c>
      <c r="AO1125" s="181">
        <f>H1125*1</f>
        <v>0</v>
      </c>
      <c r="AP1125" s="181">
        <f>H1125*(1-1)</f>
        <v>0</v>
      </c>
      <c r="AQ1125" s="182" t="s">
        <v>220</v>
      </c>
      <c r="AV1125" s="181">
        <f>ROUND(AW1125+AX1125,2)</f>
        <v>0</v>
      </c>
      <c r="AW1125" s="181">
        <f>ROUND(G1125*AO1125,2)</f>
        <v>0</v>
      </c>
      <c r="AX1125" s="181">
        <f>ROUND(G1125*AP1125,2)</f>
        <v>0</v>
      </c>
      <c r="AY1125" s="182" t="s">
        <v>760</v>
      </c>
      <c r="AZ1125" s="182" t="s">
        <v>759</v>
      </c>
      <c r="BA1125" s="183" t="s">
        <v>744</v>
      </c>
      <c r="BC1125" s="181">
        <f>AW1125+AX1125</f>
        <v>0</v>
      </c>
      <c r="BD1125" s="181">
        <f>H1125/(100-BE1125)*100</f>
        <v>0</v>
      </c>
      <c r="BE1125" s="181">
        <v>0</v>
      </c>
      <c r="BF1125" s="181">
        <f>M1125</f>
        <v>0</v>
      </c>
      <c r="BH1125" s="181">
        <f>G1125*AO1125</f>
        <v>0</v>
      </c>
      <c r="BI1125" s="181">
        <f>G1125*AP1125</f>
        <v>0</v>
      </c>
      <c r="BJ1125" s="181">
        <f>G1125*H1125</f>
        <v>0</v>
      </c>
      <c r="BK1125" s="182" t="s">
        <v>242</v>
      </c>
      <c r="BL1125" s="181">
        <v>734</v>
      </c>
      <c r="BW1125" s="181">
        <v>21</v>
      </c>
      <c r="BX1125" s="169" t="s">
        <v>291</v>
      </c>
    </row>
    <row r="1126" spans="1:76" x14ac:dyDescent="0.25">
      <c r="A1126" s="180"/>
      <c r="D1126" s="179">
        <v>2</v>
      </c>
      <c r="E1126" s="179" t="s">
        <v>737</v>
      </c>
      <c r="G1126" s="178">
        <f t="shared" ref="G1126:G1128" si="190">D1126</f>
        <v>2</v>
      </c>
      <c r="N1126" s="177"/>
    </row>
    <row r="1127" spans="1:76" x14ac:dyDescent="0.25">
      <c r="A1127" s="180"/>
      <c r="D1127" s="179">
        <v>0</v>
      </c>
      <c r="E1127" s="179" t="s">
        <v>738</v>
      </c>
      <c r="G1127" s="178">
        <f t="shared" si="190"/>
        <v>0</v>
      </c>
      <c r="N1127" s="177"/>
    </row>
    <row r="1128" spans="1:76" x14ac:dyDescent="0.25">
      <c r="A1128" s="180"/>
      <c r="D1128" s="179">
        <v>6</v>
      </c>
      <c r="E1128" s="179" t="s">
        <v>733</v>
      </c>
      <c r="G1128" s="178">
        <f t="shared" si="190"/>
        <v>6</v>
      </c>
      <c r="N1128" s="177"/>
    </row>
    <row r="1129" spans="1:76" ht="165.75" x14ac:dyDescent="0.25">
      <c r="A1129" s="180"/>
      <c r="C1129" s="192" t="s">
        <v>243</v>
      </c>
      <c r="D1129" s="260" t="s">
        <v>292</v>
      </c>
      <c r="E1129" s="261"/>
      <c r="F1129" s="261"/>
      <c r="G1129" s="261"/>
      <c r="H1129" s="261"/>
      <c r="I1129" s="261"/>
      <c r="J1129" s="261"/>
      <c r="K1129" s="261"/>
      <c r="L1129" s="261"/>
      <c r="M1129" s="261"/>
      <c r="N1129" s="262"/>
      <c r="BX1129" s="193" t="s">
        <v>292</v>
      </c>
    </row>
    <row r="1130" spans="1:76" x14ac:dyDescent="0.25">
      <c r="A1130" s="186" t="s">
        <v>688</v>
      </c>
      <c r="B1130" s="168" t="s">
        <v>650</v>
      </c>
      <c r="C1130" s="168" t="s">
        <v>287</v>
      </c>
      <c r="D1130" s="247" t="s">
        <v>490</v>
      </c>
      <c r="E1130" s="239"/>
      <c r="F1130" s="168" t="s">
        <v>167</v>
      </c>
      <c r="G1130" s="181">
        <f>SUM(G1131:G1133)</f>
        <v>3</v>
      </c>
      <c r="H1130" s="185"/>
      <c r="I1130" s="181">
        <f>ROUND(G1130*AO1130,2)</f>
        <v>0</v>
      </c>
      <c r="J1130" s="181">
        <f>ROUND(G1130*AP1130,2)</f>
        <v>0</v>
      </c>
      <c r="K1130" s="181">
        <f>ROUND(G1130*H1130,2)</f>
        <v>0</v>
      </c>
      <c r="L1130" s="181">
        <v>3.3300000000000001E-3</v>
      </c>
      <c r="M1130" s="181">
        <f>G1130*L1130</f>
        <v>9.9900000000000006E-3</v>
      </c>
      <c r="N1130" s="184" t="s">
        <v>812</v>
      </c>
      <c r="Z1130" s="181">
        <f>ROUND(IF(AQ1130="5",BJ1130,0),2)</f>
        <v>0</v>
      </c>
      <c r="AB1130" s="181">
        <f>ROUND(IF(AQ1130="1",BH1130,0),2)</f>
        <v>0</v>
      </c>
      <c r="AC1130" s="181">
        <f>ROUND(IF(AQ1130="1",BI1130,0),2)</f>
        <v>0</v>
      </c>
      <c r="AD1130" s="181">
        <f>ROUND(IF(AQ1130="7",BH1130,0),2)</f>
        <v>0</v>
      </c>
      <c r="AE1130" s="181">
        <f>ROUND(IF(AQ1130="7",BI1130,0),2)</f>
        <v>0</v>
      </c>
      <c r="AF1130" s="181">
        <f>ROUND(IF(AQ1130="2",BH1130,0),2)</f>
        <v>0</v>
      </c>
      <c r="AG1130" s="181">
        <f>ROUND(IF(AQ1130="2",BI1130,0),2)</f>
        <v>0</v>
      </c>
      <c r="AH1130" s="181">
        <f>ROUND(IF(AQ1130="0",BJ1130,0),2)</f>
        <v>0</v>
      </c>
      <c r="AI1130" s="183" t="s">
        <v>650</v>
      </c>
      <c r="AJ1130" s="181">
        <f>IF(AN1130=0,K1130,0)</f>
        <v>0</v>
      </c>
      <c r="AK1130" s="181">
        <f>IF(AN1130=12,K1130,0)</f>
        <v>0</v>
      </c>
      <c r="AL1130" s="181">
        <f>IF(AN1130=21,K1130,0)</f>
        <v>0</v>
      </c>
      <c r="AN1130" s="181">
        <v>21</v>
      </c>
      <c r="AO1130" s="181">
        <f>H1130*0.523854167</f>
        <v>0</v>
      </c>
      <c r="AP1130" s="181">
        <f>H1130*(1-0.523854167)</f>
        <v>0</v>
      </c>
      <c r="AQ1130" s="182" t="s">
        <v>220</v>
      </c>
      <c r="AV1130" s="181">
        <f>ROUND(AW1130+AX1130,2)</f>
        <v>0</v>
      </c>
      <c r="AW1130" s="181">
        <f>ROUND(G1130*AO1130,2)</f>
        <v>0</v>
      </c>
      <c r="AX1130" s="181">
        <f>ROUND(G1130*AP1130,2)</f>
        <v>0</v>
      </c>
      <c r="AY1130" s="182" t="s">
        <v>760</v>
      </c>
      <c r="AZ1130" s="182" t="s">
        <v>759</v>
      </c>
      <c r="BA1130" s="183" t="s">
        <v>744</v>
      </c>
      <c r="BC1130" s="181">
        <f>AW1130+AX1130</f>
        <v>0</v>
      </c>
      <c r="BD1130" s="181">
        <f>H1130/(100-BE1130)*100</f>
        <v>0</v>
      </c>
      <c r="BE1130" s="181">
        <v>0</v>
      </c>
      <c r="BF1130" s="181">
        <f>M1130</f>
        <v>9.9900000000000006E-3</v>
      </c>
      <c r="BH1130" s="181">
        <f>G1130*AO1130</f>
        <v>0</v>
      </c>
      <c r="BI1130" s="181">
        <f>G1130*AP1130</f>
        <v>0</v>
      </c>
      <c r="BJ1130" s="181">
        <f>G1130*H1130</f>
        <v>0</v>
      </c>
      <c r="BK1130" s="182" t="s">
        <v>747</v>
      </c>
      <c r="BL1130" s="181">
        <v>734</v>
      </c>
      <c r="BW1130" s="181">
        <v>21</v>
      </c>
      <c r="BX1130" s="169" t="s">
        <v>490</v>
      </c>
    </row>
    <row r="1131" spans="1:76" x14ac:dyDescent="0.25">
      <c r="A1131" s="180"/>
      <c r="D1131" s="179">
        <v>1</v>
      </c>
      <c r="E1131" s="179" t="s">
        <v>737</v>
      </c>
      <c r="G1131" s="178">
        <f t="shared" ref="G1131:G1133" si="191">D1131</f>
        <v>1</v>
      </c>
      <c r="N1131" s="177"/>
    </row>
    <row r="1132" spans="1:76" x14ac:dyDescent="0.25">
      <c r="A1132" s="180"/>
      <c r="D1132" s="179">
        <v>0</v>
      </c>
      <c r="E1132" s="179" t="s">
        <v>738</v>
      </c>
      <c r="G1132" s="178">
        <f t="shared" si="191"/>
        <v>0</v>
      </c>
      <c r="N1132" s="177"/>
    </row>
    <row r="1133" spans="1:76" x14ac:dyDescent="0.25">
      <c r="A1133" s="180"/>
      <c r="D1133" s="179">
        <v>2</v>
      </c>
      <c r="E1133" s="179" t="s">
        <v>733</v>
      </c>
      <c r="G1133" s="178">
        <f t="shared" si="191"/>
        <v>2</v>
      </c>
      <c r="N1133" s="177"/>
    </row>
    <row r="1134" spans="1:76" x14ac:dyDescent="0.25">
      <c r="A1134" s="186" t="s">
        <v>689</v>
      </c>
      <c r="B1134" s="168" t="s">
        <v>650</v>
      </c>
      <c r="C1134" s="168" t="s">
        <v>492</v>
      </c>
      <c r="D1134" s="247" t="s">
        <v>493</v>
      </c>
      <c r="E1134" s="239"/>
      <c r="F1134" s="168" t="s">
        <v>98</v>
      </c>
      <c r="G1134" s="181">
        <f>SUM(G1135:G1137)</f>
        <v>3</v>
      </c>
      <c r="H1134" s="185"/>
      <c r="I1134" s="181">
        <f>ROUND(G1134*AO1134,2)</f>
        <v>0</v>
      </c>
      <c r="J1134" s="181">
        <f>ROUND(G1134*AP1134,2)</f>
        <v>0</v>
      </c>
      <c r="K1134" s="181">
        <f>ROUND(G1134*H1134,2)</f>
        <v>0</v>
      </c>
      <c r="L1134" s="181">
        <v>0</v>
      </c>
      <c r="M1134" s="181">
        <f>G1134*L1134</f>
        <v>0</v>
      </c>
      <c r="N1134" s="184" t="s">
        <v>141</v>
      </c>
      <c r="Z1134" s="181">
        <f>ROUND(IF(AQ1134="5",BJ1134,0),2)</f>
        <v>0</v>
      </c>
      <c r="AB1134" s="181">
        <f>ROUND(IF(AQ1134="1",BH1134,0),2)</f>
        <v>0</v>
      </c>
      <c r="AC1134" s="181">
        <f>ROUND(IF(AQ1134="1",BI1134,0),2)</f>
        <v>0</v>
      </c>
      <c r="AD1134" s="181">
        <f>ROUND(IF(AQ1134="7",BH1134,0),2)</f>
        <v>0</v>
      </c>
      <c r="AE1134" s="181">
        <f>ROUND(IF(AQ1134="7",BI1134,0),2)</f>
        <v>0</v>
      </c>
      <c r="AF1134" s="181">
        <f>ROUND(IF(AQ1134="2",BH1134,0),2)</f>
        <v>0</v>
      </c>
      <c r="AG1134" s="181">
        <f>ROUND(IF(AQ1134="2",BI1134,0),2)</f>
        <v>0</v>
      </c>
      <c r="AH1134" s="181">
        <f>ROUND(IF(AQ1134="0",BJ1134,0),2)</f>
        <v>0</v>
      </c>
      <c r="AI1134" s="183" t="s">
        <v>650</v>
      </c>
      <c r="AJ1134" s="181">
        <f>IF(AN1134=0,K1134,0)</f>
        <v>0</v>
      </c>
      <c r="AK1134" s="181">
        <f>IF(AN1134=12,K1134,0)</f>
        <v>0</v>
      </c>
      <c r="AL1134" s="181">
        <f>IF(AN1134=21,K1134,0)</f>
        <v>0</v>
      </c>
      <c r="AN1134" s="181">
        <v>21</v>
      </c>
      <c r="AO1134" s="181">
        <f>H1134*1</f>
        <v>0</v>
      </c>
      <c r="AP1134" s="181">
        <f>H1134*(1-1)</f>
        <v>0</v>
      </c>
      <c r="AQ1134" s="182" t="s">
        <v>220</v>
      </c>
      <c r="AV1134" s="181">
        <f>ROUND(AW1134+AX1134,2)</f>
        <v>0</v>
      </c>
      <c r="AW1134" s="181">
        <f>ROUND(G1134*AO1134,2)</f>
        <v>0</v>
      </c>
      <c r="AX1134" s="181">
        <f>ROUND(G1134*AP1134,2)</f>
        <v>0</v>
      </c>
      <c r="AY1134" s="182" t="s">
        <v>760</v>
      </c>
      <c r="AZ1134" s="182" t="s">
        <v>759</v>
      </c>
      <c r="BA1134" s="183" t="s">
        <v>744</v>
      </c>
      <c r="BC1134" s="181">
        <f>AW1134+AX1134</f>
        <v>0</v>
      </c>
      <c r="BD1134" s="181">
        <f>H1134/(100-BE1134)*100</f>
        <v>0</v>
      </c>
      <c r="BE1134" s="181">
        <v>0</v>
      </c>
      <c r="BF1134" s="181">
        <f>M1134</f>
        <v>0</v>
      </c>
      <c r="BH1134" s="181">
        <f>G1134*AO1134</f>
        <v>0</v>
      </c>
      <c r="BI1134" s="181">
        <f>G1134*AP1134</f>
        <v>0</v>
      </c>
      <c r="BJ1134" s="181">
        <f>G1134*H1134</f>
        <v>0</v>
      </c>
      <c r="BK1134" s="182" t="s">
        <v>242</v>
      </c>
      <c r="BL1134" s="181">
        <v>734</v>
      </c>
      <c r="BW1134" s="181">
        <v>21</v>
      </c>
      <c r="BX1134" s="169" t="s">
        <v>493</v>
      </c>
    </row>
    <row r="1135" spans="1:76" x14ac:dyDescent="0.25">
      <c r="A1135" s="180"/>
      <c r="D1135" s="179">
        <v>1</v>
      </c>
      <c r="E1135" s="179" t="s">
        <v>737</v>
      </c>
      <c r="G1135" s="178">
        <f t="shared" ref="G1135:G1137" si="192">D1135</f>
        <v>1</v>
      </c>
      <c r="N1135" s="177"/>
    </row>
    <row r="1136" spans="1:76" x14ac:dyDescent="0.25">
      <c r="A1136" s="180"/>
      <c r="D1136" s="179">
        <v>0</v>
      </c>
      <c r="E1136" s="179" t="s">
        <v>738</v>
      </c>
      <c r="G1136" s="178">
        <f t="shared" si="192"/>
        <v>0</v>
      </c>
      <c r="N1136" s="177"/>
    </row>
    <row r="1137" spans="1:76" x14ac:dyDescent="0.25">
      <c r="A1137" s="180"/>
      <c r="D1137" s="179">
        <v>2</v>
      </c>
      <c r="E1137" s="179" t="s">
        <v>733</v>
      </c>
      <c r="G1137" s="178">
        <f t="shared" si="192"/>
        <v>2</v>
      </c>
      <c r="N1137" s="177"/>
    </row>
    <row r="1138" spans="1:76" ht="165.75" x14ac:dyDescent="0.25">
      <c r="A1138" s="180"/>
      <c r="C1138" s="192" t="s">
        <v>243</v>
      </c>
      <c r="D1138" s="260" t="s">
        <v>292</v>
      </c>
      <c r="E1138" s="261"/>
      <c r="F1138" s="261"/>
      <c r="G1138" s="261"/>
      <c r="H1138" s="261"/>
      <c r="I1138" s="261"/>
      <c r="J1138" s="261"/>
      <c r="K1138" s="261"/>
      <c r="L1138" s="261"/>
      <c r="M1138" s="261"/>
      <c r="N1138" s="262"/>
      <c r="BX1138" s="193" t="s">
        <v>292</v>
      </c>
    </row>
    <row r="1139" spans="1:76" x14ac:dyDescent="0.25">
      <c r="A1139" s="186" t="s">
        <v>690</v>
      </c>
      <c r="B1139" s="168" t="s">
        <v>650</v>
      </c>
      <c r="C1139" s="168" t="s">
        <v>297</v>
      </c>
      <c r="D1139" s="247" t="s">
        <v>298</v>
      </c>
      <c r="E1139" s="239"/>
      <c r="F1139" s="168" t="s">
        <v>167</v>
      </c>
      <c r="G1139" s="181">
        <f>SUM(G1140:G1142)</f>
        <v>1</v>
      </c>
      <c r="H1139" s="185"/>
      <c r="I1139" s="181">
        <f>ROUND(G1139*AO1139,2)</f>
        <v>0</v>
      </c>
      <c r="J1139" s="181">
        <f>ROUND(G1139*AP1139,2)</f>
        <v>0</v>
      </c>
      <c r="K1139" s="181">
        <f>ROUND(G1139*H1139,2)</f>
        <v>0</v>
      </c>
      <c r="L1139" s="181">
        <v>4.8599999999999997E-3</v>
      </c>
      <c r="M1139" s="181">
        <f>G1139*L1139</f>
        <v>4.8599999999999997E-3</v>
      </c>
      <c r="N1139" s="184" t="s">
        <v>812</v>
      </c>
      <c r="Z1139" s="181">
        <f>ROUND(IF(AQ1139="5",BJ1139,0),2)</f>
        <v>0</v>
      </c>
      <c r="AB1139" s="181">
        <f>ROUND(IF(AQ1139="1",BH1139,0),2)</f>
        <v>0</v>
      </c>
      <c r="AC1139" s="181">
        <f>ROUND(IF(AQ1139="1",BI1139,0),2)</f>
        <v>0</v>
      </c>
      <c r="AD1139" s="181">
        <f>ROUND(IF(AQ1139="7",BH1139,0),2)</f>
        <v>0</v>
      </c>
      <c r="AE1139" s="181">
        <f>ROUND(IF(AQ1139="7",BI1139,0),2)</f>
        <v>0</v>
      </c>
      <c r="AF1139" s="181">
        <f>ROUND(IF(AQ1139="2",BH1139,0),2)</f>
        <v>0</v>
      </c>
      <c r="AG1139" s="181">
        <f>ROUND(IF(AQ1139="2",BI1139,0),2)</f>
        <v>0</v>
      </c>
      <c r="AH1139" s="181">
        <f>ROUND(IF(AQ1139="0",BJ1139,0),2)</f>
        <v>0</v>
      </c>
      <c r="AI1139" s="183" t="s">
        <v>650</v>
      </c>
      <c r="AJ1139" s="181">
        <f>IF(AN1139=0,K1139,0)</f>
        <v>0</v>
      </c>
      <c r="AK1139" s="181">
        <f>IF(AN1139=12,K1139,0)</f>
        <v>0</v>
      </c>
      <c r="AL1139" s="181">
        <f>IF(AN1139=21,K1139,0)</f>
        <v>0</v>
      </c>
      <c r="AN1139" s="181">
        <v>21</v>
      </c>
      <c r="AO1139" s="181">
        <f>H1139*0.551688009</f>
        <v>0</v>
      </c>
      <c r="AP1139" s="181">
        <f>H1139*(1-0.551688009)</f>
        <v>0</v>
      </c>
      <c r="AQ1139" s="182" t="s">
        <v>220</v>
      </c>
      <c r="AV1139" s="181">
        <f>ROUND(AW1139+AX1139,2)</f>
        <v>0</v>
      </c>
      <c r="AW1139" s="181">
        <f>ROUND(G1139*AO1139,2)</f>
        <v>0</v>
      </c>
      <c r="AX1139" s="181">
        <f>ROUND(G1139*AP1139,2)</f>
        <v>0</v>
      </c>
      <c r="AY1139" s="182" t="s">
        <v>760</v>
      </c>
      <c r="AZ1139" s="182" t="s">
        <v>759</v>
      </c>
      <c r="BA1139" s="183" t="s">
        <v>744</v>
      </c>
      <c r="BC1139" s="181">
        <f>AW1139+AX1139</f>
        <v>0</v>
      </c>
      <c r="BD1139" s="181">
        <f>H1139/(100-BE1139)*100</f>
        <v>0</v>
      </c>
      <c r="BE1139" s="181">
        <v>0</v>
      </c>
      <c r="BF1139" s="181">
        <f>M1139</f>
        <v>4.8599999999999997E-3</v>
      </c>
      <c r="BH1139" s="181">
        <f>G1139*AO1139</f>
        <v>0</v>
      </c>
      <c r="BI1139" s="181">
        <f>G1139*AP1139</f>
        <v>0</v>
      </c>
      <c r="BJ1139" s="181">
        <f>G1139*H1139</f>
        <v>0</v>
      </c>
      <c r="BK1139" s="182" t="s">
        <v>747</v>
      </c>
      <c r="BL1139" s="181">
        <v>734</v>
      </c>
      <c r="BW1139" s="181">
        <v>21</v>
      </c>
      <c r="BX1139" s="169" t="s">
        <v>298</v>
      </c>
    </row>
    <row r="1140" spans="1:76" x14ac:dyDescent="0.25">
      <c r="A1140" s="180"/>
      <c r="D1140" s="179">
        <v>1</v>
      </c>
      <c r="E1140" s="179" t="s">
        <v>737</v>
      </c>
      <c r="G1140" s="178">
        <f t="shared" ref="G1140:G1142" si="193">D1140</f>
        <v>1</v>
      </c>
      <c r="N1140" s="177"/>
    </row>
    <row r="1141" spans="1:76" x14ac:dyDescent="0.25">
      <c r="A1141" s="180"/>
      <c r="D1141" s="179">
        <v>0</v>
      </c>
      <c r="E1141" s="179" t="s">
        <v>738</v>
      </c>
      <c r="G1141" s="178">
        <f t="shared" si="193"/>
        <v>0</v>
      </c>
      <c r="N1141" s="177"/>
    </row>
    <row r="1142" spans="1:76" x14ac:dyDescent="0.25">
      <c r="A1142" s="180"/>
      <c r="D1142" s="179">
        <v>0</v>
      </c>
      <c r="E1142" s="179" t="s">
        <v>733</v>
      </c>
      <c r="G1142" s="178">
        <f t="shared" si="193"/>
        <v>0</v>
      </c>
      <c r="N1142" s="177"/>
    </row>
    <row r="1143" spans="1:76" x14ac:dyDescent="0.25">
      <c r="A1143" s="186" t="s">
        <v>691</v>
      </c>
      <c r="B1143" s="168" t="s">
        <v>650</v>
      </c>
      <c r="C1143" s="168" t="s">
        <v>638</v>
      </c>
      <c r="D1143" s="247" t="s">
        <v>639</v>
      </c>
      <c r="E1143" s="239"/>
      <c r="F1143" s="168" t="s">
        <v>98</v>
      </c>
      <c r="G1143" s="181">
        <f>SUM(G1144:G1146)</f>
        <v>1</v>
      </c>
      <c r="H1143" s="185"/>
      <c r="I1143" s="181">
        <f>ROUND(G1143*AO1143,2)</f>
        <v>0</v>
      </c>
      <c r="J1143" s="181">
        <f>ROUND(G1143*AP1143,2)</f>
        <v>0</v>
      </c>
      <c r="K1143" s="181">
        <f>ROUND(G1143*H1143,2)</f>
        <v>0</v>
      </c>
      <c r="L1143" s="181">
        <v>0</v>
      </c>
      <c r="M1143" s="181">
        <f>G1143*L1143</f>
        <v>0</v>
      </c>
      <c r="N1143" s="184" t="s">
        <v>141</v>
      </c>
      <c r="Z1143" s="181">
        <f>ROUND(IF(AQ1143="5",BJ1143,0),2)</f>
        <v>0</v>
      </c>
      <c r="AB1143" s="181">
        <f>ROUND(IF(AQ1143="1",BH1143,0),2)</f>
        <v>0</v>
      </c>
      <c r="AC1143" s="181">
        <f>ROUND(IF(AQ1143="1",BI1143,0),2)</f>
        <v>0</v>
      </c>
      <c r="AD1143" s="181">
        <f>ROUND(IF(AQ1143="7",BH1143,0),2)</f>
        <v>0</v>
      </c>
      <c r="AE1143" s="181">
        <f>ROUND(IF(AQ1143="7",BI1143,0),2)</f>
        <v>0</v>
      </c>
      <c r="AF1143" s="181">
        <f>ROUND(IF(AQ1143="2",BH1143,0),2)</f>
        <v>0</v>
      </c>
      <c r="AG1143" s="181">
        <f>ROUND(IF(AQ1143="2",BI1143,0),2)</f>
        <v>0</v>
      </c>
      <c r="AH1143" s="181">
        <f>ROUND(IF(AQ1143="0",BJ1143,0),2)</f>
        <v>0</v>
      </c>
      <c r="AI1143" s="183" t="s">
        <v>650</v>
      </c>
      <c r="AJ1143" s="181">
        <f>IF(AN1143=0,K1143,0)</f>
        <v>0</v>
      </c>
      <c r="AK1143" s="181">
        <f>IF(AN1143=12,K1143,0)</f>
        <v>0</v>
      </c>
      <c r="AL1143" s="181">
        <f>IF(AN1143=21,K1143,0)</f>
        <v>0</v>
      </c>
      <c r="AN1143" s="181">
        <v>21</v>
      </c>
      <c r="AO1143" s="181">
        <f>H1143*1</f>
        <v>0</v>
      </c>
      <c r="AP1143" s="181">
        <f>H1143*(1-1)</f>
        <v>0</v>
      </c>
      <c r="AQ1143" s="182" t="s">
        <v>220</v>
      </c>
      <c r="AV1143" s="181">
        <f>ROUND(AW1143+AX1143,2)</f>
        <v>0</v>
      </c>
      <c r="AW1143" s="181">
        <f>ROUND(G1143*AO1143,2)</f>
        <v>0</v>
      </c>
      <c r="AX1143" s="181">
        <f>ROUND(G1143*AP1143,2)</f>
        <v>0</v>
      </c>
      <c r="AY1143" s="182" t="s">
        <v>760</v>
      </c>
      <c r="AZ1143" s="182" t="s">
        <v>759</v>
      </c>
      <c r="BA1143" s="183" t="s">
        <v>744</v>
      </c>
      <c r="BC1143" s="181">
        <f>AW1143+AX1143</f>
        <v>0</v>
      </c>
      <c r="BD1143" s="181">
        <f>H1143/(100-BE1143)*100</f>
        <v>0</v>
      </c>
      <c r="BE1143" s="181">
        <v>0</v>
      </c>
      <c r="BF1143" s="181">
        <f>M1143</f>
        <v>0</v>
      </c>
      <c r="BH1143" s="181">
        <f>G1143*AO1143</f>
        <v>0</v>
      </c>
      <c r="BI1143" s="181">
        <f>G1143*AP1143</f>
        <v>0</v>
      </c>
      <c r="BJ1143" s="181">
        <f>G1143*H1143</f>
        <v>0</v>
      </c>
      <c r="BK1143" s="182" t="s">
        <v>242</v>
      </c>
      <c r="BL1143" s="181">
        <v>734</v>
      </c>
      <c r="BW1143" s="181">
        <v>21</v>
      </c>
      <c r="BX1143" s="169" t="s">
        <v>639</v>
      </c>
    </row>
    <row r="1144" spans="1:76" x14ac:dyDescent="0.25">
      <c r="A1144" s="180"/>
      <c r="D1144" s="179">
        <v>1</v>
      </c>
      <c r="E1144" s="179" t="s">
        <v>737</v>
      </c>
      <c r="G1144" s="178">
        <f t="shared" ref="G1144:G1146" si="194">D1144</f>
        <v>1</v>
      </c>
      <c r="N1144" s="177"/>
    </row>
    <row r="1145" spans="1:76" x14ac:dyDescent="0.25">
      <c r="A1145" s="180"/>
      <c r="D1145" s="179">
        <v>0</v>
      </c>
      <c r="E1145" s="179" t="s">
        <v>738</v>
      </c>
      <c r="G1145" s="178">
        <f t="shared" si="194"/>
        <v>0</v>
      </c>
      <c r="N1145" s="177"/>
    </row>
    <row r="1146" spans="1:76" x14ac:dyDescent="0.25">
      <c r="A1146" s="180"/>
      <c r="D1146" s="179">
        <v>0</v>
      </c>
      <c r="E1146" s="179" t="s">
        <v>733</v>
      </c>
      <c r="G1146" s="178">
        <f t="shared" si="194"/>
        <v>0</v>
      </c>
      <c r="N1146" s="177"/>
    </row>
    <row r="1147" spans="1:76" ht="165.75" x14ac:dyDescent="0.25">
      <c r="A1147" s="180"/>
      <c r="C1147" s="192" t="s">
        <v>243</v>
      </c>
      <c r="D1147" s="260" t="s">
        <v>292</v>
      </c>
      <c r="E1147" s="261"/>
      <c r="F1147" s="261"/>
      <c r="G1147" s="261"/>
      <c r="H1147" s="261"/>
      <c r="I1147" s="261"/>
      <c r="J1147" s="261"/>
      <c r="K1147" s="261"/>
      <c r="L1147" s="261"/>
      <c r="M1147" s="261"/>
      <c r="N1147" s="262"/>
      <c r="BX1147" s="193" t="s">
        <v>292</v>
      </c>
    </row>
    <row r="1148" spans="1:76" x14ac:dyDescent="0.25">
      <c r="A1148" s="191" t="s">
        <v>141</v>
      </c>
      <c r="B1148" s="190" t="s">
        <v>650</v>
      </c>
      <c r="C1148" s="190" t="s">
        <v>157</v>
      </c>
      <c r="D1148" s="257" t="s">
        <v>321</v>
      </c>
      <c r="E1148" s="258"/>
      <c r="F1148" s="189" t="s">
        <v>12</v>
      </c>
      <c r="G1148" s="189" t="s">
        <v>12</v>
      </c>
      <c r="H1148" s="189" t="s">
        <v>12</v>
      </c>
      <c r="I1148" s="187">
        <f>ROUND(SUM(I1149:I1150),2)</f>
        <v>0</v>
      </c>
      <c r="J1148" s="187">
        <f>ROUND(SUM(J1149:J1150),2)</f>
        <v>0</v>
      </c>
      <c r="K1148" s="187">
        <f>ROUND(SUM(K1149:K1150),2)</f>
        <v>0</v>
      </c>
      <c r="L1148" s="183" t="s">
        <v>141</v>
      </c>
      <c r="M1148" s="187">
        <f>SUM(M1149:M1150)</f>
        <v>0.10100000000000001</v>
      </c>
      <c r="N1148" s="188" t="s">
        <v>141</v>
      </c>
      <c r="AI1148" s="183" t="s">
        <v>650</v>
      </c>
      <c r="AS1148" s="187">
        <f>SUM(AJ1149:AJ1150)</f>
        <v>0</v>
      </c>
      <c r="AT1148" s="187">
        <f>SUM(AK1149:AK1150)</f>
        <v>0</v>
      </c>
      <c r="AU1148" s="187">
        <f>SUM(AL1149:AL1150)</f>
        <v>0</v>
      </c>
    </row>
    <row r="1149" spans="1:76" x14ac:dyDescent="0.25">
      <c r="A1149" s="186" t="s">
        <v>692</v>
      </c>
      <c r="B1149" s="168" t="s">
        <v>650</v>
      </c>
      <c r="C1149" s="168" t="s">
        <v>323</v>
      </c>
      <c r="D1149" s="247" t="s">
        <v>324</v>
      </c>
      <c r="E1149" s="239"/>
      <c r="F1149" s="168" t="s">
        <v>325</v>
      </c>
      <c r="G1149" s="181">
        <v>60</v>
      </c>
      <c r="H1149" s="185"/>
      <c r="I1149" s="181">
        <f>ROUND(G1149*AO1149,2)</f>
        <v>0</v>
      </c>
      <c r="J1149" s="181">
        <f>ROUND(G1149*AP1149,2)</f>
        <v>0</v>
      </c>
      <c r="K1149" s="181">
        <f>ROUND(G1149*H1149,2)</f>
        <v>0</v>
      </c>
      <c r="L1149" s="181">
        <v>6.0000000000000002E-5</v>
      </c>
      <c r="M1149" s="181">
        <f>G1149*L1149</f>
        <v>3.5999999999999999E-3</v>
      </c>
      <c r="N1149" s="184" t="s">
        <v>812</v>
      </c>
      <c r="Z1149" s="181">
        <f>ROUND(IF(AQ1149="5",BJ1149,0),2)</f>
        <v>0</v>
      </c>
      <c r="AB1149" s="181">
        <f>ROUND(IF(AQ1149="1",BH1149,0),2)</f>
        <v>0</v>
      </c>
      <c r="AC1149" s="181">
        <f>ROUND(IF(AQ1149="1",BI1149,0),2)</f>
        <v>0</v>
      </c>
      <c r="AD1149" s="181">
        <f>ROUND(IF(AQ1149="7",BH1149,0),2)</f>
        <v>0</v>
      </c>
      <c r="AE1149" s="181">
        <f>ROUND(IF(AQ1149="7",BI1149,0),2)</f>
        <v>0</v>
      </c>
      <c r="AF1149" s="181">
        <f>ROUND(IF(AQ1149="2",BH1149,0),2)</f>
        <v>0</v>
      </c>
      <c r="AG1149" s="181">
        <f>ROUND(IF(AQ1149="2",BI1149,0),2)</f>
        <v>0</v>
      </c>
      <c r="AH1149" s="181">
        <f>ROUND(IF(AQ1149="0",BJ1149,0),2)</f>
        <v>0</v>
      </c>
      <c r="AI1149" s="183" t="s">
        <v>650</v>
      </c>
      <c r="AJ1149" s="181">
        <f>IF(AN1149=0,K1149,0)</f>
        <v>0</v>
      </c>
      <c r="AK1149" s="181">
        <f>IF(AN1149=12,K1149,0)</f>
        <v>0</v>
      </c>
      <c r="AL1149" s="181">
        <f>IF(AN1149=21,K1149,0)</f>
        <v>0</v>
      </c>
      <c r="AN1149" s="181">
        <v>21</v>
      </c>
      <c r="AO1149" s="181">
        <f>H1149*0.064563107</f>
        <v>0</v>
      </c>
      <c r="AP1149" s="181">
        <f>H1149*(1-0.064563107)</f>
        <v>0</v>
      </c>
      <c r="AQ1149" s="182" t="s">
        <v>220</v>
      </c>
      <c r="AV1149" s="181">
        <f>ROUND(AW1149+AX1149,2)</f>
        <v>0</v>
      </c>
      <c r="AW1149" s="181">
        <f>ROUND(G1149*AO1149,2)</f>
        <v>0</v>
      </c>
      <c r="AX1149" s="181">
        <f>ROUND(G1149*AP1149,2)</f>
        <v>0</v>
      </c>
      <c r="AY1149" s="182" t="s">
        <v>757</v>
      </c>
      <c r="AZ1149" s="182" t="s">
        <v>754</v>
      </c>
      <c r="BA1149" s="183" t="s">
        <v>744</v>
      </c>
      <c r="BC1149" s="181">
        <f>AW1149+AX1149</f>
        <v>0</v>
      </c>
      <c r="BD1149" s="181">
        <f>H1149/(100-BE1149)*100</f>
        <v>0</v>
      </c>
      <c r="BE1149" s="181">
        <v>0</v>
      </c>
      <c r="BF1149" s="181">
        <f>M1149</f>
        <v>3.5999999999999999E-3</v>
      </c>
      <c r="BH1149" s="181">
        <f>G1149*AO1149</f>
        <v>0</v>
      </c>
      <c r="BI1149" s="181">
        <f>G1149*AP1149</f>
        <v>0</v>
      </c>
      <c r="BJ1149" s="181">
        <f>G1149*H1149</f>
        <v>0</v>
      </c>
      <c r="BK1149" s="182" t="s">
        <v>747</v>
      </c>
      <c r="BL1149" s="181">
        <v>767</v>
      </c>
      <c r="BW1149" s="181">
        <v>21</v>
      </c>
      <c r="BX1149" s="169" t="s">
        <v>324</v>
      </c>
    </row>
    <row r="1150" spans="1:76" x14ac:dyDescent="0.25">
      <c r="A1150" s="186" t="s">
        <v>693</v>
      </c>
      <c r="B1150" s="168" t="s">
        <v>650</v>
      </c>
      <c r="C1150" s="168" t="s">
        <v>758</v>
      </c>
      <c r="D1150" s="247" t="s">
        <v>729</v>
      </c>
      <c r="E1150" s="239"/>
      <c r="F1150" s="168" t="s">
        <v>98</v>
      </c>
      <c r="G1150" s="181">
        <v>20</v>
      </c>
      <c r="H1150" s="185"/>
      <c r="I1150" s="181">
        <f>ROUND(G1150*AO1150,2)</f>
        <v>0</v>
      </c>
      <c r="J1150" s="181">
        <f>ROUND(G1150*AP1150,2)</f>
        <v>0</v>
      </c>
      <c r="K1150" s="181">
        <f>ROUND(G1150*H1150,2)</f>
        <v>0</v>
      </c>
      <c r="L1150" s="181">
        <v>4.8700000000000002E-3</v>
      </c>
      <c r="M1150" s="181">
        <f>G1150*L1150</f>
        <v>9.74E-2</v>
      </c>
      <c r="N1150" s="184" t="s">
        <v>141</v>
      </c>
      <c r="Z1150" s="181">
        <f>ROUND(IF(AQ1150="5",BJ1150,0),2)</f>
        <v>0</v>
      </c>
      <c r="AB1150" s="181">
        <f>ROUND(IF(AQ1150="1",BH1150,0),2)</f>
        <v>0</v>
      </c>
      <c r="AC1150" s="181">
        <f>ROUND(IF(AQ1150="1",BI1150,0),2)</f>
        <v>0</v>
      </c>
      <c r="AD1150" s="181">
        <f>ROUND(IF(AQ1150="7",BH1150,0),2)</f>
        <v>0</v>
      </c>
      <c r="AE1150" s="181">
        <f>ROUND(IF(AQ1150="7",BI1150,0),2)</f>
        <v>0</v>
      </c>
      <c r="AF1150" s="181">
        <f>ROUND(IF(AQ1150="2",BH1150,0),2)</f>
        <v>0</v>
      </c>
      <c r="AG1150" s="181">
        <f>ROUND(IF(AQ1150="2",BI1150,0),2)</f>
        <v>0</v>
      </c>
      <c r="AH1150" s="181">
        <f>ROUND(IF(AQ1150="0",BJ1150,0),2)</f>
        <v>0</v>
      </c>
      <c r="AI1150" s="183" t="s">
        <v>650</v>
      </c>
      <c r="AJ1150" s="181">
        <f>IF(AN1150=0,K1150,0)</f>
        <v>0</v>
      </c>
      <c r="AK1150" s="181">
        <f>IF(AN1150=12,K1150,0)</f>
        <v>0</v>
      </c>
      <c r="AL1150" s="181">
        <f>IF(AN1150=21,K1150,0)</f>
        <v>0</v>
      </c>
      <c r="AN1150" s="181">
        <v>21</v>
      </c>
      <c r="AO1150" s="181">
        <f>H1150*0.395009511</f>
        <v>0</v>
      </c>
      <c r="AP1150" s="181">
        <f>H1150*(1-0.395009511)</f>
        <v>0</v>
      </c>
      <c r="AQ1150" s="182" t="s">
        <v>220</v>
      </c>
      <c r="AV1150" s="181">
        <f>ROUND(AW1150+AX1150,2)</f>
        <v>0</v>
      </c>
      <c r="AW1150" s="181">
        <f>ROUND(G1150*AO1150,2)</f>
        <v>0</v>
      </c>
      <c r="AX1150" s="181">
        <f>ROUND(G1150*AP1150,2)</f>
        <v>0</v>
      </c>
      <c r="AY1150" s="182" t="s">
        <v>757</v>
      </c>
      <c r="AZ1150" s="182" t="s">
        <v>754</v>
      </c>
      <c r="BA1150" s="183" t="s">
        <v>744</v>
      </c>
      <c r="BC1150" s="181">
        <f>AW1150+AX1150</f>
        <v>0</v>
      </c>
      <c r="BD1150" s="181">
        <f>H1150/(100-BE1150)*100</f>
        <v>0</v>
      </c>
      <c r="BE1150" s="181">
        <v>0</v>
      </c>
      <c r="BF1150" s="181">
        <f>M1150</f>
        <v>9.74E-2</v>
      </c>
      <c r="BH1150" s="181">
        <f>G1150*AO1150</f>
        <v>0</v>
      </c>
      <c r="BI1150" s="181">
        <f>G1150*AP1150</f>
        <v>0</v>
      </c>
      <c r="BJ1150" s="181">
        <f>G1150*H1150</f>
        <v>0</v>
      </c>
      <c r="BK1150" s="182" t="s">
        <v>747</v>
      </c>
      <c r="BL1150" s="181">
        <v>767</v>
      </c>
      <c r="BW1150" s="181">
        <v>21</v>
      </c>
      <c r="BX1150" s="169" t="s">
        <v>729</v>
      </c>
    </row>
    <row r="1151" spans="1:76" ht="13.5" customHeight="1" x14ac:dyDescent="0.25">
      <c r="A1151" s="180"/>
      <c r="C1151" s="192" t="s">
        <v>234</v>
      </c>
      <c r="D1151" s="260" t="s">
        <v>756</v>
      </c>
      <c r="E1151" s="261"/>
      <c r="F1151" s="261"/>
      <c r="G1151" s="261"/>
      <c r="H1151" s="261"/>
      <c r="I1151" s="261"/>
      <c r="J1151" s="261"/>
      <c r="K1151" s="261"/>
      <c r="L1151" s="261"/>
      <c r="M1151" s="261"/>
      <c r="N1151" s="262"/>
    </row>
    <row r="1152" spans="1:76" x14ac:dyDescent="0.25">
      <c r="A1152" s="191" t="s">
        <v>141</v>
      </c>
      <c r="B1152" s="190" t="s">
        <v>650</v>
      </c>
      <c r="C1152" s="190" t="s">
        <v>150</v>
      </c>
      <c r="D1152" s="257" t="s">
        <v>151</v>
      </c>
      <c r="E1152" s="258"/>
      <c r="F1152" s="189" t="s">
        <v>12</v>
      </c>
      <c r="G1152" s="189" t="s">
        <v>12</v>
      </c>
      <c r="H1152" s="189" t="s">
        <v>12</v>
      </c>
      <c r="I1152" s="187">
        <f>ROUND(SUM(I1153:I1158),2)</f>
        <v>0</v>
      </c>
      <c r="J1152" s="187">
        <f>ROUND(SUM(J1153:J1158),2)</f>
        <v>0</v>
      </c>
      <c r="K1152" s="187">
        <f>ROUND(SUM(K1153:K1158),2)</f>
        <v>0</v>
      </c>
      <c r="L1152" s="183" t="s">
        <v>141</v>
      </c>
      <c r="M1152" s="187">
        <f>SUM(M1153:M1158)</f>
        <v>1.044</v>
      </c>
      <c r="N1152" s="188" t="s">
        <v>141</v>
      </c>
      <c r="AI1152" s="183" t="s">
        <v>650</v>
      </c>
      <c r="AS1152" s="187">
        <f>SUM(AJ1153:AJ1158)</f>
        <v>0</v>
      </c>
      <c r="AT1152" s="187">
        <f>SUM(AK1153:AK1158)</f>
        <v>0</v>
      </c>
      <c r="AU1152" s="187">
        <f>SUM(AL1153:AL1158)</f>
        <v>0</v>
      </c>
    </row>
    <row r="1153" spans="1:76" x14ac:dyDescent="0.25">
      <c r="A1153" s="186" t="s">
        <v>694</v>
      </c>
      <c r="B1153" s="168" t="s">
        <v>650</v>
      </c>
      <c r="C1153" s="168" t="s">
        <v>152</v>
      </c>
      <c r="D1153" s="247" t="s">
        <v>153</v>
      </c>
      <c r="E1153" s="239"/>
      <c r="F1153" s="168" t="s">
        <v>98</v>
      </c>
      <c r="G1153" s="181">
        <f>SUM(G1154:G1156)</f>
        <v>6</v>
      </c>
      <c r="H1153" s="185"/>
      <c r="I1153" s="181">
        <f>ROUND(G1153*AO1153,2)</f>
        <v>0</v>
      </c>
      <c r="J1153" s="181">
        <f>ROUND(G1153*AP1153,2)</f>
        <v>0</v>
      </c>
      <c r="K1153" s="181">
        <f>ROUND(G1153*H1153,2)</f>
        <v>0</v>
      </c>
      <c r="L1153" s="181">
        <v>0.17399999999999999</v>
      </c>
      <c r="M1153" s="181">
        <f>G1153*L1153</f>
        <v>1.044</v>
      </c>
      <c r="N1153" s="184" t="s">
        <v>812</v>
      </c>
      <c r="Z1153" s="181">
        <f>ROUND(IF(AQ1153="5",BJ1153,0),2)</f>
        <v>0</v>
      </c>
      <c r="AB1153" s="181">
        <f>ROUND(IF(AQ1153="1",BH1153,0),2)</f>
        <v>0</v>
      </c>
      <c r="AC1153" s="181">
        <f>ROUND(IF(AQ1153="1",BI1153,0),2)</f>
        <v>0</v>
      </c>
      <c r="AD1153" s="181">
        <f>ROUND(IF(AQ1153="7",BH1153,0),2)</f>
        <v>0</v>
      </c>
      <c r="AE1153" s="181">
        <f>ROUND(IF(AQ1153="7",BI1153,0),2)</f>
        <v>0</v>
      </c>
      <c r="AF1153" s="181">
        <f>ROUND(IF(AQ1153="2",BH1153,0),2)</f>
        <v>0</v>
      </c>
      <c r="AG1153" s="181">
        <f>ROUND(IF(AQ1153="2",BI1153,0),2)</f>
        <v>0</v>
      </c>
      <c r="AH1153" s="181">
        <f>ROUND(IF(AQ1153="0",BJ1153,0),2)</f>
        <v>0</v>
      </c>
      <c r="AI1153" s="183" t="s">
        <v>650</v>
      </c>
      <c r="AJ1153" s="181">
        <f>IF(AN1153=0,K1153,0)</f>
        <v>0</v>
      </c>
      <c r="AK1153" s="181">
        <f>IF(AN1153=12,K1153,0)</f>
        <v>0</v>
      </c>
      <c r="AL1153" s="181">
        <f>IF(AN1153=21,K1153,0)</f>
        <v>0</v>
      </c>
      <c r="AN1153" s="181">
        <v>21</v>
      </c>
      <c r="AO1153" s="181">
        <f>H1153*0</f>
        <v>0</v>
      </c>
      <c r="AP1153" s="181">
        <f>H1153*(1-0)</f>
        <v>0</v>
      </c>
      <c r="AQ1153" s="182" t="s">
        <v>220</v>
      </c>
      <c r="AV1153" s="181">
        <f>ROUND(AW1153+AX1153,2)</f>
        <v>0</v>
      </c>
      <c r="AW1153" s="181">
        <f>ROUND(G1153*AO1153,2)</f>
        <v>0</v>
      </c>
      <c r="AX1153" s="181">
        <f>ROUND(G1153*AP1153,2)</f>
        <v>0</v>
      </c>
      <c r="AY1153" s="182" t="s">
        <v>755</v>
      </c>
      <c r="AZ1153" s="182" t="s">
        <v>754</v>
      </c>
      <c r="BA1153" s="183" t="s">
        <v>744</v>
      </c>
      <c r="BC1153" s="181">
        <f>AW1153+AX1153</f>
        <v>0</v>
      </c>
      <c r="BD1153" s="181">
        <f>H1153/(100-BE1153)*100</f>
        <v>0</v>
      </c>
      <c r="BE1153" s="181">
        <v>0</v>
      </c>
      <c r="BF1153" s="181">
        <f>M1153</f>
        <v>1.044</v>
      </c>
      <c r="BH1153" s="181">
        <f>G1153*AO1153</f>
        <v>0</v>
      </c>
      <c r="BI1153" s="181">
        <f>G1153*AP1153</f>
        <v>0</v>
      </c>
      <c r="BJ1153" s="181">
        <f>G1153*H1153</f>
        <v>0</v>
      </c>
      <c r="BK1153" s="182" t="s">
        <v>747</v>
      </c>
      <c r="BL1153" s="181">
        <v>766</v>
      </c>
      <c r="BW1153" s="181">
        <v>21</v>
      </c>
      <c r="BX1153" s="169" t="s">
        <v>153</v>
      </c>
    </row>
    <row r="1154" spans="1:76" x14ac:dyDescent="0.25">
      <c r="A1154" s="180"/>
      <c r="D1154" s="179">
        <v>3</v>
      </c>
      <c r="E1154" s="179" t="s">
        <v>737</v>
      </c>
      <c r="G1154" s="178">
        <f t="shared" ref="G1154:G1156" si="195">D1154</f>
        <v>3</v>
      </c>
      <c r="N1154" s="177"/>
    </row>
    <row r="1155" spans="1:76" x14ac:dyDescent="0.25">
      <c r="A1155" s="180"/>
      <c r="D1155" s="179">
        <v>0</v>
      </c>
      <c r="E1155" s="179" t="s">
        <v>738</v>
      </c>
      <c r="G1155" s="178">
        <f t="shared" si="195"/>
        <v>0</v>
      </c>
      <c r="N1155" s="177"/>
    </row>
    <row r="1156" spans="1:76" x14ac:dyDescent="0.25">
      <c r="A1156" s="180"/>
      <c r="D1156" s="179">
        <v>3</v>
      </c>
      <c r="E1156" s="179" t="s">
        <v>738</v>
      </c>
      <c r="G1156" s="178">
        <f t="shared" si="195"/>
        <v>3</v>
      </c>
      <c r="N1156" s="177"/>
    </row>
    <row r="1157" spans="1:76" x14ac:dyDescent="0.25">
      <c r="A1157" s="180"/>
      <c r="C1157" s="192" t="s">
        <v>243</v>
      </c>
      <c r="D1157" s="260" t="s">
        <v>696</v>
      </c>
      <c r="E1157" s="261"/>
      <c r="F1157" s="261"/>
      <c r="G1157" s="261"/>
      <c r="H1157" s="261"/>
      <c r="I1157" s="261"/>
      <c r="J1157" s="261"/>
      <c r="K1157" s="261"/>
      <c r="L1157" s="261"/>
      <c r="M1157" s="261"/>
      <c r="N1157" s="262"/>
      <c r="BX1157" s="193" t="s">
        <v>696</v>
      </c>
    </row>
    <row r="1158" spans="1:76" x14ac:dyDescent="0.25">
      <c r="A1158" s="186" t="s">
        <v>695</v>
      </c>
      <c r="B1158" s="168" t="s">
        <v>650</v>
      </c>
      <c r="C1158" s="168" t="s">
        <v>506</v>
      </c>
      <c r="D1158" s="247" t="s">
        <v>507</v>
      </c>
      <c r="E1158" s="239"/>
      <c r="F1158" s="168" t="s">
        <v>98</v>
      </c>
      <c r="G1158" s="181">
        <f>SUM(G1160:G1162)</f>
        <v>6</v>
      </c>
      <c r="H1158" s="185"/>
      <c r="I1158" s="181">
        <f>ROUND(G1158*AO1158,2)</f>
        <v>0</v>
      </c>
      <c r="J1158" s="181">
        <f>ROUND(G1158*AP1158,2)</f>
        <v>0</v>
      </c>
      <c r="K1158" s="181">
        <f>ROUND(G1158*H1158,2)</f>
        <v>0</v>
      </c>
      <c r="L1158" s="181">
        <v>0</v>
      </c>
      <c r="M1158" s="181">
        <f>G1158*L1158</f>
        <v>0</v>
      </c>
      <c r="N1158" s="184" t="s">
        <v>812</v>
      </c>
      <c r="Z1158" s="181">
        <f>ROUND(IF(AQ1158="5",BJ1158,0),2)</f>
        <v>0</v>
      </c>
      <c r="AB1158" s="181">
        <f>ROUND(IF(AQ1158="1",BH1158,0),2)</f>
        <v>0</v>
      </c>
      <c r="AC1158" s="181">
        <f>ROUND(IF(AQ1158="1",BI1158,0),2)</f>
        <v>0</v>
      </c>
      <c r="AD1158" s="181">
        <f>ROUND(IF(AQ1158="7",BH1158,0),2)</f>
        <v>0</v>
      </c>
      <c r="AE1158" s="181">
        <f>ROUND(IF(AQ1158="7",BI1158,0),2)</f>
        <v>0</v>
      </c>
      <c r="AF1158" s="181">
        <f>ROUND(IF(AQ1158="2",BH1158,0),2)</f>
        <v>0</v>
      </c>
      <c r="AG1158" s="181">
        <f>ROUND(IF(AQ1158="2",BI1158,0),2)</f>
        <v>0</v>
      </c>
      <c r="AH1158" s="181">
        <f>ROUND(IF(AQ1158="0",BJ1158,0),2)</f>
        <v>0</v>
      </c>
      <c r="AI1158" s="183" t="s">
        <v>650</v>
      </c>
      <c r="AJ1158" s="181">
        <f>IF(AN1158=0,K1158,0)</f>
        <v>0</v>
      </c>
      <c r="AK1158" s="181">
        <f>IF(AN1158=12,K1158,0)</f>
        <v>0</v>
      </c>
      <c r="AL1158" s="181">
        <f>IF(AN1158=21,K1158,0)</f>
        <v>0</v>
      </c>
      <c r="AN1158" s="181">
        <v>21</v>
      </c>
      <c r="AO1158" s="181">
        <f>H1158*0</f>
        <v>0</v>
      </c>
      <c r="AP1158" s="181">
        <f>H1158*(1-0)</f>
        <v>0</v>
      </c>
      <c r="AQ1158" s="182" t="s">
        <v>220</v>
      </c>
      <c r="AV1158" s="181">
        <f>ROUND(AW1158+AX1158,2)</f>
        <v>0</v>
      </c>
      <c r="AW1158" s="181">
        <f>ROUND(G1158*AO1158,2)</f>
        <v>0</v>
      </c>
      <c r="AX1158" s="181">
        <f>ROUND(G1158*AP1158,2)</f>
        <v>0</v>
      </c>
      <c r="AY1158" s="182" t="s">
        <v>755</v>
      </c>
      <c r="AZ1158" s="182" t="s">
        <v>754</v>
      </c>
      <c r="BA1158" s="183" t="s">
        <v>744</v>
      </c>
      <c r="BC1158" s="181">
        <f>AW1158+AX1158</f>
        <v>0</v>
      </c>
      <c r="BD1158" s="181">
        <f>H1158/(100-BE1158)*100</f>
        <v>0</v>
      </c>
      <c r="BE1158" s="181">
        <v>0</v>
      </c>
      <c r="BF1158" s="181">
        <f>M1158</f>
        <v>0</v>
      </c>
      <c r="BH1158" s="181">
        <f>G1158*AO1158</f>
        <v>0</v>
      </c>
      <c r="BI1158" s="181">
        <f>G1158*AP1158</f>
        <v>0</v>
      </c>
      <c r="BJ1158" s="181">
        <f>G1158*H1158</f>
        <v>0</v>
      </c>
      <c r="BK1158" s="182" t="s">
        <v>747</v>
      </c>
      <c r="BL1158" s="181">
        <v>766</v>
      </c>
      <c r="BW1158" s="181">
        <v>21</v>
      </c>
      <c r="BX1158" s="169" t="s">
        <v>507</v>
      </c>
    </row>
    <row r="1159" spans="1:76" ht="13.5" customHeight="1" x14ac:dyDescent="0.25">
      <c r="A1159" s="180"/>
      <c r="C1159" s="192" t="s">
        <v>234</v>
      </c>
      <c r="D1159" s="260" t="s">
        <v>508</v>
      </c>
      <c r="E1159" s="261"/>
      <c r="F1159" s="261"/>
      <c r="G1159" s="261"/>
      <c r="H1159" s="261"/>
      <c r="I1159" s="261"/>
      <c r="J1159" s="261"/>
      <c r="K1159" s="261"/>
      <c r="L1159" s="261"/>
      <c r="M1159" s="261"/>
      <c r="N1159" s="262"/>
    </row>
    <row r="1160" spans="1:76" x14ac:dyDescent="0.25">
      <c r="A1160" s="180"/>
      <c r="D1160" s="179">
        <v>3</v>
      </c>
      <c r="E1160" s="179" t="s">
        <v>737</v>
      </c>
      <c r="G1160" s="178">
        <f t="shared" ref="G1160:G1162" si="196">D1160</f>
        <v>3</v>
      </c>
      <c r="N1160" s="177"/>
    </row>
    <row r="1161" spans="1:76" x14ac:dyDescent="0.25">
      <c r="A1161" s="180"/>
      <c r="D1161" s="179">
        <v>0</v>
      </c>
      <c r="E1161" s="179" t="s">
        <v>738</v>
      </c>
      <c r="G1161" s="178">
        <f t="shared" si="196"/>
        <v>0</v>
      </c>
      <c r="N1161" s="177"/>
    </row>
    <row r="1162" spans="1:76" x14ac:dyDescent="0.25">
      <c r="A1162" s="180"/>
      <c r="D1162" s="179">
        <v>3</v>
      </c>
      <c r="E1162" s="179" t="s">
        <v>733</v>
      </c>
      <c r="G1162" s="178">
        <f t="shared" si="196"/>
        <v>3</v>
      </c>
      <c r="N1162" s="177"/>
    </row>
    <row r="1163" spans="1:76" x14ac:dyDescent="0.25">
      <c r="A1163" s="191" t="s">
        <v>141</v>
      </c>
      <c r="B1163" s="190" t="s">
        <v>650</v>
      </c>
      <c r="C1163" s="190" t="s">
        <v>326</v>
      </c>
      <c r="D1163" s="257" t="s">
        <v>327</v>
      </c>
      <c r="E1163" s="258"/>
      <c r="F1163" s="189" t="s">
        <v>12</v>
      </c>
      <c r="G1163" s="189" t="s">
        <v>12</v>
      </c>
      <c r="H1163" s="189"/>
      <c r="I1163" s="187">
        <f>ROUND(SUM(I1164:I1164),2)</f>
        <v>0</v>
      </c>
      <c r="J1163" s="187">
        <f>ROUND(SUM(J1164:J1164),2)</f>
        <v>0</v>
      </c>
      <c r="K1163" s="187">
        <f>ROUND(SUM(K1164:K1164),2)</f>
        <v>0</v>
      </c>
      <c r="L1163" s="183" t="s">
        <v>141</v>
      </c>
      <c r="M1163" s="187">
        <f>SUM(M1164:M1164)</f>
        <v>0</v>
      </c>
      <c r="N1163" s="188" t="s">
        <v>141</v>
      </c>
      <c r="AI1163" s="183" t="s">
        <v>650</v>
      </c>
      <c r="AS1163" s="187">
        <f>SUM(AJ1164:AJ1164)</f>
        <v>0</v>
      </c>
      <c r="AT1163" s="187">
        <f>SUM(AK1164:AK1164)</f>
        <v>0</v>
      </c>
      <c r="AU1163" s="187">
        <f>SUM(AL1164:AL1164)</f>
        <v>0</v>
      </c>
    </row>
    <row r="1164" spans="1:76" x14ac:dyDescent="0.25">
      <c r="A1164" s="186" t="s">
        <v>697</v>
      </c>
      <c r="B1164" s="168" t="s">
        <v>650</v>
      </c>
      <c r="C1164" s="168" t="s">
        <v>580</v>
      </c>
      <c r="D1164" s="247" t="s">
        <v>581</v>
      </c>
      <c r="E1164" s="239"/>
      <c r="F1164" s="168" t="s">
        <v>119</v>
      </c>
      <c r="G1164" s="181">
        <v>0.2</v>
      </c>
      <c r="H1164" s="185"/>
      <c r="I1164" s="181">
        <f>ROUND(G1164*AO1164,2)</f>
        <v>0</v>
      </c>
      <c r="J1164" s="181">
        <f>ROUND(G1164*AP1164,2)</f>
        <v>0</v>
      </c>
      <c r="K1164" s="181">
        <f>ROUND(G1164*H1164,2)</f>
        <v>0</v>
      </c>
      <c r="L1164" s="181">
        <v>0</v>
      </c>
      <c r="M1164" s="181">
        <f>G1164*L1164</f>
        <v>0</v>
      </c>
      <c r="N1164" s="184" t="s">
        <v>812</v>
      </c>
      <c r="Z1164" s="181">
        <f>ROUND(IF(AQ1164="5",BJ1164,0),2)</f>
        <v>0</v>
      </c>
      <c r="AB1164" s="181">
        <f>ROUND(IF(AQ1164="1",BH1164,0),2)</f>
        <v>0</v>
      </c>
      <c r="AC1164" s="181">
        <f>ROUND(IF(AQ1164="1",BI1164,0),2)</f>
        <v>0</v>
      </c>
      <c r="AD1164" s="181">
        <f>ROUND(IF(AQ1164="7",BH1164,0),2)</f>
        <v>0</v>
      </c>
      <c r="AE1164" s="181">
        <f>ROUND(IF(AQ1164="7",BI1164,0),2)</f>
        <v>0</v>
      </c>
      <c r="AF1164" s="181">
        <f>ROUND(IF(AQ1164="2",BH1164,0),2)</f>
        <v>0</v>
      </c>
      <c r="AG1164" s="181">
        <f>ROUND(IF(AQ1164="2",BI1164,0),2)</f>
        <v>0</v>
      </c>
      <c r="AH1164" s="181">
        <f>ROUND(IF(AQ1164="0",BJ1164,0),2)</f>
        <v>0</v>
      </c>
      <c r="AI1164" s="183" t="s">
        <v>650</v>
      </c>
      <c r="AJ1164" s="181">
        <f>IF(AN1164=0,K1164,0)</f>
        <v>0</v>
      </c>
      <c r="AK1164" s="181">
        <f>IF(AN1164=12,K1164,0)</f>
        <v>0</v>
      </c>
      <c r="AL1164" s="181">
        <f>IF(AN1164=21,K1164,0)</f>
        <v>0</v>
      </c>
      <c r="AN1164" s="181">
        <v>21</v>
      </c>
      <c r="AO1164" s="181">
        <f>H1164*0</f>
        <v>0</v>
      </c>
      <c r="AP1164" s="181">
        <f>H1164*(1-0)</f>
        <v>0</v>
      </c>
      <c r="AQ1164" s="182" t="s">
        <v>228</v>
      </c>
      <c r="AV1164" s="181">
        <f>ROUND(AW1164+AX1164,2)</f>
        <v>0</v>
      </c>
      <c r="AW1164" s="181">
        <f>ROUND(G1164*AO1164,2)</f>
        <v>0</v>
      </c>
      <c r="AX1164" s="181">
        <f>ROUND(G1164*AP1164,2)</f>
        <v>0</v>
      </c>
      <c r="AY1164" s="182" t="s">
        <v>753</v>
      </c>
      <c r="AZ1164" s="182" t="s">
        <v>748</v>
      </c>
      <c r="BA1164" s="183" t="s">
        <v>744</v>
      </c>
      <c r="BC1164" s="181">
        <f>AW1164+AX1164</f>
        <v>0</v>
      </c>
      <c r="BD1164" s="181">
        <f>H1164/(100-BE1164)*100</f>
        <v>0</v>
      </c>
      <c r="BE1164" s="181">
        <v>0</v>
      </c>
      <c r="BF1164" s="181">
        <f>M1164</f>
        <v>0</v>
      </c>
      <c r="BH1164" s="181">
        <f>G1164*AO1164</f>
        <v>0</v>
      </c>
      <c r="BI1164" s="181">
        <f>G1164*AP1164</f>
        <v>0</v>
      </c>
      <c r="BJ1164" s="181">
        <f>G1164*H1164</f>
        <v>0</v>
      </c>
      <c r="BK1164" s="182" t="s">
        <v>747</v>
      </c>
      <c r="BL1164" s="181"/>
      <c r="BW1164" s="181">
        <v>21</v>
      </c>
      <c r="BX1164" s="169" t="s">
        <v>581</v>
      </c>
    </row>
    <row r="1165" spans="1:76" x14ac:dyDescent="0.25">
      <c r="A1165" s="191" t="s">
        <v>141</v>
      </c>
      <c r="B1165" s="190" t="s">
        <v>650</v>
      </c>
      <c r="C1165" s="190" t="s">
        <v>331</v>
      </c>
      <c r="D1165" s="257" t="s">
        <v>216</v>
      </c>
      <c r="E1165" s="258"/>
      <c r="F1165" s="189" t="s">
        <v>12</v>
      </c>
      <c r="G1165" s="189" t="s">
        <v>12</v>
      </c>
      <c r="H1165" s="189"/>
      <c r="I1165" s="187">
        <f>ROUND(SUM(I1166:I1166),2)</f>
        <v>0</v>
      </c>
      <c r="J1165" s="187">
        <f>ROUND(SUM(J1166:J1166),2)</f>
        <v>0</v>
      </c>
      <c r="K1165" s="187">
        <f>ROUND(SUM(K1166:K1166),2)</f>
        <v>0</v>
      </c>
      <c r="L1165" s="183" t="s">
        <v>141</v>
      </c>
      <c r="M1165" s="187">
        <f>SUM(M1166:M1166)</f>
        <v>0</v>
      </c>
      <c r="N1165" s="188" t="s">
        <v>141</v>
      </c>
      <c r="AI1165" s="183" t="s">
        <v>650</v>
      </c>
      <c r="AS1165" s="187">
        <f>SUM(AJ1166:AJ1166)</f>
        <v>0</v>
      </c>
      <c r="AT1165" s="187">
        <f>SUM(AK1166:AK1166)</f>
        <v>0</v>
      </c>
      <c r="AU1165" s="187">
        <f>SUM(AL1166:AL1166)</f>
        <v>0</v>
      </c>
    </row>
    <row r="1166" spans="1:76" x14ac:dyDescent="0.25">
      <c r="A1166" s="186" t="s">
        <v>698</v>
      </c>
      <c r="B1166" s="168" t="s">
        <v>650</v>
      </c>
      <c r="C1166" s="168" t="s">
        <v>752</v>
      </c>
      <c r="D1166" s="247" t="s">
        <v>750</v>
      </c>
      <c r="E1166" s="239"/>
      <c r="F1166" s="168" t="s">
        <v>119</v>
      </c>
      <c r="G1166" s="181">
        <v>1.32</v>
      </c>
      <c r="H1166" s="185"/>
      <c r="I1166" s="181">
        <f>ROUND(G1166*AO1166,2)</f>
        <v>0</v>
      </c>
      <c r="J1166" s="181">
        <f>ROUND(G1166*AP1166,2)</f>
        <v>0</v>
      </c>
      <c r="K1166" s="181">
        <f>ROUND(G1166*H1166,2)</f>
        <v>0</v>
      </c>
      <c r="L1166" s="181">
        <v>0</v>
      </c>
      <c r="M1166" s="181">
        <f>G1166*L1166</f>
        <v>0</v>
      </c>
      <c r="N1166" s="184" t="s">
        <v>812</v>
      </c>
      <c r="Z1166" s="181">
        <f>ROUND(IF(AQ1166="5",BJ1166,0),2)</f>
        <v>0</v>
      </c>
      <c r="AB1166" s="181">
        <f>ROUND(IF(AQ1166="1",BH1166,0),2)</f>
        <v>0</v>
      </c>
      <c r="AC1166" s="181">
        <f>ROUND(IF(AQ1166="1",BI1166,0),2)</f>
        <v>0</v>
      </c>
      <c r="AD1166" s="181">
        <f>ROUND(IF(AQ1166="7",BH1166,0),2)</f>
        <v>0</v>
      </c>
      <c r="AE1166" s="181">
        <f>ROUND(IF(AQ1166="7",BI1166,0),2)</f>
        <v>0</v>
      </c>
      <c r="AF1166" s="181">
        <f>ROUND(IF(AQ1166="2",BH1166,0),2)</f>
        <v>0</v>
      </c>
      <c r="AG1166" s="181">
        <f>ROUND(IF(AQ1166="2",BI1166,0),2)</f>
        <v>0</v>
      </c>
      <c r="AH1166" s="181">
        <f>ROUND(IF(AQ1166="0",BJ1166,0),2)</f>
        <v>0</v>
      </c>
      <c r="AI1166" s="183" t="s">
        <v>650</v>
      </c>
      <c r="AJ1166" s="181">
        <f>IF(AN1166=0,K1166,0)</f>
        <v>0</v>
      </c>
      <c r="AK1166" s="181">
        <f>IF(AN1166=12,K1166,0)</f>
        <v>0</v>
      </c>
      <c r="AL1166" s="181">
        <f>IF(AN1166=21,K1166,0)</f>
        <v>0</v>
      </c>
      <c r="AN1166" s="181">
        <v>21</v>
      </c>
      <c r="AO1166" s="181">
        <f>H1166*0</f>
        <v>0</v>
      </c>
      <c r="AP1166" s="181">
        <f>H1166*(1-0)</f>
        <v>0</v>
      </c>
      <c r="AQ1166" s="182" t="s">
        <v>228</v>
      </c>
      <c r="AV1166" s="181">
        <f>ROUND(AW1166+AX1166,2)</f>
        <v>0</v>
      </c>
      <c r="AW1166" s="181">
        <f>ROUND(G1166*AO1166,2)</f>
        <v>0</v>
      </c>
      <c r="AX1166" s="181">
        <f>ROUND(G1166*AP1166,2)</f>
        <v>0</v>
      </c>
      <c r="AY1166" s="182" t="s">
        <v>751</v>
      </c>
      <c r="AZ1166" s="182" t="s">
        <v>748</v>
      </c>
      <c r="BA1166" s="183" t="s">
        <v>744</v>
      </c>
      <c r="BC1166" s="181">
        <f>AW1166+AX1166</f>
        <v>0</v>
      </c>
      <c r="BD1166" s="181">
        <f>H1166/(100-BE1166)*100</f>
        <v>0</v>
      </c>
      <c r="BE1166" s="181">
        <v>0</v>
      </c>
      <c r="BF1166" s="181">
        <f>M1166</f>
        <v>0</v>
      </c>
      <c r="BH1166" s="181">
        <f>G1166*AO1166</f>
        <v>0</v>
      </c>
      <c r="BI1166" s="181">
        <f>G1166*AP1166</f>
        <v>0</v>
      </c>
      <c r="BJ1166" s="181">
        <f>G1166*H1166</f>
        <v>0</v>
      </c>
      <c r="BK1166" s="182" t="s">
        <v>747</v>
      </c>
      <c r="BL1166" s="181"/>
      <c r="BW1166" s="181">
        <v>21</v>
      </c>
      <c r="BX1166" s="169" t="s">
        <v>750</v>
      </c>
    </row>
    <row r="1167" spans="1:76" x14ac:dyDescent="0.25">
      <c r="A1167" s="191" t="s">
        <v>141</v>
      </c>
      <c r="B1167" s="190" t="s">
        <v>650</v>
      </c>
      <c r="C1167" s="190" t="s">
        <v>335</v>
      </c>
      <c r="D1167" s="257" t="s">
        <v>336</v>
      </c>
      <c r="E1167" s="258"/>
      <c r="F1167" s="189" t="s">
        <v>12</v>
      </c>
      <c r="G1167" s="189" t="s">
        <v>12</v>
      </c>
      <c r="H1167" s="189"/>
      <c r="I1167" s="187">
        <f>ROUND(SUM(I1168:I1170),2)</f>
        <v>0</v>
      </c>
      <c r="J1167" s="187">
        <f>ROUND(SUM(J1168:J1170),2)</f>
        <v>0</v>
      </c>
      <c r="K1167" s="187">
        <f>ROUND(SUM(K1168:K1170),2)</f>
        <v>0</v>
      </c>
      <c r="L1167" s="183" t="s">
        <v>141</v>
      </c>
      <c r="M1167" s="187">
        <f>SUM(M1168:M1170)</f>
        <v>0</v>
      </c>
      <c r="N1167" s="188" t="s">
        <v>141</v>
      </c>
      <c r="AI1167" s="183" t="s">
        <v>650</v>
      </c>
      <c r="AS1167" s="187">
        <f>SUM(AJ1168:AJ1170)</f>
        <v>0</v>
      </c>
      <c r="AT1167" s="187">
        <f>SUM(AK1168:AK1170)</f>
        <v>0</v>
      </c>
      <c r="AU1167" s="187">
        <f>SUM(AL1168:AL1170)</f>
        <v>0</v>
      </c>
    </row>
    <row r="1168" spans="1:76" x14ac:dyDescent="0.25">
      <c r="A1168" s="186" t="s">
        <v>699</v>
      </c>
      <c r="B1168" s="168" t="s">
        <v>650</v>
      </c>
      <c r="C1168" s="168" t="s">
        <v>338</v>
      </c>
      <c r="D1168" s="247" t="s">
        <v>339</v>
      </c>
      <c r="E1168" s="239"/>
      <c r="F1168" s="168" t="s">
        <v>119</v>
      </c>
      <c r="G1168" s="181">
        <v>0.1</v>
      </c>
      <c r="H1168" s="185"/>
      <c r="I1168" s="181">
        <f>ROUND(G1168*AO1168,2)</f>
        <v>0</v>
      </c>
      <c r="J1168" s="181">
        <f>ROUND(G1168*AP1168,2)</f>
        <v>0</v>
      </c>
      <c r="K1168" s="181">
        <f>ROUND(G1168*H1168,2)</f>
        <v>0</v>
      </c>
      <c r="L1168" s="181">
        <v>0</v>
      </c>
      <c r="M1168" s="181">
        <f>G1168*L1168</f>
        <v>0</v>
      </c>
      <c r="N1168" s="184" t="s">
        <v>812</v>
      </c>
      <c r="Z1168" s="181">
        <f>ROUND(IF(AQ1168="5",BJ1168,0),2)</f>
        <v>0</v>
      </c>
      <c r="AB1168" s="181">
        <f>ROUND(IF(AQ1168="1",BH1168,0),2)</f>
        <v>0</v>
      </c>
      <c r="AC1168" s="181">
        <f>ROUND(IF(AQ1168="1",BI1168,0),2)</f>
        <v>0</v>
      </c>
      <c r="AD1168" s="181">
        <f>ROUND(IF(AQ1168="7",BH1168,0),2)</f>
        <v>0</v>
      </c>
      <c r="AE1168" s="181">
        <f>ROUND(IF(AQ1168="7",BI1168,0),2)</f>
        <v>0</v>
      </c>
      <c r="AF1168" s="181">
        <f>ROUND(IF(AQ1168="2",BH1168,0),2)</f>
        <v>0</v>
      </c>
      <c r="AG1168" s="181">
        <f>ROUND(IF(AQ1168="2",BI1168,0),2)</f>
        <v>0</v>
      </c>
      <c r="AH1168" s="181">
        <f>ROUND(IF(AQ1168="0",BJ1168,0),2)</f>
        <v>0</v>
      </c>
      <c r="AI1168" s="183" t="s">
        <v>650</v>
      </c>
      <c r="AJ1168" s="181">
        <f>IF(AN1168=0,K1168,0)</f>
        <v>0</v>
      </c>
      <c r="AK1168" s="181">
        <f>IF(AN1168=12,K1168,0)</f>
        <v>0</v>
      </c>
      <c r="AL1168" s="181">
        <f>IF(AN1168=21,K1168,0)</f>
        <v>0</v>
      </c>
      <c r="AN1168" s="181">
        <v>21</v>
      </c>
      <c r="AO1168" s="181">
        <f>H1168*0</f>
        <v>0</v>
      </c>
      <c r="AP1168" s="181">
        <f>H1168*(1-0)</f>
        <v>0</v>
      </c>
      <c r="AQ1168" s="182" t="s">
        <v>228</v>
      </c>
      <c r="AV1168" s="181">
        <f>ROUND(AW1168+AX1168,2)</f>
        <v>0</v>
      </c>
      <c r="AW1168" s="181">
        <f>ROUND(G1168*AO1168,2)</f>
        <v>0</v>
      </c>
      <c r="AX1168" s="181">
        <f>ROUND(G1168*AP1168,2)</f>
        <v>0</v>
      </c>
      <c r="AY1168" s="182" t="s">
        <v>749</v>
      </c>
      <c r="AZ1168" s="182" t="s">
        <v>748</v>
      </c>
      <c r="BA1168" s="183" t="s">
        <v>744</v>
      </c>
      <c r="BC1168" s="181">
        <f>AW1168+AX1168</f>
        <v>0</v>
      </c>
      <c r="BD1168" s="181">
        <f>H1168/(100-BE1168)*100</f>
        <v>0</v>
      </c>
      <c r="BE1168" s="181">
        <v>0</v>
      </c>
      <c r="BF1168" s="181">
        <f>M1168</f>
        <v>0</v>
      </c>
      <c r="BH1168" s="181">
        <f>G1168*AO1168</f>
        <v>0</v>
      </c>
      <c r="BI1168" s="181">
        <f>G1168*AP1168</f>
        <v>0</v>
      </c>
      <c r="BJ1168" s="181">
        <f>G1168*H1168</f>
        <v>0</v>
      </c>
      <c r="BK1168" s="182" t="s">
        <v>747</v>
      </c>
      <c r="BL1168" s="181"/>
      <c r="BW1168" s="181">
        <v>21</v>
      </c>
      <c r="BX1168" s="169" t="s">
        <v>339</v>
      </c>
    </row>
    <row r="1169" spans="1:76" x14ac:dyDescent="0.25">
      <c r="A1169" s="186" t="s">
        <v>700</v>
      </c>
      <c r="B1169" s="168" t="s">
        <v>650</v>
      </c>
      <c r="C1169" s="168" t="s">
        <v>132</v>
      </c>
      <c r="D1169" s="247" t="s">
        <v>133</v>
      </c>
      <c r="E1169" s="239"/>
      <c r="F1169" s="168" t="s">
        <v>119</v>
      </c>
      <c r="G1169" s="181">
        <v>0.1</v>
      </c>
      <c r="H1169" s="185"/>
      <c r="I1169" s="181">
        <f>ROUND(G1169*AO1169,2)</f>
        <v>0</v>
      </c>
      <c r="J1169" s="181">
        <f>ROUND(G1169*AP1169,2)</f>
        <v>0</v>
      </c>
      <c r="K1169" s="181">
        <f>ROUND(G1169*H1169,2)</f>
        <v>0</v>
      </c>
      <c r="L1169" s="181">
        <v>0</v>
      </c>
      <c r="M1169" s="181">
        <f>G1169*L1169</f>
        <v>0</v>
      </c>
      <c r="N1169" s="184" t="s">
        <v>812</v>
      </c>
      <c r="Z1169" s="181">
        <f>ROUND(IF(AQ1169="5",BJ1169,0),2)</f>
        <v>0</v>
      </c>
      <c r="AB1169" s="181">
        <f>ROUND(IF(AQ1169="1",BH1169,0),2)</f>
        <v>0</v>
      </c>
      <c r="AC1169" s="181">
        <f>ROUND(IF(AQ1169="1",BI1169,0),2)</f>
        <v>0</v>
      </c>
      <c r="AD1169" s="181">
        <f>ROUND(IF(AQ1169="7",BH1169,0),2)</f>
        <v>0</v>
      </c>
      <c r="AE1169" s="181">
        <f>ROUND(IF(AQ1169="7",BI1169,0),2)</f>
        <v>0</v>
      </c>
      <c r="AF1169" s="181">
        <f>ROUND(IF(AQ1169="2",BH1169,0),2)</f>
        <v>0</v>
      </c>
      <c r="AG1169" s="181">
        <f>ROUND(IF(AQ1169="2",BI1169,0),2)</f>
        <v>0</v>
      </c>
      <c r="AH1169" s="181">
        <f>ROUND(IF(AQ1169="0",BJ1169,0),2)</f>
        <v>0</v>
      </c>
      <c r="AI1169" s="183" t="s">
        <v>650</v>
      </c>
      <c r="AJ1169" s="181">
        <f>IF(AN1169=0,K1169,0)</f>
        <v>0</v>
      </c>
      <c r="AK1169" s="181">
        <f>IF(AN1169=12,K1169,0)</f>
        <v>0</v>
      </c>
      <c r="AL1169" s="181">
        <f>IF(AN1169=21,K1169,0)</f>
        <v>0</v>
      </c>
      <c r="AN1169" s="181">
        <v>21</v>
      </c>
      <c r="AO1169" s="181">
        <f>H1169*0</f>
        <v>0</v>
      </c>
      <c r="AP1169" s="181">
        <f>H1169*(1-0)</f>
        <v>0</v>
      </c>
      <c r="AQ1169" s="182" t="s">
        <v>228</v>
      </c>
      <c r="AV1169" s="181">
        <f>ROUND(AW1169+AX1169,2)</f>
        <v>0</v>
      </c>
      <c r="AW1169" s="181">
        <f>ROUND(G1169*AO1169,2)</f>
        <v>0</v>
      </c>
      <c r="AX1169" s="181">
        <f>ROUND(G1169*AP1169,2)</f>
        <v>0</v>
      </c>
      <c r="AY1169" s="182" t="s">
        <v>749</v>
      </c>
      <c r="AZ1169" s="182" t="s">
        <v>748</v>
      </c>
      <c r="BA1169" s="183" t="s">
        <v>744</v>
      </c>
      <c r="BC1169" s="181">
        <f>AW1169+AX1169</f>
        <v>0</v>
      </c>
      <c r="BD1169" s="181">
        <f>H1169/(100-BE1169)*100</f>
        <v>0</v>
      </c>
      <c r="BE1169" s="181">
        <v>0</v>
      </c>
      <c r="BF1169" s="181">
        <f>M1169</f>
        <v>0</v>
      </c>
      <c r="BH1169" s="181">
        <f>G1169*AO1169</f>
        <v>0</v>
      </c>
      <c r="BI1169" s="181">
        <f>G1169*AP1169</f>
        <v>0</v>
      </c>
      <c r="BJ1169" s="181">
        <f>G1169*H1169</f>
        <v>0</v>
      </c>
      <c r="BK1169" s="182" t="s">
        <v>747</v>
      </c>
      <c r="BL1169" s="181"/>
      <c r="BW1169" s="181">
        <v>21</v>
      </c>
      <c r="BX1169" s="169" t="s">
        <v>133</v>
      </c>
    </row>
    <row r="1170" spans="1:76" x14ac:dyDescent="0.25">
      <c r="A1170" s="186" t="s">
        <v>701</v>
      </c>
      <c r="B1170" s="168" t="s">
        <v>650</v>
      </c>
      <c r="C1170" s="168" t="s">
        <v>134</v>
      </c>
      <c r="D1170" s="247" t="s">
        <v>135</v>
      </c>
      <c r="E1170" s="239"/>
      <c r="F1170" s="168" t="s">
        <v>119</v>
      </c>
      <c r="G1170" s="181">
        <v>1</v>
      </c>
      <c r="H1170" s="185"/>
      <c r="I1170" s="181">
        <f>ROUND(G1170*AO1170,2)</f>
        <v>0</v>
      </c>
      <c r="J1170" s="181">
        <f>ROUND(G1170*AP1170,2)</f>
        <v>0</v>
      </c>
      <c r="K1170" s="181">
        <f>ROUND(G1170*H1170,2)</f>
        <v>0</v>
      </c>
      <c r="L1170" s="181">
        <v>0</v>
      </c>
      <c r="M1170" s="181">
        <f>G1170*L1170</f>
        <v>0</v>
      </c>
      <c r="N1170" s="184" t="s">
        <v>812</v>
      </c>
      <c r="Z1170" s="181">
        <f>ROUND(IF(AQ1170="5",BJ1170,0),2)</f>
        <v>0</v>
      </c>
      <c r="AB1170" s="181">
        <f>ROUND(IF(AQ1170="1",BH1170,0),2)</f>
        <v>0</v>
      </c>
      <c r="AC1170" s="181">
        <f>ROUND(IF(AQ1170="1",BI1170,0),2)</f>
        <v>0</v>
      </c>
      <c r="AD1170" s="181">
        <f>ROUND(IF(AQ1170="7",BH1170,0),2)</f>
        <v>0</v>
      </c>
      <c r="AE1170" s="181">
        <f>ROUND(IF(AQ1170="7",BI1170,0),2)</f>
        <v>0</v>
      </c>
      <c r="AF1170" s="181">
        <f>ROUND(IF(AQ1170="2",BH1170,0),2)</f>
        <v>0</v>
      </c>
      <c r="AG1170" s="181">
        <f>ROUND(IF(AQ1170="2",BI1170,0),2)</f>
        <v>0</v>
      </c>
      <c r="AH1170" s="181">
        <f>ROUND(IF(AQ1170="0",BJ1170,0),2)</f>
        <v>0</v>
      </c>
      <c r="AI1170" s="183" t="s">
        <v>650</v>
      </c>
      <c r="AJ1170" s="181">
        <f>IF(AN1170=0,K1170,0)</f>
        <v>0</v>
      </c>
      <c r="AK1170" s="181">
        <f>IF(AN1170=12,K1170,0)</f>
        <v>0</v>
      </c>
      <c r="AL1170" s="181">
        <f>IF(AN1170=21,K1170,0)</f>
        <v>0</v>
      </c>
      <c r="AN1170" s="181">
        <v>21</v>
      </c>
      <c r="AO1170" s="181">
        <f>H1170*0</f>
        <v>0</v>
      </c>
      <c r="AP1170" s="181">
        <f>H1170*(1-0)</f>
        <v>0</v>
      </c>
      <c r="AQ1170" s="182" t="s">
        <v>228</v>
      </c>
      <c r="AV1170" s="181">
        <f>ROUND(AW1170+AX1170,2)</f>
        <v>0</v>
      </c>
      <c r="AW1170" s="181">
        <f>ROUND(G1170*AO1170,2)</f>
        <v>0</v>
      </c>
      <c r="AX1170" s="181">
        <f>ROUND(G1170*AP1170,2)</f>
        <v>0</v>
      </c>
      <c r="AY1170" s="182" t="s">
        <v>749</v>
      </c>
      <c r="AZ1170" s="182" t="s">
        <v>748</v>
      </c>
      <c r="BA1170" s="183" t="s">
        <v>744</v>
      </c>
      <c r="BC1170" s="181">
        <f>AW1170+AX1170</f>
        <v>0</v>
      </c>
      <c r="BD1170" s="181">
        <f>H1170/(100-BE1170)*100</f>
        <v>0</v>
      </c>
      <c r="BE1170" s="181">
        <v>0</v>
      </c>
      <c r="BF1170" s="181">
        <f>M1170</f>
        <v>0</v>
      </c>
      <c r="BH1170" s="181">
        <f>G1170*AO1170</f>
        <v>0</v>
      </c>
      <c r="BI1170" s="181">
        <f>G1170*AP1170</f>
        <v>0</v>
      </c>
      <c r="BJ1170" s="181">
        <f>G1170*H1170</f>
        <v>0</v>
      </c>
      <c r="BK1170" s="182" t="s">
        <v>747</v>
      </c>
      <c r="BL1170" s="181"/>
      <c r="BW1170" s="181">
        <v>21</v>
      </c>
      <c r="BX1170" s="169" t="s">
        <v>135</v>
      </c>
    </row>
    <row r="1171" spans="1:76" x14ac:dyDescent="0.25">
      <c r="A1171" s="191" t="s">
        <v>141</v>
      </c>
      <c r="B1171" s="190" t="s">
        <v>650</v>
      </c>
      <c r="C1171" s="190" t="s">
        <v>242</v>
      </c>
      <c r="D1171" s="257" t="s">
        <v>342</v>
      </c>
      <c r="E1171" s="258"/>
      <c r="F1171" s="189" t="s">
        <v>12</v>
      </c>
      <c r="G1171" s="189" t="s">
        <v>12</v>
      </c>
      <c r="H1171" s="189"/>
      <c r="I1171" s="187">
        <f>ROUND(SUM(I1172:I1172),2)</f>
        <v>0</v>
      </c>
      <c r="J1171" s="187">
        <f>ROUND(SUM(J1172:J1172),2)</f>
        <v>0</v>
      </c>
      <c r="K1171" s="187">
        <f>ROUND(SUM(K1172:K1172),2)</f>
        <v>0</v>
      </c>
      <c r="L1171" s="183" t="s">
        <v>141</v>
      </c>
      <c r="M1171" s="187">
        <f>SUM(M1172:M1172)</f>
        <v>7.3999999999999999E-4</v>
      </c>
      <c r="N1171" s="188" t="s">
        <v>141</v>
      </c>
      <c r="AI1171" s="183" t="s">
        <v>650</v>
      </c>
      <c r="AS1171" s="187">
        <f>SUM(AJ1172:AJ1172)</f>
        <v>0</v>
      </c>
      <c r="AT1171" s="187">
        <f>SUM(AK1172:AK1172)</f>
        <v>0</v>
      </c>
      <c r="AU1171" s="187">
        <f>SUM(AL1172:AL1172)</f>
        <v>0</v>
      </c>
    </row>
    <row r="1172" spans="1:76" x14ac:dyDescent="0.25">
      <c r="A1172" s="186" t="s">
        <v>718</v>
      </c>
      <c r="B1172" s="168" t="s">
        <v>650</v>
      </c>
      <c r="C1172" s="168" t="s">
        <v>517</v>
      </c>
      <c r="D1172" s="247" t="s">
        <v>518</v>
      </c>
      <c r="E1172" s="239"/>
      <c r="F1172" s="168" t="s">
        <v>98</v>
      </c>
      <c r="G1172" s="181">
        <f>SUM(G1173:G1175)</f>
        <v>2</v>
      </c>
      <c r="H1172" s="185"/>
      <c r="I1172" s="181">
        <f>ROUND(G1172*AO1172,2)</f>
        <v>0</v>
      </c>
      <c r="J1172" s="181">
        <f>ROUND(G1172*AP1172,2)</f>
        <v>0</v>
      </c>
      <c r="K1172" s="181">
        <f>ROUND(G1172*H1172,2)</f>
        <v>0</v>
      </c>
      <c r="L1172" s="181">
        <v>3.6999999999999999E-4</v>
      </c>
      <c r="M1172" s="181">
        <f>G1172*L1172</f>
        <v>7.3999999999999999E-4</v>
      </c>
      <c r="N1172" s="184" t="s">
        <v>812</v>
      </c>
      <c r="Z1172" s="181">
        <f>ROUND(IF(AQ1172="5",BJ1172,0),2)</f>
        <v>0</v>
      </c>
      <c r="AB1172" s="181">
        <f>ROUND(IF(AQ1172="1",BH1172,0),2)</f>
        <v>0</v>
      </c>
      <c r="AC1172" s="181">
        <f>ROUND(IF(AQ1172="1",BI1172,0),2)</f>
        <v>0</v>
      </c>
      <c r="AD1172" s="181">
        <f>ROUND(IF(AQ1172="7",BH1172,0),2)</f>
        <v>0</v>
      </c>
      <c r="AE1172" s="181">
        <f>ROUND(IF(AQ1172="7",BI1172,0),2)</f>
        <v>0</v>
      </c>
      <c r="AF1172" s="181">
        <f>ROUND(IF(AQ1172="2",BH1172,0),2)</f>
        <v>0</v>
      </c>
      <c r="AG1172" s="181">
        <f>ROUND(IF(AQ1172="2",BI1172,0),2)</f>
        <v>0</v>
      </c>
      <c r="AH1172" s="181">
        <f>ROUND(IF(AQ1172="0",BJ1172,0),2)</f>
        <v>0</v>
      </c>
      <c r="AI1172" s="183" t="s">
        <v>650</v>
      </c>
      <c r="AJ1172" s="181">
        <f>IF(AN1172=0,K1172,0)</f>
        <v>0</v>
      </c>
      <c r="AK1172" s="181">
        <f>IF(AN1172=12,K1172,0)</f>
        <v>0</v>
      </c>
      <c r="AL1172" s="181">
        <f>IF(AN1172=21,K1172,0)</f>
        <v>0</v>
      </c>
      <c r="AN1172" s="181">
        <v>21</v>
      </c>
      <c r="AO1172" s="181">
        <f>H1172*1</f>
        <v>0</v>
      </c>
      <c r="AP1172" s="181">
        <f>H1172*(1-1)</f>
        <v>0</v>
      </c>
      <c r="AQ1172" s="182" t="s">
        <v>344</v>
      </c>
      <c r="AV1172" s="181">
        <f>ROUND(AW1172+AX1172,2)</f>
        <v>0</v>
      </c>
      <c r="AW1172" s="181">
        <f>ROUND(G1172*AO1172,2)</f>
        <v>0</v>
      </c>
      <c r="AX1172" s="181">
        <f>ROUND(G1172*AP1172,2)</f>
        <v>0</v>
      </c>
      <c r="AY1172" s="182" t="s">
        <v>746</v>
      </c>
      <c r="AZ1172" s="182" t="s">
        <v>745</v>
      </c>
      <c r="BA1172" s="183" t="s">
        <v>744</v>
      </c>
      <c r="BC1172" s="181">
        <f>AW1172+AX1172</f>
        <v>0</v>
      </c>
      <c r="BD1172" s="181">
        <f>H1172/(100-BE1172)*100</f>
        <v>0</v>
      </c>
      <c r="BE1172" s="181">
        <v>0</v>
      </c>
      <c r="BF1172" s="181">
        <f>M1172</f>
        <v>7.3999999999999999E-4</v>
      </c>
      <c r="BH1172" s="181">
        <f>G1172*AO1172</f>
        <v>0</v>
      </c>
      <c r="BI1172" s="181">
        <f>G1172*AP1172</f>
        <v>0</v>
      </c>
      <c r="BJ1172" s="181">
        <f>G1172*H1172</f>
        <v>0</v>
      </c>
      <c r="BK1172" s="182" t="s">
        <v>242</v>
      </c>
      <c r="BL1172" s="181"/>
      <c r="BW1172" s="181">
        <v>21</v>
      </c>
      <c r="BX1172" s="169" t="s">
        <v>518</v>
      </c>
    </row>
    <row r="1173" spans="1:76" x14ac:dyDescent="0.25">
      <c r="A1173" s="180"/>
      <c r="D1173" s="179">
        <v>1</v>
      </c>
      <c r="E1173" s="179" t="s">
        <v>737</v>
      </c>
      <c r="G1173" s="178">
        <f t="shared" ref="G1173:G1175" si="197">D1173</f>
        <v>1</v>
      </c>
      <c r="N1173" s="177"/>
    </row>
    <row r="1174" spans="1:76" x14ac:dyDescent="0.25">
      <c r="A1174" s="180"/>
      <c r="D1174" s="179">
        <v>0</v>
      </c>
      <c r="E1174" s="179" t="s">
        <v>738</v>
      </c>
      <c r="G1174" s="178">
        <f t="shared" si="197"/>
        <v>0</v>
      </c>
      <c r="N1174" s="177"/>
    </row>
    <row r="1175" spans="1:76" x14ac:dyDescent="0.25">
      <c r="A1175" s="176"/>
      <c r="B1175" s="173"/>
      <c r="C1175" s="173"/>
      <c r="D1175" s="175">
        <v>1</v>
      </c>
      <c r="E1175" s="175" t="s">
        <v>733</v>
      </c>
      <c r="F1175" s="173"/>
      <c r="G1175" s="174">
        <f t="shared" si="197"/>
        <v>1</v>
      </c>
      <c r="H1175" s="173"/>
      <c r="I1175" s="173"/>
      <c r="J1175" s="173"/>
      <c r="K1175" s="173"/>
      <c r="L1175" s="173"/>
      <c r="M1175" s="173"/>
      <c r="N1175" s="172"/>
    </row>
    <row r="1176" spans="1:76" x14ac:dyDescent="0.25">
      <c r="I1176" s="242" t="s">
        <v>703</v>
      </c>
      <c r="J1176" s="242"/>
      <c r="K1176" s="171">
        <f>ROUND(SUM(K13,K69,K75,K108,K110,K112,K114,K119,K345,K372,K378,K440,K444,K454,K456,K458,K462,K469,K603,K640,K646,K677,K681,K691,K693,K695,K699,K705,K836,K875,K881,K918,K922,K932,K934,K936,K940,K946,K1071,K1105,K1111,K1148,K1152,K1163,K1165,K1167,K1171),2)</f>
        <v>0</v>
      </c>
    </row>
    <row r="1177" spans="1:76" x14ac:dyDescent="0.25">
      <c r="A1177" s="170" t="s">
        <v>704</v>
      </c>
    </row>
    <row r="1178" spans="1:76" ht="81" customHeight="1" x14ac:dyDescent="0.25">
      <c r="A1178" s="247" t="s">
        <v>705</v>
      </c>
      <c r="B1178" s="239"/>
      <c r="C1178" s="239"/>
      <c r="D1178" s="239"/>
      <c r="E1178" s="239"/>
      <c r="F1178" s="239"/>
      <c r="G1178" s="239"/>
      <c r="H1178" s="239"/>
      <c r="I1178" s="239"/>
      <c r="J1178" s="239"/>
      <c r="K1178" s="239"/>
      <c r="L1178" s="239"/>
      <c r="M1178" s="239"/>
      <c r="N1178" s="239"/>
    </row>
  </sheetData>
  <mergeCells count="526">
    <mergeCell ref="D1171:E1171"/>
    <mergeCell ref="D1172:E1172"/>
    <mergeCell ref="I1176:J1176"/>
    <mergeCell ref="A1178:N1178"/>
    <mergeCell ref="D1165:E1165"/>
    <mergeCell ref="D1166:E1166"/>
    <mergeCell ref="D1167:E1167"/>
    <mergeCell ref="D1168:E1168"/>
    <mergeCell ref="D1169:E1169"/>
    <mergeCell ref="D1170:E1170"/>
    <mergeCell ref="D1153:E1153"/>
    <mergeCell ref="D1157:N1157"/>
    <mergeCell ref="D1158:E1158"/>
    <mergeCell ref="D1159:N1159"/>
    <mergeCell ref="D1163:E1163"/>
    <mergeCell ref="D1164:E1164"/>
    <mergeCell ref="D1147:N1147"/>
    <mergeCell ref="D1148:E1148"/>
    <mergeCell ref="D1149:E1149"/>
    <mergeCell ref="D1150:E1150"/>
    <mergeCell ref="D1151:N1151"/>
    <mergeCell ref="D1152:E1152"/>
    <mergeCell ref="D1129:N1129"/>
    <mergeCell ref="D1130:E1130"/>
    <mergeCell ref="D1134:E1134"/>
    <mergeCell ref="D1138:N1138"/>
    <mergeCell ref="D1139:E1139"/>
    <mergeCell ref="D1143:E1143"/>
    <mergeCell ref="D1111:E1111"/>
    <mergeCell ref="D1112:E1112"/>
    <mergeCell ref="D1116:E1116"/>
    <mergeCell ref="D1120:N1120"/>
    <mergeCell ref="D1121:E1121"/>
    <mergeCell ref="D1125:E1125"/>
    <mergeCell ref="D1095:E1095"/>
    <mergeCell ref="D1096:N1096"/>
    <mergeCell ref="D1080:E1080"/>
    <mergeCell ref="D1081:N1081"/>
    <mergeCell ref="D1085:E1085"/>
    <mergeCell ref="D1086:N1086"/>
    <mergeCell ref="D1105:E1105"/>
    <mergeCell ref="D1106:E1106"/>
    <mergeCell ref="D1107:N1107"/>
    <mergeCell ref="D1100:E1100"/>
    <mergeCell ref="D1101:N1101"/>
    <mergeCell ref="D1067:E1067"/>
    <mergeCell ref="D1071:E1071"/>
    <mergeCell ref="D1072:E1072"/>
    <mergeCell ref="D1055:E1055"/>
    <mergeCell ref="D1059:E1059"/>
    <mergeCell ref="D1063:E1063"/>
    <mergeCell ref="D1076:E1076"/>
    <mergeCell ref="D1090:E1090"/>
    <mergeCell ref="D1091:N1091"/>
    <mergeCell ref="D1040:E1040"/>
    <mergeCell ref="D1041:N1041"/>
    <mergeCell ref="D1045:E1045"/>
    <mergeCell ref="D1046:N1046"/>
    <mergeCell ref="D1050:E1050"/>
    <mergeCell ref="D1051:N1051"/>
    <mergeCell ref="D1025:E1025"/>
    <mergeCell ref="D1026:N1026"/>
    <mergeCell ref="D1030:E1030"/>
    <mergeCell ref="D1031:N1031"/>
    <mergeCell ref="D1035:E1035"/>
    <mergeCell ref="D1039:N1039"/>
    <mergeCell ref="D1010:E1010"/>
    <mergeCell ref="D1011:N1011"/>
    <mergeCell ref="D1015:E1015"/>
    <mergeCell ref="D1019:N1019"/>
    <mergeCell ref="D1020:E1020"/>
    <mergeCell ref="D1021:N1021"/>
    <mergeCell ref="D995:E995"/>
    <mergeCell ref="D999:N999"/>
    <mergeCell ref="D1000:E1000"/>
    <mergeCell ref="D1001:N1001"/>
    <mergeCell ref="D1005:E1005"/>
    <mergeCell ref="D1006:N1006"/>
    <mergeCell ref="D980:E980"/>
    <mergeCell ref="D981:N981"/>
    <mergeCell ref="D985:E985"/>
    <mergeCell ref="D986:N986"/>
    <mergeCell ref="D990:E990"/>
    <mergeCell ref="D991:N991"/>
    <mergeCell ref="D965:E965"/>
    <mergeCell ref="D966:N966"/>
    <mergeCell ref="D970:E970"/>
    <mergeCell ref="D971:N971"/>
    <mergeCell ref="D975:E975"/>
    <mergeCell ref="D979:N979"/>
    <mergeCell ref="D947:E947"/>
    <mergeCell ref="D950:E950"/>
    <mergeCell ref="D953:E953"/>
    <mergeCell ref="D957:E957"/>
    <mergeCell ref="D960:E960"/>
    <mergeCell ref="D961:N961"/>
    <mergeCell ref="D938:E938"/>
    <mergeCell ref="D939:E939"/>
    <mergeCell ref="D940:E940"/>
    <mergeCell ref="D941:E941"/>
    <mergeCell ref="D945:E945"/>
    <mergeCell ref="D946:E946"/>
    <mergeCell ref="D932:E932"/>
    <mergeCell ref="D933:E933"/>
    <mergeCell ref="D934:E934"/>
    <mergeCell ref="D935:E935"/>
    <mergeCell ref="D936:E936"/>
    <mergeCell ref="D937:E937"/>
    <mergeCell ref="D920:E920"/>
    <mergeCell ref="D921:N921"/>
    <mergeCell ref="D922:E922"/>
    <mergeCell ref="D923:E923"/>
    <mergeCell ref="D927:E927"/>
    <mergeCell ref="D928:N928"/>
    <mergeCell ref="D881:E881"/>
    <mergeCell ref="D882:E882"/>
    <mergeCell ref="D886:E886"/>
    <mergeCell ref="D908:N908"/>
    <mergeCell ref="D909:E909"/>
    <mergeCell ref="D913:E913"/>
    <mergeCell ref="D917:N917"/>
    <mergeCell ref="D918:E918"/>
    <mergeCell ref="D919:E919"/>
    <mergeCell ref="D890:N890"/>
    <mergeCell ref="D891:E891"/>
    <mergeCell ref="D895:E895"/>
    <mergeCell ref="D899:N899"/>
    <mergeCell ref="D900:E900"/>
    <mergeCell ref="D904:E904"/>
    <mergeCell ref="D865:E865"/>
    <mergeCell ref="D866:N866"/>
    <mergeCell ref="D870:E870"/>
    <mergeCell ref="D871:N871"/>
    <mergeCell ref="D860:E860"/>
    <mergeCell ref="D861:N861"/>
    <mergeCell ref="D875:E875"/>
    <mergeCell ref="D876:E876"/>
    <mergeCell ref="D877:N877"/>
    <mergeCell ref="D849:E849"/>
    <mergeCell ref="D832:E832"/>
    <mergeCell ref="D836:E836"/>
    <mergeCell ref="D837:E837"/>
    <mergeCell ref="D841:E841"/>
    <mergeCell ref="D845:E845"/>
    <mergeCell ref="D855:E855"/>
    <mergeCell ref="D856:N856"/>
    <mergeCell ref="D853:E853"/>
    <mergeCell ref="D820:E820"/>
    <mergeCell ref="D824:E824"/>
    <mergeCell ref="D828:E828"/>
    <mergeCell ref="D805:E805"/>
    <mergeCell ref="D806:N806"/>
    <mergeCell ref="D810:E810"/>
    <mergeCell ref="D811:N811"/>
    <mergeCell ref="D815:E815"/>
    <mergeCell ref="D816:N816"/>
    <mergeCell ref="D790:E790"/>
    <mergeCell ref="D791:N791"/>
    <mergeCell ref="D795:E795"/>
    <mergeCell ref="D796:N796"/>
    <mergeCell ref="D800:E800"/>
    <mergeCell ref="D804:N804"/>
    <mergeCell ref="D775:E775"/>
    <mergeCell ref="D776:N776"/>
    <mergeCell ref="D780:E780"/>
    <mergeCell ref="D784:N784"/>
    <mergeCell ref="D785:E785"/>
    <mergeCell ref="D786:N786"/>
    <mergeCell ref="D760:E760"/>
    <mergeCell ref="D764:N764"/>
    <mergeCell ref="D765:E765"/>
    <mergeCell ref="D766:N766"/>
    <mergeCell ref="D770:E770"/>
    <mergeCell ref="D771:N771"/>
    <mergeCell ref="D745:E745"/>
    <mergeCell ref="D746:N746"/>
    <mergeCell ref="D750:E750"/>
    <mergeCell ref="D751:N751"/>
    <mergeCell ref="D755:E755"/>
    <mergeCell ref="D756:N756"/>
    <mergeCell ref="D730:E730"/>
    <mergeCell ref="D731:N731"/>
    <mergeCell ref="D735:E735"/>
    <mergeCell ref="D736:N736"/>
    <mergeCell ref="D740:E740"/>
    <mergeCell ref="D744:N744"/>
    <mergeCell ref="D710:E710"/>
    <mergeCell ref="D713:E713"/>
    <mergeCell ref="D717:E717"/>
    <mergeCell ref="D721:E721"/>
    <mergeCell ref="D725:E725"/>
    <mergeCell ref="D726:N726"/>
    <mergeCell ref="D698:E698"/>
    <mergeCell ref="D699:E699"/>
    <mergeCell ref="D700:E700"/>
    <mergeCell ref="D704:E704"/>
    <mergeCell ref="D705:E705"/>
    <mergeCell ref="D706:E706"/>
    <mergeCell ref="D692:E692"/>
    <mergeCell ref="D693:E693"/>
    <mergeCell ref="D694:E694"/>
    <mergeCell ref="D695:E695"/>
    <mergeCell ref="D696:E696"/>
    <mergeCell ref="D697:E697"/>
    <mergeCell ref="D680:N680"/>
    <mergeCell ref="D681:E681"/>
    <mergeCell ref="D682:E682"/>
    <mergeCell ref="D686:E686"/>
    <mergeCell ref="D687:N687"/>
    <mergeCell ref="D691:E691"/>
    <mergeCell ref="D668:E668"/>
    <mergeCell ref="D672:E672"/>
    <mergeCell ref="D676:N676"/>
    <mergeCell ref="D677:E677"/>
    <mergeCell ref="D678:E678"/>
    <mergeCell ref="D679:E679"/>
    <mergeCell ref="D656:E656"/>
    <mergeCell ref="D658:N658"/>
    <mergeCell ref="D659:E659"/>
    <mergeCell ref="D663:E663"/>
    <mergeCell ref="D667:N667"/>
    <mergeCell ref="D640:E640"/>
    <mergeCell ref="D641:E641"/>
    <mergeCell ref="D642:N642"/>
    <mergeCell ref="D646:E646"/>
    <mergeCell ref="D647:E647"/>
    <mergeCell ref="D651:E651"/>
    <mergeCell ref="D621:N621"/>
    <mergeCell ref="D625:E625"/>
    <mergeCell ref="D626:N626"/>
    <mergeCell ref="D620:E620"/>
    <mergeCell ref="D630:E630"/>
    <mergeCell ref="D631:N631"/>
    <mergeCell ref="D635:E635"/>
    <mergeCell ref="D636:N636"/>
    <mergeCell ref="D655:N655"/>
    <mergeCell ref="D591:E591"/>
    <mergeCell ref="D595:E595"/>
    <mergeCell ref="D599:E599"/>
    <mergeCell ref="D587:E587"/>
    <mergeCell ref="D603:E603"/>
    <mergeCell ref="D604:E604"/>
    <mergeCell ref="D608:E608"/>
    <mergeCell ref="D612:E612"/>
    <mergeCell ref="D616:E616"/>
    <mergeCell ref="D573:N573"/>
    <mergeCell ref="D577:E577"/>
    <mergeCell ref="D578:N578"/>
    <mergeCell ref="D582:E582"/>
    <mergeCell ref="D586:N586"/>
    <mergeCell ref="D558:N558"/>
    <mergeCell ref="D562:E562"/>
    <mergeCell ref="D566:N566"/>
    <mergeCell ref="D567:E567"/>
    <mergeCell ref="D568:N568"/>
    <mergeCell ref="D572:E572"/>
    <mergeCell ref="D546:N546"/>
    <mergeCell ref="D547:E547"/>
    <mergeCell ref="D548:N548"/>
    <mergeCell ref="D552:E552"/>
    <mergeCell ref="D553:N553"/>
    <mergeCell ref="D557:E557"/>
    <mergeCell ref="D528:N528"/>
    <mergeCell ref="D532:E532"/>
    <mergeCell ref="D533:N533"/>
    <mergeCell ref="D537:E537"/>
    <mergeCell ref="D538:N538"/>
    <mergeCell ref="D542:E542"/>
    <mergeCell ref="D513:N513"/>
    <mergeCell ref="D517:E517"/>
    <mergeCell ref="D518:N518"/>
    <mergeCell ref="D522:E522"/>
    <mergeCell ref="D523:N523"/>
    <mergeCell ref="D527:E527"/>
    <mergeCell ref="D498:N498"/>
    <mergeCell ref="D502:E502"/>
    <mergeCell ref="D503:N503"/>
    <mergeCell ref="D507:E507"/>
    <mergeCell ref="D511:N511"/>
    <mergeCell ref="D512:E512"/>
    <mergeCell ref="D486:E486"/>
    <mergeCell ref="D488:E488"/>
    <mergeCell ref="D492:E492"/>
    <mergeCell ref="D493:N493"/>
    <mergeCell ref="D497:E497"/>
    <mergeCell ref="D467:N467"/>
    <mergeCell ref="D468:E468"/>
    <mergeCell ref="D469:E469"/>
    <mergeCell ref="D470:E470"/>
    <mergeCell ref="D474:E474"/>
    <mergeCell ref="D478:E478"/>
    <mergeCell ref="D462:E462"/>
    <mergeCell ref="D463:E463"/>
    <mergeCell ref="D456:E456"/>
    <mergeCell ref="D457:E457"/>
    <mergeCell ref="D458:E458"/>
    <mergeCell ref="D459:E459"/>
    <mergeCell ref="D460:E460"/>
    <mergeCell ref="D461:E461"/>
    <mergeCell ref="D482:E482"/>
    <mergeCell ref="D444:E444"/>
    <mergeCell ref="D445:E445"/>
    <mergeCell ref="D449:E449"/>
    <mergeCell ref="D450:N450"/>
    <mergeCell ref="D454:E454"/>
    <mergeCell ref="D455:E455"/>
    <mergeCell ref="D434:E434"/>
    <mergeCell ref="D438:E438"/>
    <mergeCell ref="D440:E440"/>
    <mergeCell ref="D441:E441"/>
    <mergeCell ref="D442:E442"/>
    <mergeCell ref="D443:N443"/>
    <mergeCell ref="D416:E416"/>
    <mergeCell ref="D420:N420"/>
    <mergeCell ref="D421:E421"/>
    <mergeCell ref="D425:E425"/>
    <mergeCell ref="D429:E429"/>
    <mergeCell ref="D433:N433"/>
    <mergeCell ref="D398:E398"/>
    <mergeCell ref="D402:E402"/>
    <mergeCell ref="D406:N406"/>
    <mergeCell ref="D407:E407"/>
    <mergeCell ref="D411:E411"/>
    <mergeCell ref="D415:N415"/>
    <mergeCell ref="D388:E388"/>
    <mergeCell ref="D392:N392"/>
    <mergeCell ref="D393:E393"/>
    <mergeCell ref="D397:N397"/>
    <mergeCell ref="D372:E372"/>
    <mergeCell ref="D373:E373"/>
    <mergeCell ref="D374:N374"/>
    <mergeCell ref="D378:E378"/>
    <mergeCell ref="D379:E379"/>
    <mergeCell ref="D358:N358"/>
    <mergeCell ref="D359:E359"/>
    <mergeCell ref="D363:N363"/>
    <mergeCell ref="D364:E364"/>
    <mergeCell ref="D365:N365"/>
    <mergeCell ref="D368:E368"/>
    <mergeCell ref="D369:N369"/>
    <mergeCell ref="D383:E383"/>
    <mergeCell ref="D387:N387"/>
    <mergeCell ref="D340:E340"/>
    <mergeCell ref="D341:N341"/>
    <mergeCell ref="D345:E345"/>
    <mergeCell ref="D346:E346"/>
    <mergeCell ref="D350:E350"/>
    <mergeCell ref="D354:E354"/>
    <mergeCell ref="D327:E327"/>
    <mergeCell ref="D331:E331"/>
    <mergeCell ref="D335:E335"/>
    <mergeCell ref="D336:N336"/>
    <mergeCell ref="D310:N310"/>
    <mergeCell ref="D314:N314"/>
    <mergeCell ref="D315:E315"/>
    <mergeCell ref="D319:E319"/>
    <mergeCell ref="D323:E323"/>
    <mergeCell ref="D298:N298"/>
    <mergeCell ref="D299:E299"/>
    <mergeCell ref="D300:N300"/>
    <mergeCell ref="D304:E304"/>
    <mergeCell ref="D305:N305"/>
    <mergeCell ref="D309:E309"/>
    <mergeCell ref="D283:E283"/>
    <mergeCell ref="D284:N284"/>
    <mergeCell ref="D288:E288"/>
    <mergeCell ref="D289:N289"/>
    <mergeCell ref="D293:N293"/>
    <mergeCell ref="D294:E294"/>
    <mergeCell ref="D268:N268"/>
    <mergeCell ref="D272:N272"/>
    <mergeCell ref="D273:E273"/>
    <mergeCell ref="D277:N277"/>
    <mergeCell ref="D278:E278"/>
    <mergeCell ref="D279:N279"/>
    <mergeCell ref="D256:N256"/>
    <mergeCell ref="D257:E257"/>
    <mergeCell ref="D258:N258"/>
    <mergeCell ref="D262:E262"/>
    <mergeCell ref="D263:N263"/>
    <mergeCell ref="D267:E267"/>
    <mergeCell ref="D241:E241"/>
    <mergeCell ref="D242:N242"/>
    <mergeCell ref="D246:E246"/>
    <mergeCell ref="D247:N247"/>
    <mergeCell ref="D251:N251"/>
    <mergeCell ref="D252:E252"/>
    <mergeCell ref="D226:N226"/>
    <mergeCell ref="D230:N230"/>
    <mergeCell ref="D231:E231"/>
    <mergeCell ref="D235:N235"/>
    <mergeCell ref="D236:E236"/>
    <mergeCell ref="D237:N237"/>
    <mergeCell ref="D214:N214"/>
    <mergeCell ref="D215:E215"/>
    <mergeCell ref="D216:N216"/>
    <mergeCell ref="D220:E220"/>
    <mergeCell ref="D221:N221"/>
    <mergeCell ref="D225:E225"/>
    <mergeCell ref="D199:E199"/>
    <mergeCell ref="D200:N200"/>
    <mergeCell ref="D204:E204"/>
    <mergeCell ref="D205:N205"/>
    <mergeCell ref="D209:N209"/>
    <mergeCell ref="D210:E210"/>
    <mergeCell ref="D184:N184"/>
    <mergeCell ref="D188:N188"/>
    <mergeCell ref="D189:E189"/>
    <mergeCell ref="D193:N193"/>
    <mergeCell ref="D194:E194"/>
    <mergeCell ref="D195:N195"/>
    <mergeCell ref="D172:N172"/>
    <mergeCell ref="D173:E173"/>
    <mergeCell ref="D174:N174"/>
    <mergeCell ref="D178:E178"/>
    <mergeCell ref="D179:N179"/>
    <mergeCell ref="D183:E183"/>
    <mergeCell ref="D157:E157"/>
    <mergeCell ref="D158:N158"/>
    <mergeCell ref="D162:E162"/>
    <mergeCell ref="D163:N163"/>
    <mergeCell ref="D167:N167"/>
    <mergeCell ref="D168:E168"/>
    <mergeCell ref="D136:E136"/>
    <mergeCell ref="D140:E140"/>
    <mergeCell ref="D144:E144"/>
    <mergeCell ref="D148:E148"/>
    <mergeCell ref="D152:E152"/>
    <mergeCell ref="D153:N153"/>
    <mergeCell ref="D118:E118"/>
    <mergeCell ref="D119:E119"/>
    <mergeCell ref="D120:E120"/>
    <mergeCell ref="D124:E124"/>
    <mergeCell ref="D128:E128"/>
    <mergeCell ref="D132:E132"/>
    <mergeCell ref="D112:E112"/>
    <mergeCell ref="D113:E113"/>
    <mergeCell ref="D114:E114"/>
    <mergeCell ref="D115:E115"/>
    <mergeCell ref="D116:E116"/>
    <mergeCell ref="D117:E117"/>
    <mergeCell ref="D105:N105"/>
    <mergeCell ref="D106:E106"/>
    <mergeCell ref="D108:E108"/>
    <mergeCell ref="D109:E109"/>
    <mergeCell ref="D110:E110"/>
    <mergeCell ref="D111:E111"/>
    <mergeCell ref="D88:E88"/>
    <mergeCell ref="D90:E90"/>
    <mergeCell ref="D94:E94"/>
    <mergeCell ref="D98:N98"/>
    <mergeCell ref="D99:E99"/>
    <mergeCell ref="D103:E103"/>
    <mergeCell ref="D78:E78"/>
    <mergeCell ref="D80:N80"/>
    <mergeCell ref="D81:E81"/>
    <mergeCell ref="D83:E83"/>
    <mergeCell ref="D85:E85"/>
    <mergeCell ref="D87:N87"/>
    <mergeCell ref="D68:E68"/>
    <mergeCell ref="D69:E69"/>
    <mergeCell ref="D70:E70"/>
    <mergeCell ref="D71:N71"/>
    <mergeCell ref="D75:E75"/>
    <mergeCell ref="D76:E76"/>
    <mergeCell ref="D56:N56"/>
    <mergeCell ref="D59:E59"/>
    <mergeCell ref="D60:N60"/>
    <mergeCell ref="D63:E63"/>
    <mergeCell ref="D64:N64"/>
    <mergeCell ref="D67:E67"/>
    <mergeCell ref="D44:N44"/>
    <mergeCell ref="D47:E47"/>
    <mergeCell ref="D48:N48"/>
    <mergeCell ref="D51:E51"/>
    <mergeCell ref="D54:N54"/>
    <mergeCell ref="D55:E55"/>
    <mergeCell ref="D35:N35"/>
    <mergeCell ref="D37:E37"/>
    <mergeCell ref="D38:N38"/>
    <mergeCell ref="D40:E40"/>
    <mergeCell ref="D42:N42"/>
    <mergeCell ref="D43:E43"/>
    <mergeCell ref="D26:N26"/>
    <mergeCell ref="D28:E28"/>
    <mergeCell ref="D29:N29"/>
    <mergeCell ref="D31:E31"/>
    <mergeCell ref="D33:N33"/>
    <mergeCell ref="D34:E34"/>
    <mergeCell ref="D14:E14"/>
    <mergeCell ref="D17:E17"/>
    <mergeCell ref="D20:E20"/>
    <mergeCell ref="D23:E23"/>
    <mergeCell ref="D24:E24"/>
    <mergeCell ref="D25:E25"/>
    <mergeCell ref="D10:E10"/>
    <mergeCell ref="I10:K10"/>
    <mergeCell ref="L10:M10"/>
    <mergeCell ref="D11:E11"/>
    <mergeCell ref="D12:E12"/>
    <mergeCell ref="D13:E13"/>
    <mergeCell ref="A8:C9"/>
    <mergeCell ref="D8:E9"/>
    <mergeCell ref="F8:G9"/>
    <mergeCell ref="H8:H9"/>
    <mergeCell ref="I8:I9"/>
    <mergeCell ref="J8:N9"/>
    <mergeCell ref="A1:N1"/>
    <mergeCell ref="A2:C3"/>
    <mergeCell ref="D2:E3"/>
    <mergeCell ref="F2:G3"/>
    <mergeCell ref="H2:H3"/>
    <mergeCell ref="I2:I3"/>
    <mergeCell ref="J2:N3"/>
    <mergeCell ref="A6:C7"/>
    <mergeCell ref="D6:E7"/>
    <mergeCell ref="F6:G7"/>
    <mergeCell ref="H6:H7"/>
    <mergeCell ref="I6:I7"/>
    <mergeCell ref="J6:N7"/>
    <mergeCell ref="A4:C5"/>
    <mergeCell ref="D4:E5"/>
    <mergeCell ref="F4:G5"/>
    <mergeCell ref="H4:H5"/>
    <mergeCell ref="I4:I5"/>
    <mergeCell ref="J4:N5"/>
  </mergeCells>
  <pageMargins left="0.393999993801117" right="0.393999993801117" top="0.59100002050399802" bottom="0.59100002050399802" header="0" footer="0"/>
  <pageSetup fitToHeight="0"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59046-B220-4EE2-8C93-47745AE7565B}">
  <dimension ref="A1:I23"/>
  <sheetViews>
    <sheetView zoomScale="160" zoomScaleNormal="160" workbookViewId="0">
      <selection activeCell="F12" sqref="F12"/>
    </sheetView>
  </sheetViews>
  <sheetFormatPr defaultRowHeight="12.75" x14ac:dyDescent="0.2"/>
  <cols>
    <col min="1" max="1" width="4.140625" bestFit="1" customWidth="1"/>
    <col min="2" max="2" width="13.7109375" customWidth="1"/>
    <col min="3" max="3" width="73.5703125" customWidth="1"/>
    <col min="4" max="4" width="13.85546875" customWidth="1"/>
    <col min="5" max="5" width="11" bestFit="1" customWidth="1"/>
    <col min="6" max="6" width="11.85546875" bestFit="1" customWidth="1"/>
    <col min="7" max="7" width="23.5703125" customWidth="1"/>
  </cols>
  <sheetData>
    <row r="1" spans="1:9" ht="23.25" x14ac:dyDescent="0.2">
      <c r="A1" s="266" t="s">
        <v>190</v>
      </c>
      <c r="B1" s="267"/>
      <c r="C1" s="267"/>
      <c r="D1" s="267"/>
      <c r="E1" s="267"/>
      <c r="F1" s="267"/>
      <c r="G1" s="268"/>
      <c r="H1" s="102"/>
      <c r="I1" s="102"/>
    </row>
    <row r="2" spans="1:9" ht="25.5" customHeight="1" x14ac:dyDescent="0.2">
      <c r="A2" s="275" t="s">
        <v>191</v>
      </c>
      <c r="B2" s="269"/>
      <c r="C2" s="276" t="s">
        <v>743</v>
      </c>
      <c r="D2" s="269" t="s">
        <v>42</v>
      </c>
      <c r="E2" s="271" t="s">
        <v>839</v>
      </c>
      <c r="F2" s="271"/>
      <c r="G2" s="272"/>
    </row>
    <row r="3" spans="1:9" ht="13.5" customHeight="1" x14ac:dyDescent="0.2">
      <c r="A3" s="275"/>
      <c r="B3" s="269"/>
      <c r="C3" s="276"/>
      <c r="D3" s="269"/>
      <c r="E3" s="271"/>
      <c r="F3" s="271"/>
      <c r="G3" s="272"/>
    </row>
    <row r="4" spans="1:9" ht="13.5" customHeight="1" x14ac:dyDescent="0.2">
      <c r="A4" s="275" t="s">
        <v>193</v>
      </c>
      <c r="B4" s="269"/>
      <c r="C4" s="278" t="s">
        <v>194</v>
      </c>
      <c r="D4" s="269" t="s">
        <v>43</v>
      </c>
      <c r="E4" s="271" t="s">
        <v>838</v>
      </c>
      <c r="F4" s="271"/>
      <c r="G4" s="272"/>
    </row>
    <row r="5" spans="1:9" ht="13.5" customHeight="1" x14ac:dyDescent="0.2">
      <c r="A5" s="275"/>
      <c r="B5" s="269"/>
      <c r="C5" s="278"/>
      <c r="D5" s="269"/>
      <c r="E5" s="271"/>
      <c r="F5" s="271"/>
      <c r="G5" s="272"/>
    </row>
    <row r="6" spans="1:9" ht="13.5" customHeight="1" x14ac:dyDescent="0.2">
      <c r="A6" s="275" t="s">
        <v>196</v>
      </c>
      <c r="B6" s="269"/>
      <c r="C6" s="278" t="s">
        <v>197</v>
      </c>
      <c r="D6" s="269" t="s">
        <v>44</v>
      </c>
      <c r="E6" s="271" t="s">
        <v>838</v>
      </c>
      <c r="F6" s="271"/>
      <c r="G6" s="272"/>
    </row>
    <row r="7" spans="1:9" ht="13.5" customHeight="1" x14ac:dyDescent="0.2">
      <c r="A7" s="275"/>
      <c r="B7" s="269"/>
      <c r="C7" s="278"/>
      <c r="D7" s="269"/>
      <c r="E7" s="271"/>
      <c r="F7" s="271"/>
      <c r="G7" s="272"/>
    </row>
    <row r="8" spans="1:9" ht="13.5" customHeight="1" x14ac:dyDescent="0.2">
      <c r="A8" s="275" t="s">
        <v>199</v>
      </c>
      <c r="B8" s="269"/>
      <c r="C8" s="269" t="s">
        <v>12</v>
      </c>
      <c r="D8" s="269" t="s">
        <v>201</v>
      </c>
      <c r="E8" s="271" t="s">
        <v>202</v>
      </c>
      <c r="F8" s="271"/>
      <c r="G8" s="272"/>
    </row>
    <row r="9" spans="1:9" ht="13.5" customHeight="1" thickBot="1" x14ac:dyDescent="0.25">
      <c r="A9" s="277"/>
      <c r="B9" s="270"/>
      <c r="C9" s="270"/>
      <c r="D9" s="270"/>
      <c r="E9" s="273"/>
      <c r="F9" s="273"/>
      <c r="G9" s="274"/>
    </row>
    <row r="10" spans="1:9" x14ac:dyDescent="0.2">
      <c r="A10" s="104" t="s">
        <v>74</v>
      </c>
      <c r="B10" s="105" t="s">
        <v>75</v>
      </c>
      <c r="C10" s="105" t="s">
        <v>76</v>
      </c>
      <c r="D10" s="106" t="s">
        <v>77</v>
      </c>
      <c r="E10" s="105" t="s">
        <v>207</v>
      </c>
      <c r="F10" s="105" t="s">
        <v>719</v>
      </c>
      <c r="G10" s="105" t="s">
        <v>45</v>
      </c>
      <c r="H10" s="100"/>
    </row>
    <row r="11" spans="1:9" ht="12.75" customHeight="1" x14ac:dyDescent="0.2">
      <c r="A11" s="264" t="s">
        <v>709</v>
      </c>
      <c r="B11" s="265"/>
      <c r="C11" s="264" t="s">
        <v>710</v>
      </c>
      <c r="D11" s="265"/>
      <c r="E11" s="264"/>
      <c r="F11" s="265"/>
      <c r="G11" s="155">
        <f>G12+G14+G16+G18</f>
        <v>0</v>
      </c>
      <c r="H11" s="100"/>
    </row>
    <row r="12" spans="1:9" x14ac:dyDescent="0.2">
      <c r="A12" s="108">
        <v>2</v>
      </c>
      <c r="B12" s="109" t="s">
        <v>720</v>
      </c>
      <c r="C12" s="109" t="s">
        <v>702</v>
      </c>
      <c r="D12" s="110" t="s">
        <v>167</v>
      </c>
      <c r="E12" s="113">
        <v>1</v>
      </c>
      <c r="F12" s="166"/>
      <c r="G12" s="156">
        <f>F12*E12</f>
        <v>0</v>
      </c>
      <c r="H12" s="100"/>
    </row>
    <row r="13" spans="1:9" ht="12.75" customHeight="1" x14ac:dyDescent="0.2">
      <c r="A13" s="11"/>
      <c r="B13" s="111"/>
      <c r="C13" s="111" t="s">
        <v>727</v>
      </c>
      <c r="D13" s="111"/>
      <c r="E13" s="113"/>
      <c r="F13" s="114"/>
      <c r="G13" s="154"/>
      <c r="H13" s="101"/>
    </row>
    <row r="14" spans="1:9" x14ac:dyDescent="0.2">
      <c r="A14" s="108">
        <v>5</v>
      </c>
      <c r="B14" s="109" t="s">
        <v>721</v>
      </c>
      <c r="C14" s="109" t="s">
        <v>722</v>
      </c>
      <c r="D14" s="110" t="s">
        <v>167</v>
      </c>
      <c r="E14" s="113">
        <v>1</v>
      </c>
      <c r="F14" s="166"/>
      <c r="G14" s="156">
        <f>F14*E14</f>
        <v>0</v>
      </c>
      <c r="H14" s="100"/>
    </row>
    <row r="15" spans="1:9" ht="12.75" customHeight="1" x14ac:dyDescent="0.2">
      <c r="A15" s="11"/>
      <c r="B15" s="111"/>
      <c r="C15" s="112" t="s">
        <v>715</v>
      </c>
      <c r="D15" s="111"/>
      <c r="E15" s="111"/>
      <c r="F15" s="114"/>
      <c r="G15" s="154"/>
      <c r="H15" s="101"/>
    </row>
    <row r="16" spans="1:9" x14ac:dyDescent="0.2">
      <c r="A16" s="108">
        <v>6</v>
      </c>
      <c r="B16" s="109" t="s">
        <v>723</v>
      </c>
      <c r="C16" s="109" t="s">
        <v>724</v>
      </c>
      <c r="D16" s="110" t="s">
        <v>167</v>
      </c>
      <c r="E16" s="113">
        <v>1</v>
      </c>
      <c r="F16" s="166"/>
      <c r="G16" s="156">
        <f>F16*E16</f>
        <v>0</v>
      </c>
      <c r="H16" s="100"/>
    </row>
    <row r="17" spans="1:8" ht="58.5" x14ac:dyDescent="0.2">
      <c r="A17" s="148"/>
      <c r="B17" s="149"/>
      <c r="C17" s="112" t="s">
        <v>846</v>
      </c>
      <c r="D17" s="150"/>
      <c r="E17" s="151"/>
      <c r="F17" s="152"/>
      <c r="G17" s="157"/>
      <c r="H17" s="100"/>
    </row>
    <row r="18" spans="1:8" x14ac:dyDescent="0.2">
      <c r="A18" s="108">
        <v>7</v>
      </c>
      <c r="B18" s="109" t="s">
        <v>723</v>
      </c>
      <c r="C18" s="109" t="s">
        <v>825</v>
      </c>
      <c r="D18" s="110" t="s">
        <v>167</v>
      </c>
      <c r="E18" s="113">
        <v>1</v>
      </c>
      <c r="F18" s="166"/>
      <c r="G18" s="156">
        <f>F18*E18</f>
        <v>0</v>
      </c>
      <c r="H18" s="100"/>
    </row>
    <row r="19" spans="1:8" ht="54" customHeight="1" x14ac:dyDescent="0.2">
      <c r="A19" s="11"/>
      <c r="B19" s="111"/>
      <c r="C19" s="112" t="s">
        <v>847</v>
      </c>
      <c r="D19" s="111"/>
      <c r="E19" s="111"/>
      <c r="F19" s="111"/>
      <c r="G19" s="154"/>
      <c r="H19" s="101"/>
    </row>
    <row r="20" spans="1:8" ht="12.75" customHeight="1" x14ac:dyDescent="0.2">
      <c r="A20" s="264" t="s">
        <v>711</v>
      </c>
      <c r="B20" s="265"/>
      <c r="C20" s="264" t="s">
        <v>712</v>
      </c>
      <c r="D20" s="265"/>
      <c r="E20" s="107"/>
      <c r="F20" s="107"/>
      <c r="G20" s="155">
        <f>G21</f>
        <v>0</v>
      </c>
      <c r="H20" s="100"/>
    </row>
    <row r="21" spans="1:8" x14ac:dyDescent="0.2">
      <c r="A21" s="108">
        <v>11</v>
      </c>
      <c r="B21" s="109" t="s">
        <v>725</v>
      </c>
      <c r="C21" s="109" t="s">
        <v>726</v>
      </c>
      <c r="D21" s="110" t="s">
        <v>167</v>
      </c>
      <c r="E21" s="113">
        <v>1</v>
      </c>
      <c r="F21" s="166"/>
      <c r="G21" s="156">
        <f>F21*E21</f>
        <v>0</v>
      </c>
      <c r="H21" s="100"/>
    </row>
    <row r="22" spans="1:8" ht="29.25" x14ac:dyDescent="0.2">
      <c r="A22" s="11"/>
      <c r="B22" s="111"/>
      <c r="C22" s="112" t="s">
        <v>845</v>
      </c>
      <c r="D22" s="111"/>
      <c r="E22" s="111"/>
      <c r="F22" s="115"/>
      <c r="G22" s="154"/>
      <c r="H22" s="101"/>
    </row>
    <row r="23" spans="1:8" ht="16.5" customHeight="1" x14ac:dyDescent="0.2">
      <c r="A23" s="265" t="s">
        <v>728</v>
      </c>
      <c r="B23" s="265"/>
      <c r="C23" s="264"/>
      <c r="D23" s="265"/>
      <c r="E23" s="264"/>
      <c r="F23" s="265"/>
      <c r="G23" s="155">
        <f>G20+G11</f>
        <v>0</v>
      </c>
      <c r="H23" s="100"/>
    </row>
  </sheetData>
  <mergeCells count="25">
    <mergeCell ref="A23:B23"/>
    <mergeCell ref="A8:B9"/>
    <mergeCell ref="C8:C9"/>
    <mergeCell ref="C23:D23"/>
    <mergeCell ref="C4:C5"/>
    <mergeCell ref="A6:B7"/>
    <mergeCell ref="C6:C7"/>
    <mergeCell ref="A11:B11"/>
    <mergeCell ref="A20:B20"/>
    <mergeCell ref="E23:F23"/>
    <mergeCell ref="C11:D11"/>
    <mergeCell ref="E11:F11"/>
    <mergeCell ref="C20:D20"/>
    <mergeCell ref="A1:G1"/>
    <mergeCell ref="D2:D3"/>
    <mergeCell ref="D4:D5"/>
    <mergeCell ref="D6:D7"/>
    <mergeCell ref="D8:D9"/>
    <mergeCell ref="E2:G3"/>
    <mergeCell ref="E4:G5"/>
    <mergeCell ref="E6:G7"/>
    <mergeCell ref="E8:G9"/>
    <mergeCell ref="A2:B3"/>
    <mergeCell ref="C2:C3"/>
    <mergeCell ref="A4:B5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>
    <tabColor rgb="FFFF9966"/>
  </sheetPr>
  <dimension ref="A1:G5"/>
  <sheetViews>
    <sheetView workbookViewId="0">
      <selection activeCell="A5" sqref="A5:IV5"/>
    </sheetView>
  </sheetViews>
  <sheetFormatPr defaultRowHeight="12.75" x14ac:dyDescent="0.2"/>
  <cols>
    <col min="1" max="1" width="4.28515625" style="1" customWidth="1"/>
    <col min="2" max="2" width="14.42578125" style="1" customWidth="1"/>
    <col min="3" max="3" width="38.28515625" style="5" customWidth="1"/>
    <col min="4" max="4" width="4.5703125" style="1" customWidth="1"/>
    <col min="5" max="5" width="10.5703125" style="1" customWidth="1"/>
    <col min="6" max="6" width="9.85546875" style="1" customWidth="1"/>
    <col min="7" max="7" width="12.7109375" style="1" customWidth="1"/>
    <col min="8" max="16384" width="9.140625" style="1"/>
  </cols>
  <sheetData>
    <row r="1" spans="1:7" ht="15.75" x14ac:dyDescent="0.2">
      <c r="A1" s="226" t="s">
        <v>2</v>
      </c>
      <c r="B1" s="226"/>
      <c r="C1" s="227"/>
      <c r="D1" s="226"/>
      <c r="E1" s="226"/>
      <c r="F1" s="226"/>
      <c r="G1" s="226"/>
    </row>
    <row r="2" spans="1:7" ht="24.95" customHeight="1" x14ac:dyDescent="0.2">
      <c r="A2" s="9" t="s">
        <v>8</v>
      </c>
      <c r="B2" s="8"/>
      <c r="C2" s="228"/>
      <c r="D2" s="228"/>
      <c r="E2" s="228"/>
      <c r="F2" s="228"/>
      <c r="G2" s="229"/>
    </row>
    <row r="3" spans="1:7" ht="24.95" hidden="1" customHeight="1" x14ac:dyDescent="0.2">
      <c r="A3" s="9" t="s">
        <v>3</v>
      </c>
      <c r="B3" s="8"/>
      <c r="C3" s="228"/>
      <c r="D3" s="228"/>
      <c r="E3" s="228"/>
      <c r="F3" s="228"/>
      <c r="G3" s="229"/>
    </row>
    <row r="4" spans="1:7" ht="24.95" hidden="1" customHeight="1" x14ac:dyDescent="0.2">
      <c r="A4" s="9" t="s">
        <v>4</v>
      </c>
      <c r="B4" s="8"/>
      <c r="C4" s="228"/>
      <c r="D4" s="228"/>
      <c r="E4" s="228"/>
      <c r="F4" s="228"/>
      <c r="G4" s="229"/>
    </row>
    <row r="5" spans="1:7" hidden="1" x14ac:dyDescent="0.2">
      <c r="B5" s="2"/>
      <c r="C5" s="3"/>
      <c r="D5" s="4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CE,Tučné"RTS Stavitel +,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45A19-A0E9-4466-962A-59F68B34D360}">
  <sheetPr>
    <pageSetUpPr fitToPage="1"/>
  </sheetPr>
  <dimension ref="A1:O47"/>
  <sheetViews>
    <sheetView showGridLines="0" topLeftCell="B49" zoomScale="145" zoomScaleNormal="145" zoomScaleSheetLayoutView="75" workbookViewId="0">
      <selection activeCell="B1" sqref="B1"/>
    </sheetView>
  </sheetViews>
  <sheetFormatPr defaultRowHeight="12.75" x14ac:dyDescent="0.2"/>
  <cols>
    <col min="1" max="1" width="0.5703125" style="11" hidden="1" customWidth="1"/>
    <col min="2" max="2" width="7.140625" style="11" customWidth="1"/>
    <col min="3" max="3" width="9.140625" style="11"/>
    <col min="4" max="4" width="19.7109375" style="11" customWidth="1"/>
    <col min="5" max="5" width="6.85546875" style="11" customWidth="1"/>
    <col min="6" max="6" width="13.140625" style="11" customWidth="1"/>
    <col min="7" max="7" width="12.42578125" style="11" customWidth="1"/>
    <col min="8" max="8" width="13.5703125" style="11" customWidth="1"/>
    <col min="9" max="9" width="11.42578125" style="11" customWidth="1"/>
    <col min="10" max="10" width="7" style="11" customWidth="1"/>
    <col min="11" max="15" width="10.7109375" style="11" customWidth="1"/>
    <col min="16" max="256" width="9.140625" style="11"/>
    <col min="257" max="257" width="0" style="11" hidden="1" customWidth="1"/>
    <col min="258" max="258" width="7.140625" style="11" customWidth="1"/>
    <col min="259" max="259" width="9.140625" style="11"/>
    <col min="260" max="260" width="19.7109375" style="11" customWidth="1"/>
    <col min="261" max="261" width="6.85546875" style="11" customWidth="1"/>
    <col min="262" max="262" width="13.140625" style="11" customWidth="1"/>
    <col min="263" max="263" width="12.42578125" style="11" customWidth="1"/>
    <col min="264" max="264" width="13.5703125" style="11" customWidth="1"/>
    <col min="265" max="265" width="11.42578125" style="11" customWidth="1"/>
    <col min="266" max="266" width="7" style="11" customWidth="1"/>
    <col min="267" max="271" width="10.7109375" style="11" customWidth="1"/>
    <col min="272" max="512" width="9.140625" style="11"/>
    <col min="513" max="513" width="0" style="11" hidden="1" customWidth="1"/>
    <col min="514" max="514" width="7.140625" style="11" customWidth="1"/>
    <col min="515" max="515" width="9.140625" style="11"/>
    <col min="516" max="516" width="19.7109375" style="11" customWidth="1"/>
    <col min="517" max="517" width="6.85546875" style="11" customWidth="1"/>
    <col min="518" max="518" width="13.140625" style="11" customWidth="1"/>
    <col min="519" max="519" width="12.42578125" style="11" customWidth="1"/>
    <col min="520" max="520" width="13.5703125" style="11" customWidth="1"/>
    <col min="521" max="521" width="11.42578125" style="11" customWidth="1"/>
    <col min="522" max="522" width="7" style="11" customWidth="1"/>
    <col min="523" max="527" width="10.7109375" style="11" customWidth="1"/>
    <col min="528" max="768" width="9.140625" style="11"/>
    <col min="769" max="769" width="0" style="11" hidden="1" customWidth="1"/>
    <col min="770" max="770" width="7.140625" style="11" customWidth="1"/>
    <col min="771" max="771" width="9.140625" style="11"/>
    <col min="772" max="772" width="19.7109375" style="11" customWidth="1"/>
    <col min="773" max="773" width="6.85546875" style="11" customWidth="1"/>
    <col min="774" max="774" width="13.140625" style="11" customWidth="1"/>
    <col min="775" max="775" width="12.42578125" style="11" customWidth="1"/>
    <col min="776" max="776" width="13.5703125" style="11" customWidth="1"/>
    <col min="777" max="777" width="11.42578125" style="11" customWidth="1"/>
    <col min="778" max="778" width="7" style="11" customWidth="1"/>
    <col min="779" max="783" width="10.7109375" style="11" customWidth="1"/>
    <col min="784" max="1024" width="9.140625" style="11"/>
    <col min="1025" max="1025" width="0" style="11" hidden="1" customWidth="1"/>
    <col min="1026" max="1026" width="7.140625" style="11" customWidth="1"/>
    <col min="1027" max="1027" width="9.140625" style="11"/>
    <col min="1028" max="1028" width="19.7109375" style="11" customWidth="1"/>
    <col min="1029" max="1029" width="6.85546875" style="11" customWidth="1"/>
    <col min="1030" max="1030" width="13.140625" style="11" customWidth="1"/>
    <col min="1031" max="1031" width="12.42578125" style="11" customWidth="1"/>
    <col min="1032" max="1032" width="13.5703125" style="11" customWidth="1"/>
    <col min="1033" max="1033" width="11.42578125" style="11" customWidth="1"/>
    <col min="1034" max="1034" width="7" style="11" customWidth="1"/>
    <col min="1035" max="1039" width="10.7109375" style="11" customWidth="1"/>
    <col min="1040" max="1280" width="9.140625" style="11"/>
    <col min="1281" max="1281" width="0" style="11" hidden="1" customWidth="1"/>
    <col min="1282" max="1282" width="7.140625" style="11" customWidth="1"/>
    <col min="1283" max="1283" width="9.140625" style="11"/>
    <col min="1284" max="1284" width="19.7109375" style="11" customWidth="1"/>
    <col min="1285" max="1285" width="6.85546875" style="11" customWidth="1"/>
    <col min="1286" max="1286" width="13.140625" style="11" customWidth="1"/>
    <col min="1287" max="1287" width="12.42578125" style="11" customWidth="1"/>
    <col min="1288" max="1288" width="13.5703125" style="11" customWidth="1"/>
    <col min="1289" max="1289" width="11.42578125" style="11" customWidth="1"/>
    <col min="1290" max="1290" width="7" style="11" customWidth="1"/>
    <col min="1291" max="1295" width="10.7109375" style="11" customWidth="1"/>
    <col min="1296" max="1536" width="9.140625" style="11"/>
    <col min="1537" max="1537" width="0" style="11" hidden="1" customWidth="1"/>
    <col min="1538" max="1538" width="7.140625" style="11" customWidth="1"/>
    <col min="1539" max="1539" width="9.140625" style="11"/>
    <col min="1540" max="1540" width="19.7109375" style="11" customWidth="1"/>
    <col min="1541" max="1541" width="6.85546875" style="11" customWidth="1"/>
    <col min="1542" max="1542" width="13.140625" style="11" customWidth="1"/>
    <col min="1543" max="1543" width="12.42578125" style="11" customWidth="1"/>
    <col min="1544" max="1544" width="13.5703125" style="11" customWidth="1"/>
    <col min="1545" max="1545" width="11.42578125" style="11" customWidth="1"/>
    <col min="1546" max="1546" width="7" style="11" customWidth="1"/>
    <col min="1547" max="1551" width="10.7109375" style="11" customWidth="1"/>
    <col min="1552" max="1792" width="9.140625" style="11"/>
    <col min="1793" max="1793" width="0" style="11" hidden="1" customWidth="1"/>
    <col min="1794" max="1794" width="7.140625" style="11" customWidth="1"/>
    <col min="1795" max="1795" width="9.140625" style="11"/>
    <col min="1796" max="1796" width="19.7109375" style="11" customWidth="1"/>
    <col min="1797" max="1797" width="6.85546875" style="11" customWidth="1"/>
    <col min="1798" max="1798" width="13.140625" style="11" customWidth="1"/>
    <col min="1799" max="1799" width="12.42578125" style="11" customWidth="1"/>
    <col min="1800" max="1800" width="13.5703125" style="11" customWidth="1"/>
    <col min="1801" max="1801" width="11.42578125" style="11" customWidth="1"/>
    <col min="1802" max="1802" width="7" style="11" customWidth="1"/>
    <col min="1803" max="1807" width="10.7109375" style="11" customWidth="1"/>
    <col min="1808" max="2048" width="9.140625" style="11"/>
    <col min="2049" max="2049" width="0" style="11" hidden="1" customWidth="1"/>
    <col min="2050" max="2050" width="7.140625" style="11" customWidth="1"/>
    <col min="2051" max="2051" width="9.140625" style="11"/>
    <col min="2052" max="2052" width="19.7109375" style="11" customWidth="1"/>
    <col min="2053" max="2053" width="6.85546875" style="11" customWidth="1"/>
    <col min="2054" max="2054" width="13.140625" style="11" customWidth="1"/>
    <col min="2055" max="2055" width="12.42578125" style="11" customWidth="1"/>
    <col min="2056" max="2056" width="13.5703125" style="11" customWidth="1"/>
    <col min="2057" max="2057" width="11.42578125" style="11" customWidth="1"/>
    <col min="2058" max="2058" width="7" style="11" customWidth="1"/>
    <col min="2059" max="2063" width="10.7109375" style="11" customWidth="1"/>
    <col min="2064" max="2304" width="9.140625" style="11"/>
    <col min="2305" max="2305" width="0" style="11" hidden="1" customWidth="1"/>
    <col min="2306" max="2306" width="7.140625" style="11" customWidth="1"/>
    <col min="2307" max="2307" width="9.140625" style="11"/>
    <col min="2308" max="2308" width="19.7109375" style="11" customWidth="1"/>
    <col min="2309" max="2309" width="6.85546875" style="11" customWidth="1"/>
    <col min="2310" max="2310" width="13.140625" style="11" customWidth="1"/>
    <col min="2311" max="2311" width="12.42578125" style="11" customWidth="1"/>
    <col min="2312" max="2312" width="13.5703125" style="11" customWidth="1"/>
    <col min="2313" max="2313" width="11.42578125" style="11" customWidth="1"/>
    <col min="2314" max="2314" width="7" style="11" customWidth="1"/>
    <col min="2315" max="2319" width="10.7109375" style="11" customWidth="1"/>
    <col min="2320" max="2560" width="9.140625" style="11"/>
    <col min="2561" max="2561" width="0" style="11" hidden="1" customWidth="1"/>
    <col min="2562" max="2562" width="7.140625" style="11" customWidth="1"/>
    <col min="2563" max="2563" width="9.140625" style="11"/>
    <col min="2564" max="2564" width="19.7109375" style="11" customWidth="1"/>
    <col min="2565" max="2565" width="6.85546875" style="11" customWidth="1"/>
    <col min="2566" max="2566" width="13.140625" style="11" customWidth="1"/>
    <col min="2567" max="2567" width="12.42578125" style="11" customWidth="1"/>
    <col min="2568" max="2568" width="13.5703125" style="11" customWidth="1"/>
    <col min="2569" max="2569" width="11.42578125" style="11" customWidth="1"/>
    <col min="2570" max="2570" width="7" style="11" customWidth="1"/>
    <col min="2571" max="2575" width="10.7109375" style="11" customWidth="1"/>
    <col min="2576" max="2816" width="9.140625" style="11"/>
    <col min="2817" max="2817" width="0" style="11" hidden="1" customWidth="1"/>
    <col min="2818" max="2818" width="7.140625" style="11" customWidth="1"/>
    <col min="2819" max="2819" width="9.140625" style="11"/>
    <col min="2820" max="2820" width="19.7109375" style="11" customWidth="1"/>
    <col min="2821" max="2821" width="6.85546875" style="11" customWidth="1"/>
    <col min="2822" max="2822" width="13.140625" style="11" customWidth="1"/>
    <col min="2823" max="2823" width="12.42578125" style="11" customWidth="1"/>
    <col min="2824" max="2824" width="13.5703125" style="11" customWidth="1"/>
    <col min="2825" max="2825" width="11.42578125" style="11" customWidth="1"/>
    <col min="2826" max="2826" width="7" style="11" customWidth="1"/>
    <col min="2827" max="2831" width="10.7109375" style="11" customWidth="1"/>
    <col min="2832" max="3072" width="9.140625" style="11"/>
    <col min="3073" max="3073" width="0" style="11" hidden="1" customWidth="1"/>
    <col min="3074" max="3074" width="7.140625" style="11" customWidth="1"/>
    <col min="3075" max="3075" width="9.140625" style="11"/>
    <col min="3076" max="3076" width="19.7109375" style="11" customWidth="1"/>
    <col min="3077" max="3077" width="6.85546875" style="11" customWidth="1"/>
    <col min="3078" max="3078" width="13.140625" style="11" customWidth="1"/>
    <col min="3079" max="3079" width="12.42578125" style="11" customWidth="1"/>
    <col min="3080" max="3080" width="13.5703125" style="11" customWidth="1"/>
    <col min="3081" max="3081" width="11.42578125" style="11" customWidth="1"/>
    <col min="3082" max="3082" width="7" style="11" customWidth="1"/>
    <col min="3083" max="3087" width="10.7109375" style="11" customWidth="1"/>
    <col min="3088" max="3328" width="9.140625" style="11"/>
    <col min="3329" max="3329" width="0" style="11" hidden="1" customWidth="1"/>
    <col min="3330" max="3330" width="7.140625" style="11" customWidth="1"/>
    <col min="3331" max="3331" width="9.140625" style="11"/>
    <col min="3332" max="3332" width="19.7109375" style="11" customWidth="1"/>
    <col min="3333" max="3333" width="6.85546875" style="11" customWidth="1"/>
    <col min="3334" max="3334" width="13.140625" style="11" customWidth="1"/>
    <col min="3335" max="3335" width="12.42578125" style="11" customWidth="1"/>
    <col min="3336" max="3336" width="13.5703125" style="11" customWidth="1"/>
    <col min="3337" max="3337" width="11.42578125" style="11" customWidth="1"/>
    <col min="3338" max="3338" width="7" style="11" customWidth="1"/>
    <col min="3339" max="3343" width="10.7109375" style="11" customWidth="1"/>
    <col min="3344" max="3584" width="9.140625" style="11"/>
    <col min="3585" max="3585" width="0" style="11" hidden="1" customWidth="1"/>
    <col min="3586" max="3586" width="7.140625" style="11" customWidth="1"/>
    <col min="3587" max="3587" width="9.140625" style="11"/>
    <col min="3588" max="3588" width="19.7109375" style="11" customWidth="1"/>
    <col min="3589" max="3589" width="6.85546875" style="11" customWidth="1"/>
    <col min="3590" max="3590" width="13.140625" style="11" customWidth="1"/>
    <col min="3591" max="3591" width="12.42578125" style="11" customWidth="1"/>
    <col min="3592" max="3592" width="13.5703125" style="11" customWidth="1"/>
    <col min="3593" max="3593" width="11.42578125" style="11" customWidth="1"/>
    <col min="3594" max="3594" width="7" style="11" customWidth="1"/>
    <col min="3595" max="3599" width="10.7109375" style="11" customWidth="1"/>
    <col min="3600" max="3840" width="9.140625" style="11"/>
    <col min="3841" max="3841" width="0" style="11" hidden="1" customWidth="1"/>
    <col min="3842" max="3842" width="7.140625" style="11" customWidth="1"/>
    <col min="3843" max="3843" width="9.140625" style="11"/>
    <col min="3844" max="3844" width="19.7109375" style="11" customWidth="1"/>
    <col min="3845" max="3845" width="6.85546875" style="11" customWidth="1"/>
    <col min="3846" max="3846" width="13.140625" style="11" customWidth="1"/>
    <col min="3847" max="3847" width="12.42578125" style="11" customWidth="1"/>
    <col min="3848" max="3848" width="13.5703125" style="11" customWidth="1"/>
    <col min="3849" max="3849" width="11.42578125" style="11" customWidth="1"/>
    <col min="3850" max="3850" width="7" style="11" customWidth="1"/>
    <col min="3851" max="3855" width="10.7109375" style="11" customWidth="1"/>
    <col min="3856" max="4096" width="9.140625" style="11"/>
    <col min="4097" max="4097" width="0" style="11" hidden="1" customWidth="1"/>
    <col min="4098" max="4098" width="7.140625" style="11" customWidth="1"/>
    <col min="4099" max="4099" width="9.140625" style="11"/>
    <col min="4100" max="4100" width="19.7109375" style="11" customWidth="1"/>
    <col min="4101" max="4101" width="6.85546875" style="11" customWidth="1"/>
    <col min="4102" max="4102" width="13.140625" style="11" customWidth="1"/>
    <col min="4103" max="4103" width="12.42578125" style="11" customWidth="1"/>
    <col min="4104" max="4104" width="13.5703125" style="11" customWidth="1"/>
    <col min="4105" max="4105" width="11.42578125" style="11" customWidth="1"/>
    <col min="4106" max="4106" width="7" style="11" customWidth="1"/>
    <col min="4107" max="4111" width="10.7109375" style="11" customWidth="1"/>
    <col min="4112" max="4352" width="9.140625" style="11"/>
    <col min="4353" max="4353" width="0" style="11" hidden="1" customWidth="1"/>
    <col min="4354" max="4354" width="7.140625" style="11" customWidth="1"/>
    <col min="4355" max="4355" width="9.140625" style="11"/>
    <col min="4356" max="4356" width="19.7109375" style="11" customWidth="1"/>
    <col min="4357" max="4357" width="6.85546875" style="11" customWidth="1"/>
    <col min="4358" max="4358" width="13.140625" style="11" customWidth="1"/>
    <col min="4359" max="4359" width="12.42578125" style="11" customWidth="1"/>
    <col min="4360" max="4360" width="13.5703125" style="11" customWidth="1"/>
    <col min="4361" max="4361" width="11.42578125" style="11" customWidth="1"/>
    <col min="4362" max="4362" width="7" style="11" customWidth="1"/>
    <col min="4363" max="4367" width="10.7109375" style="11" customWidth="1"/>
    <col min="4368" max="4608" width="9.140625" style="11"/>
    <col min="4609" max="4609" width="0" style="11" hidden="1" customWidth="1"/>
    <col min="4610" max="4610" width="7.140625" style="11" customWidth="1"/>
    <col min="4611" max="4611" width="9.140625" style="11"/>
    <col min="4612" max="4612" width="19.7109375" style="11" customWidth="1"/>
    <col min="4613" max="4613" width="6.85546875" style="11" customWidth="1"/>
    <col min="4614" max="4614" width="13.140625" style="11" customWidth="1"/>
    <col min="4615" max="4615" width="12.42578125" style="11" customWidth="1"/>
    <col min="4616" max="4616" width="13.5703125" style="11" customWidth="1"/>
    <col min="4617" max="4617" width="11.42578125" style="11" customWidth="1"/>
    <col min="4618" max="4618" width="7" style="11" customWidth="1"/>
    <col min="4619" max="4623" width="10.7109375" style="11" customWidth="1"/>
    <col min="4624" max="4864" width="9.140625" style="11"/>
    <col min="4865" max="4865" width="0" style="11" hidden="1" customWidth="1"/>
    <col min="4866" max="4866" width="7.140625" style="11" customWidth="1"/>
    <col min="4867" max="4867" width="9.140625" style="11"/>
    <col min="4868" max="4868" width="19.7109375" style="11" customWidth="1"/>
    <col min="4869" max="4869" width="6.85546875" style="11" customWidth="1"/>
    <col min="4870" max="4870" width="13.140625" style="11" customWidth="1"/>
    <col min="4871" max="4871" width="12.42578125" style="11" customWidth="1"/>
    <col min="4872" max="4872" width="13.5703125" style="11" customWidth="1"/>
    <col min="4873" max="4873" width="11.42578125" style="11" customWidth="1"/>
    <col min="4874" max="4874" width="7" style="11" customWidth="1"/>
    <col min="4875" max="4879" width="10.7109375" style="11" customWidth="1"/>
    <col min="4880" max="5120" width="9.140625" style="11"/>
    <col min="5121" max="5121" width="0" style="11" hidden="1" customWidth="1"/>
    <col min="5122" max="5122" width="7.140625" style="11" customWidth="1"/>
    <col min="5123" max="5123" width="9.140625" style="11"/>
    <col min="5124" max="5124" width="19.7109375" style="11" customWidth="1"/>
    <col min="5125" max="5125" width="6.85546875" style="11" customWidth="1"/>
    <col min="5126" max="5126" width="13.140625" style="11" customWidth="1"/>
    <col min="5127" max="5127" width="12.42578125" style="11" customWidth="1"/>
    <col min="5128" max="5128" width="13.5703125" style="11" customWidth="1"/>
    <col min="5129" max="5129" width="11.42578125" style="11" customWidth="1"/>
    <col min="5130" max="5130" width="7" style="11" customWidth="1"/>
    <col min="5131" max="5135" width="10.7109375" style="11" customWidth="1"/>
    <col min="5136" max="5376" width="9.140625" style="11"/>
    <col min="5377" max="5377" width="0" style="11" hidden="1" customWidth="1"/>
    <col min="5378" max="5378" width="7.140625" style="11" customWidth="1"/>
    <col min="5379" max="5379" width="9.140625" style="11"/>
    <col min="5380" max="5380" width="19.7109375" style="11" customWidth="1"/>
    <col min="5381" max="5381" width="6.85546875" style="11" customWidth="1"/>
    <col min="5382" max="5382" width="13.140625" style="11" customWidth="1"/>
    <col min="5383" max="5383" width="12.42578125" style="11" customWidth="1"/>
    <col min="5384" max="5384" width="13.5703125" style="11" customWidth="1"/>
    <col min="5385" max="5385" width="11.42578125" style="11" customWidth="1"/>
    <col min="5386" max="5386" width="7" style="11" customWidth="1"/>
    <col min="5387" max="5391" width="10.7109375" style="11" customWidth="1"/>
    <col min="5392" max="5632" width="9.140625" style="11"/>
    <col min="5633" max="5633" width="0" style="11" hidden="1" customWidth="1"/>
    <col min="5634" max="5634" width="7.140625" style="11" customWidth="1"/>
    <col min="5635" max="5635" width="9.140625" style="11"/>
    <col min="5636" max="5636" width="19.7109375" style="11" customWidth="1"/>
    <col min="5637" max="5637" width="6.85546875" style="11" customWidth="1"/>
    <col min="5638" max="5638" width="13.140625" style="11" customWidth="1"/>
    <col min="5639" max="5639" width="12.42578125" style="11" customWidth="1"/>
    <col min="5640" max="5640" width="13.5703125" style="11" customWidth="1"/>
    <col min="5641" max="5641" width="11.42578125" style="11" customWidth="1"/>
    <col min="5642" max="5642" width="7" style="11" customWidth="1"/>
    <col min="5643" max="5647" width="10.7109375" style="11" customWidth="1"/>
    <col min="5648" max="5888" width="9.140625" style="11"/>
    <col min="5889" max="5889" width="0" style="11" hidden="1" customWidth="1"/>
    <col min="5890" max="5890" width="7.140625" style="11" customWidth="1"/>
    <col min="5891" max="5891" width="9.140625" style="11"/>
    <col min="5892" max="5892" width="19.7109375" style="11" customWidth="1"/>
    <col min="5893" max="5893" width="6.85546875" style="11" customWidth="1"/>
    <col min="5894" max="5894" width="13.140625" style="11" customWidth="1"/>
    <col min="5895" max="5895" width="12.42578125" style="11" customWidth="1"/>
    <col min="5896" max="5896" width="13.5703125" style="11" customWidth="1"/>
    <col min="5897" max="5897" width="11.42578125" style="11" customWidth="1"/>
    <col min="5898" max="5898" width="7" style="11" customWidth="1"/>
    <col min="5899" max="5903" width="10.7109375" style="11" customWidth="1"/>
    <col min="5904" max="6144" width="9.140625" style="11"/>
    <col min="6145" max="6145" width="0" style="11" hidden="1" customWidth="1"/>
    <col min="6146" max="6146" width="7.140625" style="11" customWidth="1"/>
    <col min="6147" max="6147" width="9.140625" style="11"/>
    <col min="6148" max="6148" width="19.7109375" style="11" customWidth="1"/>
    <col min="6149" max="6149" width="6.85546875" style="11" customWidth="1"/>
    <col min="6150" max="6150" width="13.140625" style="11" customWidth="1"/>
    <col min="6151" max="6151" width="12.42578125" style="11" customWidth="1"/>
    <col min="6152" max="6152" width="13.5703125" style="11" customWidth="1"/>
    <col min="6153" max="6153" width="11.42578125" style="11" customWidth="1"/>
    <col min="6154" max="6154" width="7" style="11" customWidth="1"/>
    <col min="6155" max="6159" width="10.7109375" style="11" customWidth="1"/>
    <col min="6160" max="6400" width="9.140625" style="11"/>
    <col min="6401" max="6401" width="0" style="11" hidden="1" customWidth="1"/>
    <col min="6402" max="6402" width="7.140625" style="11" customWidth="1"/>
    <col min="6403" max="6403" width="9.140625" style="11"/>
    <col min="6404" max="6404" width="19.7109375" style="11" customWidth="1"/>
    <col min="6405" max="6405" width="6.85546875" style="11" customWidth="1"/>
    <col min="6406" max="6406" width="13.140625" style="11" customWidth="1"/>
    <col min="6407" max="6407" width="12.42578125" style="11" customWidth="1"/>
    <col min="6408" max="6408" width="13.5703125" style="11" customWidth="1"/>
    <col min="6409" max="6409" width="11.42578125" style="11" customWidth="1"/>
    <col min="6410" max="6410" width="7" style="11" customWidth="1"/>
    <col min="6411" max="6415" width="10.7109375" style="11" customWidth="1"/>
    <col min="6416" max="6656" width="9.140625" style="11"/>
    <col min="6657" max="6657" width="0" style="11" hidden="1" customWidth="1"/>
    <col min="6658" max="6658" width="7.140625" style="11" customWidth="1"/>
    <col min="6659" max="6659" width="9.140625" style="11"/>
    <col min="6660" max="6660" width="19.7109375" style="11" customWidth="1"/>
    <col min="6661" max="6661" width="6.85546875" style="11" customWidth="1"/>
    <col min="6662" max="6662" width="13.140625" style="11" customWidth="1"/>
    <col min="6663" max="6663" width="12.42578125" style="11" customWidth="1"/>
    <col min="6664" max="6664" width="13.5703125" style="11" customWidth="1"/>
    <col min="6665" max="6665" width="11.42578125" style="11" customWidth="1"/>
    <col min="6666" max="6666" width="7" style="11" customWidth="1"/>
    <col min="6667" max="6671" width="10.7109375" style="11" customWidth="1"/>
    <col min="6672" max="6912" width="9.140625" style="11"/>
    <col min="6913" max="6913" width="0" style="11" hidden="1" customWidth="1"/>
    <col min="6914" max="6914" width="7.140625" style="11" customWidth="1"/>
    <col min="6915" max="6915" width="9.140625" style="11"/>
    <col min="6916" max="6916" width="19.7109375" style="11" customWidth="1"/>
    <col min="6917" max="6917" width="6.85546875" style="11" customWidth="1"/>
    <col min="6918" max="6918" width="13.140625" style="11" customWidth="1"/>
    <col min="6919" max="6919" width="12.42578125" style="11" customWidth="1"/>
    <col min="6920" max="6920" width="13.5703125" style="11" customWidth="1"/>
    <col min="6921" max="6921" width="11.42578125" style="11" customWidth="1"/>
    <col min="6922" max="6922" width="7" style="11" customWidth="1"/>
    <col min="6923" max="6927" width="10.7109375" style="11" customWidth="1"/>
    <col min="6928" max="7168" width="9.140625" style="11"/>
    <col min="7169" max="7169" width="0" style="11" hidden="1" customWidth="1"/>
    <col min="7170" max="7170" width="7.140625" style="11" customWidth="1"/>
    <col min="7171" max="7171" width="9.140625" style="11"/>
    <col min="7172" max="7172" width="19.7109375" style="11" customWidth="1"/>
    <col min="7173" max="7173" width="6.85546875" style="11" customWidth="1"/>
    <col min="7174" max="7174" width="13.140625" style="11" customWidth="1"/>
    <col min="7175" max="7175" width="12.42578125" style="11" customWidth="1"/>
    <col min="7176" max="7176" width="13.5703125" style="11" customWidth="1"/>
    <col min="7177" max="7177" width="11.42578125" style="11" customWidth="1"/>
    <col min="7178" max="7178" width="7" style="11" customWidth="1"/>
    <col min="7179" max="7183" width="10.7109375" style="11" customWidth="1"/>
    <col min="7184" max="7424" width="9.140625" style="11"/>
    <col min="7425" max="7425" width="0" style="11" hidden="1" customWidth="1"/>
    <col min="7426" max="7426" width="7.140625" style="11" customWidth="1"/>
    <col min="7427" max="7427" width="9.140625" style="11"/>
    <col min="7428" max="7428" width="19.7109375" style="11" customWidth="1"/>
    <col min="7429" max="7429" width="6.85546875" style="11" customWidth="1"/>
    <col min="7430" max="7430" width="13.140625" style="11" customWidth="1"/>
    <col min="7431" max="7431" width="12.42578125" style="11" customWidth="1"/>
    <col min="7432" max="7432" width="13.5703125" style="11" customWidth="1"/>
    <col min="7433" max="7433" width="11.42578125" style="11" customWidth="1"/>
    <col min="7434" max="7434" width="7" style="11" customWidth="1"/>
    <col min="7435" max="7439" width="10.7109375" style="11" customWidth="1"/>
    <col min="7440" max="7680" width="9.140625" style="11"/>
    <col min="7681" max="7681" width="0" style="11" hidden="1" customWidth="1"/>
    <col min="7682" max="7682" width="7.140625" style="11" customWidth="1"/>
    <col min="7683" max="7683" width="9.140625" style="11"/>
    <col min="7684" max="7684" width="19.7109375" style="11" customWidth="1"/>
    <col min="7685" max="7685" width="6.85546875" style="11" customWidth="1"/>
    <col min="7686" max="7686" width="13.140625" style="11" customWidth="1"/>
    <col min="7687" max="7687" width="12.42578125" style="11" customWidth="1"/>
    <col min="7688" max="7688" width="13.5703125" style="11" customWidth="1"/>
    <col min="7689" max="7689" width="11.42578125" style="11" customWidth="1"/>
    <col min="7690" max="7690" width="7" style="11" customWidth="1"/>
    <col min="7691" max="7695" width="10.7109375" style="11" customWidth="1"/>
    <col min="7696" max="7936" width="9.140625" style="11"/>
    <col min="7937" max="7937" width="0" style="11" hidden="1" customWidth="1"/>
    <col min="7938" max="7938" width="7.140625" style="11" customWidth="1"/>
    <col min="7939" max="7939" width="9.140625" style="11"/>
    <col min="7940" max="7940" width="19.7109375" style="11" customWidth="1"/>
    <col min="7941" max="7941" width="6.85546875" style="11" customWidth="1"/>
    <col min="7942" max="7942" width="13.140625" style="11" customWidth="1"/>
    <col min="7943" max="7943" width="12.42578125" style="11" customWidth="1"/>
    <col min="7944" max="7944" width="13.5703125" style="11" customWidth="1"/>
    <col min="7945" max="7945" width="11.42578125" style="11" customWidth="1"/>
    <col min="7946" max="7946" width="7" style="11" customWidth="1"/>
    <col min="7947" max="7951" width="10.7109375" style="11" customWidth="1"/>
    <col min="7952" max="8192" width="9.140625" style="11"/>
    <col min="8193" max="8193" width="0" style="11" hidden="1" customWidth="1"/>
    <col min="8194" max="8194" width="7.140625" style="11" customWidth="1"/>
    <col min="8195" max="8195" width="9.140625" style="11"/>
    <col min="8196" max="8196" width="19.7109375" style="11" customWidth="1"/>
    <col min="8197" max="8197" width="6.85546875" style="11" customWidth="1"/>
    <col min="8198" max="8198" width="13.140625" style="11" customWidth="1"/>
    <col min="8199" max="8199" width="12.42578125" style="11" customWidth="1"/>
    <col min="8200" max="8200" width="13.5703125" style="11" customWidth="1"/>
    <col min="8201" max="8201" width="11.42578125" style="11" customWidth="1"/>
    <col min="8202" max="8202" width="7" style="11" customWidth="1"/>
    <col min="8203" max="8207" width="10.7109375" style="11" customWidth="1"/>
    <col min="8208" max="8448" width="9.140625" style="11"/>
    <col min="8449" max="8449" width="0" style="11" hidden="1" customWidth="1"/>
    <col min="8450" max="8450" width="7.140625" style="11" customWidth="1"/>
    <col min="8451" max="8451" width="9.140625" style="11"/>
    <col min="8452" max="8452" width="19.7109375" style="11" customWidth="1"/>
    <col min="8453" max="8453" width="6.85546875" style="11" customWidth="1"/>
    <col min="8454" max="8454" width="13.140625" style="11" customWidth="1"/>
    <col min="8455" max="8455" width="12.42578125" style="11" customWidth="1"/>
    <col min="8456" max="8456" width="13.5703125" style="11" customWidth="1"/>
    <col min="8457" max="8457" width="11.42578125" style="11" customWidth="1"/>
    <col min="8458" max="8458" width="7" style="11" customWidth="1"/>
    <col min="8459" max="8463" width="10.7109375" style="11" customWidth="1"/>
    <col min="8464" max="8704" width="9.140625" style="11"/>
    <col min="8705" max="8705" width="0" style="11" hidden="1" customWidth="1"/>
    <col min="8706" max="8706" width="7.140625" style="11" customWidth="1"/>
    <col min="8707" max="8707" width="9.140625" style="11"/>
    <col min="8708" max="8708" width="19.7109375" style="11" customWidth="1"/>
    <col min="8709" max="8709" width="6.85546875" style="11" customWidth="1"/>
    <col min="8710" max="8710" width="13.140625" style="11" customWidth="1"/>
    <col min="8711" max="8711" width="12.42578125" style="11" customWidth="1"/>
    <col min="8712" max="8712" width="13.5703125" style="11" customWidth="1"/>
    <col min="8713" max="8713" width="11.42578125" style="11" customWidth="1"/>
    <col min="8714" max="8714" width="7" style="11" customWidth="1"/>
    <col min="8715" max="8719" width="10.7109375" style="11" customWidth="1"/>
    <col min="8720" max="8960" width="9.140625" style="11"/>
    <col min="8961" max="8961" width="0" style="11" hidden="1" customWidth="1"/>
    <col min="8962" max="8962" width="7.140625" style="11" customWidth="1"/>
    <col min="8963" max="8963" width="9.140625" style="11"/>
    <col min="8964" max="8964" width="19.7109375" style="11" customWidth="1"/>
    <col min="8965" max="8965" width="6.85546875" style="11" customWidth="1"/>
    <col min="8966" max="8966" width="13.140625" style="11" customWidth="1"/>
    <col min="8967" max="8967" width="12.42578125" style="11" customWidth="1"/>
    <col min="8968" max="8968" width="13.5703125" style="11" customWidth="1"/>
    <col min="8969" max="8969" width="11.42578125" style="11" customWidth="1"/>
    <col min="8970" max="8970" width="7" style="11" customWidth="1"/>
    <col min="8971" max="8975" width="10.7109375" style="11" customWidth="1"/>
    <col min="8976" max="9216" width="9.140625" style="11"/>
    <col min="9217" max="9217" width="0" style="11" hidden="1" customWidth="1"/>
    <col min="9218" max="9218" width="7.140625" style="11" customWidth="1"/>
    <col min="9219" max="9219" width="9.140625" style="11"/>
    <col min="9220" max="9220" width="19.7109375" style="11" customWidth="1"/>
    <col min="9221" max="9221" width="6.85546875" style="11" customWidth="1"/>
    <col min="9222" max="9222" width="13.140625" style="11" customWidth="1"/>
    <col min="9223" max="9223" width="12.42578125" style="11" customWidth="1"/>
    <col min="9224" max="9224" width="13.5703125" style="11" customWidth="1"/>
    <col min="9225" max="9225" width="11.42578125" style="11" customWidth="1"/>
    <col min="9226" max="9226" width="7" style="11" customWidth="1"/>
    <col min="9227" max="9231" width="10.7109375" style="11" customWidth="1"/>
    <col min="9232" max="9472" width="9.140625" style="11"/>
    <col min="9473" max="9473" width="0" style="11" hidden="1" customWidth="1"/>
    <col min="9474" max="9474" width="7.140625" style="11" customWidth="1"/>
    <col min="9475" max="9475" width="9.140625" style="11"/>
    <col min="9476" max="9476" width="19.7109375" style="11" customWidth="1"/>
    <col min="9477" max="9477" width="6.85546875" style="11" customWidth="1"/>
    <col min="9478" max="9478" width="13.140625" style="11" customWidth="1"/>
    <col min="9479" max="9479" width="12.42578125" style="11" customWidth="1"/>
    <col min="9480" max="9480" width="13.5703125" style="11" customWidth="1"/>
    <col min="9481" max="9481" width="11.42578125" style="11" customWidth="1"/>
    <col min="9482" max="9482" width="7" style="11" customWidth="1"/>
    <col min="9483" max="9487" width="10.7109375" style="11" customWidth="1"/>
    <col min="9488" max="9728" width="9.140625" style="11"/>
    <col min="9729" max="9729" width="0" style="11" hidden="1" customWidth="1"/>
    <col min="9730" max="9730" width="7.140625" style="11" customWidth="1"/>
    <col min="9731" max="9731" width="9.140625" style="11"/>
    <col min="9732" max="9732" width="19.7109375" style="11" customWidth="1"/>
    <col min="9733" max="9733" width="6.85546875" style="11" customWidth="1"/>
    <col min="9734" max="9734" width="13.140625" style="11" customWidth="1"/>
    <col min="9735" max="9735" width="12.42578125" style="11" customWidth="1"/>
    <col min="9736" max="9736" width="13.5703125" style="11" customWidth="1"/>
    <col min="9737" max="9737" width="11.42578125" style="11" customWidth="1"/>
    <col min="9738" max="9738" width="7" style="11" customWidth="1"/>
    <col min="9739" max="9743" width="10.7109375" style="11" customWidth="1"/>
    <col min="9744" max="9984" width="9.140625" style="11"/>
    <col min="9985" max="9985" width="0" style="11" hidden="1" customWidth="1"/>
    <col min="9986" max="9986" width="7.140625" style="11" customWidth="1"/>
    <col min="9987" max="9987" width="9.140625" style="11"/>
    <col min="9988" max="9988" width="19.7109375" style="11" customWidth="1"/>
    <col min="9989" max="9989" width="6.85546875" style="11" customWidth="1"/>
    <col min="9990" max="9990" width="13.140625" style="11" customWidth="1"/>
    <col min="9991" max="9991" width="12.42578125" style="11" customWidth="1"/>
    <col min="9992" max="9992" width="13.5703125" style="11" customWidth="1"/>
    <col min="9993" max="9993" width="11.42578125" style="11" customWidth="1"/>
    <col min="9994" max="9994" width="7" style="11" customWidth="1"/>
    <col min="9995" max="9999" width="10.7109375" style="11" customWidth="1"/>
    <col min="10000" max="10240" width="9.140625" style="11"/>
    <col min="10241" max="10241" width="0" style="11" hidden="1" customWidth="1"/>
    <col min="10242" max="10242" width="7.140625" style="11" customWidth="1"/>
    <col min="10243" max="10243" width="9.140625" style="11"/>
    <col min="10244" max="10244" width="19.7109375" style="11" customWidth="1"/>
    <col min="10245" max="10245" width="6.85546875" style="11" customWidth="1"/>
    <col min="10246" max="10246" width="13.140625" style="11" customWidth="1"/>
    <col min="10247" max="10247" width="12.42578125" style="11" customWidth="1"/>
    <col min="10248" max="10248" width="13.5703125" style="11" customWidth="1"/>
    <col min="10249" max="10249" width="11.42578125" style="11" customWidth="1"/>
    <col min="10250" max="10250" width="7" style="11" customWidth="1"/>
    <col min="10251" max="10255" width="10.7109375" style="11" customWidth="1"/>
    <col min="10256" max="10496" width="9.140625" style="11"/>
    <col min="10497" max="10497" width="0" style="11" hidden="1" customWidth="1"/>
    <col min="10498" max="10498" width="7.140625" style="11" customWidth="1"/>
    <col min="10499" max="10499" width="9.140625" style="11"/>
    <col min="10500" max="10500" width="19.7109375" style="11" customWidth="1"/>
    <col min="10501" max="10501" width="6.85546875" style="11" customWidth="1"/>
    <col min="10502" max="10502" width="13.140625" style="11" customWidth="1"/>
    <col min="10503" max="10503" width="12.42578125" style="11" customWidth="1"/>
    <col min="10504" max="10504" width="13.5703125" style="11" customWidth="1"/>
    <col min="10505" max="10505" width="11.42578125" style="11" customWidth="1"/>
    <col min="10506" max="10506" width="7" style="11" customWidth="1"/>
    <col min="10507" max="10511" width="10.7109375" style="11" customWidth="1"/>
    <col min="10512" max="10752" width="9.140625" style="11"/>
    <col min="10753" max="10753" width="0" style="11" hidden="1" customWidth="1"/>
    <col min="10754" max="10754" width="7.140625" style="11" customWidth="1"/>
    <col min="10755" max="10755" width="9.140625" style="11"/>
    <col min="10756" max="10756" width="19.7109375" style="11" customWidth="1"/>
    <col min="10757" max="10757" width="6.85546875" style="11" customWidth="1"/>
    <col min="10758" max="10758" width="13.140625" style="11" customWidth="1"/>
    <col min="10759" max="10759" width="12.42578125" style="11" customWidth="1"/>
    <col min="10760" max="10760" width="13.5703125" style="11" customWidth="1"/>
    <col min="10761" max="10761" width="11.42578125" style="11" customWidth="1"/>
    <col min="10762" max="10762" width="7" style="11" customWidth="1"/>
    <col min="10763" max="10767" width="10.7109375" style="11" customWidth="1"/>
    <col min="10768" max="11008" width="9.140625" style="11"/>
    <col min="11009" max="11009" width="0" style="11" hidden="1" customWidth="1"/>
    <col min="11010" max="11010" width="7.140625" style="11" customWidth="1"/>
    <col min="11011" max="11011" width="9.140625" style="11"/>
    <col min="11012" max="11012" width="19.7109375" style="11" customWidth="1"/>
    <col min="11013" max="11013" width="6.85546875" style="11" customWidth="1"/>
    <col min="11014" max="11014" width="13.140625" style="11" customWidth="1"/>
    <col min="11015" max="11015" width="12.42578125" style="11" customWidth="1"/>
    <col min="11016" max="11016" width="13.5703125" style="11" customWidth="1"/>
    <col min="11017" max="11017" width="11.42578125" style="11" customWidth="1"/>
    <col min="11018" max="11018" width="7" style="11" customWidth="1"/>
    <col min="11019" max="11023" width="10.7109375" style="11" customWidth="1"/>
    <col min="11024" max="11264" width="9.140625" style="11"/>
    <col min="11265" max="11265" width="0" style="11" hidden="1" customWidth="1"/>
    <col min="11266" max="11266" width="7.140625" style="11" customWidth="1"/>
    <col min="11267" max="11267" width="9.140625" style="11"/>
    <col min="11268" max="11268" width="19.7109375" style="11" customWidth="1"/>
    <col min="11269" max="11269" width="6.85546875" style="11" customWidth="1"/>
    <col min="11270" max="11270" width="13.140625" style="11" customWidth="1"/>
    <col min="11271" max="11271" width="12.42578125" style="11" customWidth="1"/>
    <col min="11272" max="11272" width="13.5703125" style="11" customWidth="1"/>
    <col min="11273" max="11273" width="11.42578125" style="11" customWidth="1"/>
    <col min="11274" max="11274" width="7" style="11" customWidth="1"/>
    <col min="11275" max="11279" width="10.7109375" style="11" customWidth="1"/>
    <col min="11280" max="11520" width="9.140625" style="11"/>
    <col min="11521" max="11521" width="0" style="11" hidden="1" customWidth="1"/>
    <col min="11522" max="11522" width="7.140625" style="11" customWidth="1"/>
    <col min="11523" max="11523" width="9.140625" style="11"/>
    <col min="11524" max="11524" width="19.7109375" style="11" customWidth="1"/>
    <col min="11525" max="11525" width="6.85546875" style="11" customWidth="1"/>
    <col min="11526" max="11526" width="13.140625" style="11" customWidth="1"/>
    <col min="11527" max="11527" width="12.42578125" style="11" customWidth="1"/>
    <col min="11528" max="11528" width="13.5703125" style="11" customWidth="1"/>
    <col min="11529" max="11529" width="11.42578125" style="11" customWidth="1"/>
    <col min="11530" max="11530" width="7" style="11" customWidth="1"/>
    <col min="11531" max="11535" width="10.7109375" style="11" customWidth="1"/>
    <col min="11536" max="11776" width="9.140625" style="11"/>
    <col min="11777" max="11777" width="0" style="11" hidden="1" customWidth="1"/>
    <col min="11778" max="11778" width="7.140625" style="11" customWidth="1"/>
    <col min="11779" max="11779" width="9.140625" style="11"/>
    <col min="11780" max="11780" width="19.7109375" style="11" customWidth="1"/>
    <col min="11781" max="11781" width="6.85546875" style="11" customWidth="1"/>
    <col min="11782" max="11782" width="13.140625" style="11" customWidth="1"/>
    <col min="11783" max="11783" width="12.42578125" style="11" customWidth="1"/>
    <col min="11784" max="11784" width="13.5703125" style="11" customWidth="1"/>
    <col min="11785" max="11785" width="11.42578125" style="11" customWidth="1"/>
    <col min="11786" max="11786" width="7" style="11" customWidth="1"/>
    <col min="11787" max="11791" width="10.7109375" style="11" customWidth="1"/>
    <col min="11792" max="12032" width="9.140625" style="11"/>
    <col min="12033" max="12033" width="0" style="11" hidden="1" customWidth="1"/>
    <col min="12034" max="12034" width="7.140625" style="11" customWidth="1"/>
    <col min="12035" max="12035" width="9.140625" style="11"/>
    <col min="12036" max="12036" width="19.7109375" style="11" customWidth="1"/>
    <col min="12037" max="12037" width="6.85546875" style="11" customWidth="1"/>
    <col min="12038" max="12038" width="13.140625" style="11" customWidth="1"/>
    <col min="12039" max="12039" width="12.42578125" style="11" customWidth="1"/>
    <col min="12040" max="12040" width="13.5703125" style="11" customWidth="1"/>
    <col min="12041" max="12041" width="11.42578125" style="11" customWidth="1"/>
    <col min="12042" max="12042" width="7" style="11" customWidth="1"/>
    <col min="12043" max="12047" width="10.7109375" style="11" customWidth="1"/>
    <col min="12048" max="12288" width="9.140625" style="11"/>
    <col min="12289" max="12289" width="0" style="11" hidden="1" customWidth="1"/>
    <col min="12290" max="12290" width="7.140625" style="11" customWidth="1"/>
    <col min="12291" max="12291" width="9.140625" style="11"/>
    <col min="12292" max="12292" width="19.7109375" style="11" customWidth="1"/>
    <col min="12293" max="12293" width="6.85546875" style="11" customWidth="1"/>
    <col min="12294" max="12294" width="13.140625" style="11" customWidth="1"/>
    <col min="12295" max="12295" width="12.42578125" style="11" customWidth="1"/>
    <col min="12296" max="12296" width="13.5703125" style="11" customWidth="1"/>
    <col min="12297" max="12297" width="11.42578125" style="11" customWidth="1"/>
    <col min="12298" max="12298" width="7" style="11" customWidth="1"/>
    <col min="12299" max="12303" width="10.7109375" style="11" customWidth="1"/>
    <col min="12304" max="12544" width="9.140625" style="11"/>
    <col min="12545" max="12545" width="0" style="11" hidden="1" customWidth="1"/>
    <col min="12546" max="12546" width="7.140625" style="11" customWidth="1"/>
    <col min="12547" max="12547" width="9.140625" style="11"/>
    <col min="12548" max="12548" width="19.7109375" style="11" customWidth="1"/>
    <col min="12549" max="12549" width="6.85546875" style="11" customWidth="1"/>
    <col min="12550" max="12550" width="13.140625" style="11" customWidth="1"/>
    <col min="12551" max="12551" width="12.42578125" style="11" customWidth="1"/>
    <col min="12552" max="12552" width="13.5703125" style="11" customWidth="1"/>
    <col min="12553" max="12553" width="11.42578125" style="11" customWidth="1"/>
    <col min="12554" max="12554" width="7" style="11" customWidth="1"/>
    <col min="12555" max="12559" width="10.7109375" style="11" customWidth="1"/>
    <col min="12560" max="12800" width="9.140625" style="11"/>
    <col min="12801" max="12801" width="0" style="11" hidden="1" customWidth="1"/>
    <col min="12802" max="12802" width="7.140625" style="11" customWidth="1"/>
    <col min="12803" max="12803" width="9.140625" style="11"/>
    <col min="12804" max="12804" width="19.7109375" style="11" customWidth="1"/>
    <col min="12805" max="12805" width="6.85546875" style="11" customWidth="1"/>
    <col min="12806" max="12806" width="13.140625" style="11" customWidth="1"/>
    <col min="12807" max="12807" width="12.42578125" style="11" customWidth="1"/>
    <col min="12808" max="12808" width="13.5703125" style="11" customWidth="1"/>
    <col min="12809" max="12809" width="11.42578125" style="11" customWidth="1"/>
    <col min="12810" max="12810" width="7" style="11" customWidth="1"/>
    <col min="12811" max="12815" width="10.7109375" style="11" customWidth="1"/>
    <col min="12816" max="13056" width="9.140625" style="11"/>
    <col min="13057" max="13057" width="0" style="11" hidden="1" customWidth="1"/>
    <col min="13058" max="13058" width="7.140625" style="11" customWidth="1"/>
    <col min="13059" max="13059" width="9.140625" style="11"/>
    <col min="13060" max="13060" width="19.7109375" style="11" customWidth="1"/>
    <col min="13061" max="13061" width="6.85546875" style="11" customWidth="1"/>
    <col min="13062" max="13062" width="13.140625" style="11" customWidth="1"/>
    <col min="13063" max="13063" width="12.42578125" style="11" customWidth="1"/>
    <col min="13064" max="13064" width="13.5703125" style="11" customWidth="1"/>
    <col min="13065" max="13065" width="11.42578125" style="11" customWidth="1"/>
    <col min="13066" max="13066" width="7" style="11" customWidth="1"/>
    <col min="13067" max="13071" width="10.7109375" style="11" customWidth="1"/>
    <col min="13072" max="13312" width="9.140625" style="11"/>
    <col min="13313" max="13313" width="0" style="11" hidden="1" customWidth="1"/>
    <col min="13314" max="13314" width="7.140625" style="11" customWidth="1"/>
    <col min="13315" max="13315" width="9.140625" style="11"/>
    <col min="13316" max="13316" width="19.7109375" style="11" customWidth="1"/>
    <col min="13317" max="13317" width="6.85546875" style="11" customWidth="1"/>
    <col min="13318" max="13318" width="13.140625" style="11" customWidth="1"/>
    <col min="13319" max="13319" width="12.42578125" style="11" customWidth="1"/>
    <col min="13320" max="13320" width="13.5703125" style="11" customWidth="1"/>
    <col min="13321" max="13321" width="11.42578125" style="11" customWidth="1"/>
    <col min="13322" max="13322" width="7" style="11" customWidth="1"/>
    <col min="13323" max="13327" width="10.7109375" style="11" customWidth="1"/>
    <col min="13328" max="13568" width="9.140625" style="11"/>
    <col min="13569" max="13569" width="0" style="11" hidden="1" customWidth="1"/>
    <col min="13570" max="13570" width="7.140625" style="11" customWidth="1"/>
    <col min="13571" max="13571" width="9.140625" style="11"/>
    <col min="13572" max="13572" width="19.7109375" style="11" customWidth="1"/>
    <col min="13573" max="13573" width="6.85546875" style="11" customWidth="1"/>
    <col min="13574" max="13574" width="13.140625" style="11" customWidth="1"/>
    <col min="13575" max="13575" width="12.42578125" style="11" customWidth="1"/>
    <col min="13576" max="13576" width="13.5703125" style="11" customWidth="1"/>
    <col min="13577" max="13577" width="11.42578125" style="11" customWidth="1"/>
    <col min="13578" max="13578" width="7" style="11" customWidth="1"/>
    <col min="13579" max="13583" width="10.7109375" style="11" customWidth="1"/>
    <col min="13584" max="13824" width="9.140625" style="11"/>
    <col min="13825" max="13825" width="0" style="11" hidden="1" customWidth="1"/>
    <col min="13826" max="13826" width="7.140625" style="11" customWidth="1"/>
    <col min="13827" max="13827" width="9.140625" style="11"/>
    <col min="13828" max="13828" width="19.7109375" style="11" customWidth="1"/>
    <col min="13829" max="13829" width="6.85546875" style="11" customWidth="1"/>
    <col min="13830" max="13830" width="13.140625" style="11" customWidth="1"/>
    <col min="13831" max="13831" width="12.42578125" style="11" customWidth="1"/>
    <col min="13832" max="13832" width="13.5703125" style="11" customWidth="1"/>
    <col min="13833" max="13833" width="11.42578125" style="11" customWidth="1"/>
    <col min="13834" max="13834" width="7" style="11" customWidth="1"/>
    <col min="13835" max="13839" width="10.7109375" style="11" customWidth="1"/>
    <col min="13840" max="14080" width="9.140625" style="11"/>
    <col min="14081" max="14081" width="0" style="11" hidden="1" customWidth="1"/>
    <col min="14082" max="14082" width="7.140625" style="11" customWidth="1"/>
    <col min="14083" max="14083" width="9.140625" style="11"/>
    <col min="14084" max="14084" width="19.7109375" style="11" customWidth="1"/>
    <col min="14085" max="14085" width="6.85546875" style="11" customWidth="1"/>
    <col min="14086" max="14086" width="13.140625" style="11" customWidth="1"/>
    <col min="14087" max="14087" width="12.42578125" style="11" customWidth="1"/>
    <col min="14088" max="14088" width="13.5703125" style="11" customWidth="1"/>
    <col min="14089" max="14089" width="11.42578125" style="11" customWidth="1"/>
    <col min="14090" max="14090" width="7" style="11" customWidth="1"/>
    <col min="14091" max="14095" width="10.7109375" style="11" customWidth="1"/>
    <col min="14096" max="14336" width="9.140625" style="11"/>
    <col min="14337" max="14337" width="0" style="11" hidden="1" customWidth="1"/>
    <col min="14338" max="14338" width="7.140625" style="11" customWidth="1"/>
    <col min="14339" max="14339" width="9.140625" style="11"/>
    <col min="14340" max="14340" width="19.7109375" style="11" customWidth="1"/>
    <col min="14341" max="14341" width="6.85546875" style="11" customWidth="1"/>
    <col min="14342" max="14342" width="13.140625" style="11" customWidth="1"/>
    <col min="14343" max="14343" width="12.42578125" style="11" customWidth="1"/>
    <col min="14344" max="14344" width="13.5703125" style="11" customWidth="1"/>
    <col min="14345" max="14345" width="11.42578125" style="11" customWidth="1"/>
    <col min="14346" max="14346" width="7" style="11" customWidth="1"/>
    <col min="14347" max="14351" width="10.7109375" style="11" customWidth="1"/>
    <col min="14352" max="14592" width="9.140625" style="11"/>
    <col min="14593" max="14593" width="0" style="11" hidden="1" customWidth="1"/>
    <col min="14594" max="14594" width="7.140625" style="11" customWidth="1"/>
    <col min="14595" max="14595" width="9.140625" style="11"/>
    <col min="14596" max="14596" width="19.7109375" style="11" customWidth="1"/>
    <col min="14597" max="14597" width="6.85546875" style="11" customWidth="1"/>
    <col min="14598" max="14598" width="13.140625" style="11" customWidth="1"/>
    <col min="14599" max="14599" width="12.42578125" style="11" customWidth="1"/>
    <col min="14600" max="14600" width="13.5703125" style="11" customWidth="1"/>
    <col min="14601" max="14601" width="11.42578125" style="11" customWidth="1"/>
    <col min="14602" max="14602" width="7" style="11" customWidth="1"/>
    <col min="14603" max="14607" width="10.7109375" style="11" customWidth="1"/>
    <col min="14608" max="14848" width="9.140625" style="11"/>
    <col min="14849" max="14849" width="0" style="11" hidden="1" customWidth="1"/>
    <col min="14850" max="14850" width="7.140625" style="11" customWidth="1"/>
    <col min="14851" max="14851" width="9.140625" style="11"/>
    <col min="14852" max="14852" width="19.7109375" style="11" customWidth="1"/>
    <col min="14853" max="14853" width="6.85546875" style="11" customWidth="1"/>
    <col min="14854" max="14854" width="13.140625" style="11" customWidth="1"/>
    <col min="14855" max="14855" width="12.42578125" style="11" customWidth="1"/>
    <col min="14856" max="14856" width="13.5703125" style="11" customWidth="1"/>
    <col min="14857" max="14857" width="11.42578125" style="11" customWidth="1"/>
    <col min="14858" max="14858" width="7" style="11" customWidth="1"/>
    <col min="14859" max="14863" width="10.7109375" style="11" customWidth="1"/>
    <col min="14864" max="15104" width="9.140625" style="11"/>
    <col min="15105" max="15105" width="0" style="11" hidden="1" customWidth="1"/>
    <col min="15106" max="15106" width="7.140625" style="11" customWidth="1"/>
    <col min="15107" max="15107" width="9.140625" style="11"/>
    <col min="15108" max="15108" width="19.7109375" style="11" customWidth="1"/>
    <col min="15109" max="15109" width="6.85546875" style="11" customWidth="1"/>
    <col min="15110" max="15110" width="13.140625" style="11" customWidth="1"/>
    <col min="15111" max="15111" width="12.42578125" style="11" customWidth="1"/>
    <col min="15112" max="15112" width="13.5703125" style="11" customWidth="1"/>
    <col min="15113" max="15113" width="11.42578125" style="11" customWidth="1"/>
    <col min="15114" max="15114" width="7" style="11" customWidth="1"/>
    <col min="15115" max="15119" width="10.7109375" style="11" customWidth="1"/>
    <col min="15120" max="15360" width="9.140625" style="11"/>
    <col min="15361" max="15361" width="0" style="11" hidden="1" customWidth="1"/>
    <col min="15362" max="15362" width="7.140625" style="11" customWidth="1"/>
    <col min="15363" max="15363" width="9.140625" style="11"/>
    <col min="15364" max="15364" width="19.7109375" style="11" customWidth="1"/>
    <col min="15365" max="15365" width="6.85546875" style="11" customWidth="1"/>
    <col min="15366" max="15366" width="13.140625" style="11" customWidth="1"/>
    <col min="15367" max="15367" width="12.42578125" style="11" customWidth="1"/>
    <col min="15368" max="15368" width="13.5703125" style="11" customWidth="1"/>
    <col min="15369" max="15369" width="11.42578125" style="11" customWidth="1"/>
    <col min="15370" max="15370" width="7" style="11" customWidth="1"/>
    <col min="15371" max="15375" width="10.7109375" style="11" customWidth="1"/>
    <col min="15376" max="15616" width="9.140625" style="11"/>
    <col min="15617" max="15617" width="0" style="11" hidden="1" customWidth="1"/>
    <col min="15618" max="15618" width="7.140625" style="11" customWidth="1"/>
    <col min="15619" max="15619" width="9.140625" style="11"/>
    <col min="15620" max="15620" width="19.7109375" style="11" customWidth="1"/>
    <col min="15621" max="15621" width="6.85546875" style="11" customWidth="1"/>
    <col min="15622" max="15622" width="13.140625" style="11" customWidth="1"/>
    <col min="15623" max="15623" width="12.42578125" style="11" customWidth="1"/>
    <col min="15624" max="15624" width="13.5703125" style="11" customWidth="1"/>
    <col min="15625" max="15625" width="11.42578125" style="11" customWidth="1"/>
    <col min="15626" max="15626" width="7" style="11" customWidth="1"/>
    <col min="15627" max="15631" width="10.7109375" style="11" customWidth="1"/>
    <col min="15632" max="15872" width="9.140625" style="11"/>
    <col min="15873" max="15873" width="0" style="11" hidden="1" customWidth="1"/>
    <col min="15874" max="15874" width="7.140625" style="11" customWidth="1"/>
    <col min="15875" max="15875" width="9.140625" style="11"/>
    <col min="15876" max="15876" width="19.7109375" style="11" customWidth="1"/>
    <col min="15877" max="15877" width="6.85546875" style="11" customWidth="1"/>
    <col min="15878" max="15878" width="13.140625" style="11" customWidth="1"/>
    <col min="15879" max="15879" width="12.42578125" style="11" customWidth="1"/>
    <col min="15880" max="15880" width="13.5703125" style="11" customWidth="1"/>
    <col min="15881" max="15881" width="11.42578125" style="11" customWidth="1"/>
    <col min="15882" max="15882" width="7" style="11" customWidth="1"/>
    <col min="15883" max="15887" width="10.7109375" style="11" customWidth="1"/>
    <col min="15888" max="16128" width="9.140625" style="11"/>
    <col min="16129" max="16129" width="0" style="11" hidden="1" customWidth="1"/>
    <col min="16130" max="16130" width="7.140625" style="11" customWidth="1"/>
    <col min="16131" max="16131" width="9.140625" style="11"/>
    <col min="16132" max="16132" width="19.7109375" style="11" customWidth="1"/>
    <col min="16133" max="16133" width="6.85546875" style="11" customWidth="1"/>
    <col min="16134" max="16134" width="13.140625" style="11" customWidth="1"/>
    <col min="16135" max="16135" width="12.42578125" style="11" customWidth="1"/>
    <col min="16136" max="16136" width="13.5703125" style="11" customWidth="1"/>
    <col min="16137" max="16137" width="11.42578125" style="11" customWidth="1"/>
    <col min="16138" max="16138" width="7" style="11" customWidth="1"/>
    <col min="16139" max="16143" width="10.7109375" style="11" customWidth="1"/>
    <col min="16144" max="16384" width="9.140625" style="11"/>
  </cols>
  <sheetData>
    <row r="1" spans="2:15" ht="12" customHeight="1" x14ac:dyDescent="0.2"/>
    <row r="2" spans="2:15" ht="17.25" customHeight="1" x14ac:dyDescent="0.25">
      <c r="B2" s="12"/>
      <c r="C2" s="13" t="s">
        <v>10</v>
      </c>
      <c r="E2" s="14"/>
      <c r="F2" s="13"/>
      <c r="G2" s="12"/>
      <c r="H2" s="15" t="s">
        <v>11</v>
      </c>
      <c r="I2" s="163">
        <v>46079</v>
      </c>
      <c r="K2" s="12"/>
    </row>
    <row r="3" spans="2:15" ht="6" customHeight="1" x14ac:dyDescent="0.2">
      <c r="C3" s="17"/>
      <c r="D3" s="18" t="s">
        <v>12</v>
      </c>
    </row>
    <row r="4" spans="2:15" ht="4.5" customHeight="1" x14ac:dyDescent="0.2"/>
    <row r="5" spans="2:15" ht="13.5" customHeight="1" x14ac:dyDescent="0.2">
      <c r="C5" s="19" t="s">
        <v>13</v>
      </c>
      <c r="D5" s="218" t="s">
        <v>743</v>
      </c>
      <c r="E5" s="218"/>
      <c r="F5" s="218"/>
      <c r="G5" s="218"/>
      <c r="H5" s="218"/>
      <c r="I5" s="218"/>
      <c r="O5" s="16"/>
    </row>
    <row r="6" spans="2:15" ht="23.25" customHeight="1" x14ac:dyDescent="0.2">
      <c r="C6" s="19"/>
      <c r="D6" s="218"/>
      <c r="E6" s="218"/>
      <c r="F6" s="218"/>
      <c r="G6" s="218"/>
      <c r="H6" s="218"/>
      <c r="I6" s="218"/>
      <c r="O6" s="16"/>
    </row>
    <row r="8" spans="2:15" x14ac:dyDescent="0.2">
      <c r="C8" s="20" t="s">
        <v>14</v>
      </c>
      <c r="D8" s="10" t="s">
        <v>40</v>
      </c>
      <c r="E8" s="6"/>
      <c r="H8" s="21" t="s">
        <v>15</v>
      </c>
      <c r="I8" s="159" t="s">
        <v>833</v>
      </c>
      <c r="J8" s="22"/>
      <c r="K8" s="22"/>
    </row>
    <row r="9" spans="2:15" x14ac:dyDescent="0.2">
      <c r="D9" s="158" t="s">
        <v>831</v>
      </c>
      <c r="E9" s="6"/>
      <c r="H9" s="21" t="s">
        <v>16</v>
      </c>
      <c r="I9" s="159" t="s">
        <v>834</v>
      </c>
      <c r="J9" s="22"/>
      <c r="K9" s="22"/>
    </row>
    <row r="10" spans="2:15" x14ac:dyDescent="0.2">
      <c r="C10" s="20"/>
      <c r="D10" s="158" t="s">
        <v>832</v>
      </c>
      <c r="E10" s="6"/>
      <c r="H10" s="21"/>
      <c r="J10" s="22"/>
    </row>
    <row r="11" spans="2:15" x14ac:dyDescent="0.2">
      <c r="H11" s="21"/>
      <c r="J11" s="22"/>
    </row>
    <row r="12" spans="2:15" x14ac:dyDescent="0.2">
      <c r="C12" s="20" t="s">
        <v>17</v>
      </c>
      <c r="D12" s="160" t="s">
        <v>827</v>
      </c>
      <c r="E12" s="161"/>
      <c r="F12" s="161"/>
      <c r="H12" s="21" t="s">
        <v>15</v>
      </c>
      <c r="I12" s="161">
        <v>7737173</v>
      </c>
      <c r="J12" s="22"/>
      <c r="K12" s="22"/>
    </row>
    <row r="13" spans="2:15" x14ac:dyDescent="0.2">
      <c r="D13" s="162" t="s">
        <v>828</v>
      </c>
      <c r="E13" s="161"/>
      <c r="F13" s="161"/>
      <c r="H13" s="21" t="s">
        <v>16</v>
      </c>
      <c r="I13" s="161" t="s">
        <v>830</v>
      </c>
      <c r="J13" s="22"/>
      <c r="K13" s="22"/>
    </row>
    <row r="14" spans="2:15" ht="12" customHeight="1" x14ac:dyDescent="0.2">
      <c r="C14" s="21"/>
      <c r="D14" s="162" t="s">
        <v>829</v>
      </c>
      <c r="E14" s="161"/>
      <c r="F14" s="161"/>
      <c r="J14" s="21"/>
    </row>
    <row r="15" spans="2:15" ht="24.75" customHeight="1" x14ac:dyDescent="0.2">
      <c r="C15" s="23" t="s">
        <v>18</v>
      </c>
      <c r="H15" s="23" t="s">
        <v>19</v>
      </c>
      <c r="J15" s="21"/>
    </row>
    <row r="16" spans="2:15" ht="12.75" customHeight="1" x14ac:dyDescent="0.2">
      <c r="J16" s="21"/>
    </row>
    <row r="17" spans="2:12" ht="28.5" customHeight="1" x14ac:dyDescent="0.2">
      <c r="C17" s="23" t="s">
        <v>20</v>
      </c>
      <c r="H17" s="23" t="s">
        <v>20</v>
      </c>
    </row>
    <row r="18" spans="2:12" ht="25.5" customHeight="1" x14ac:dyDescent="0.2"/>
    <row r="19" spans="2:12" ht="13.5" customHeight="1" x14ac:dyDescent="0.2">
      <c r="B19" s="24"/>
      <c r="C19" s="25"/>
      <c r="D19" s="25"/>
      <c r="E19" s="26"/>
      <c r="F19" s="27"/>
      <c r="G19" s="28"/>
      <c r="H19" s="29"/>
      <c r="I19" s="28"/>
      <c r="J19" s="30" t="s">
        <v>21</v>
      </c>
      <c r="K19" s="31"/>
    </row>
    <row r="20" spans="2:12" ht="15" customHeight="1" x14ac:dyDescent="0.2">
      <c r="B20" s="32" t="s">
        <v>22</v>
      </c>
      <c r="C20" s="33"/>
      <c r="D20" s="34">
        <v>15</v>
      </c>
      <c r="E20" s="35" t="s">
        <v>0</v>
      </c>
      <c r="F20" s="36"/>
      <c r="G20" s="37"/>
      <c r="H20" s="37"/>
      <c r="I20" s="219">
        <f>ROUND(G32,0)</f>
        <v>0</v>
      </c>
      <c r="J20" s="220"/>
      <c r="K20" s="38"/>
    </row>
    <row r="21" spans="2:12" x14ac:dyDescent="0.2">
      <c r="B21" s="32" t="s">
        <v>23</v>
      </c>
      <c r="C21" s="33"/>
      <c r="D21" s="34">
        <f>SazbaDPH1</f>
        <v>15</v>
      </c>
      <c r="E21" s="35" t="s">
        <v>0</v>
      </c>
      <c r="F21" s="39"/>
      <c r="G21" s="40"/>
      <c r="H21" s="40"/>
      <c r="I21" s="221">
        <f>ROUND(I20*D21/100,0)</f>
        <v>0</v>
      </c>
      <c r="J21" s="222"/>
      <c r="K21" s="38"/>
    </row>
    <row r="22" spans="2:12" x14ac:dyDescent="0.2">
      <c r="B22" s="32" t="s">
        <v>22</v>
      </c>
      <c r="C22" s="33"/>
      <c r="D22" s="34">
        <v>21</v>
      </c>
      <c r="E22" s="35" t="s">
        <v>0</v>
      </c>
      <c r="F22" s="39"/>
      <c r="G22" s="40"/>
      <c r="H22" s="40"/>
      <c r="I22" s="221">
        <f>ROUND(H32,0)</f>
        <v>0</v>
      </c>
      <c r="J22" s="222"/>
      <c r="K22" s="38"/>
    </row>
    <row r="23" spans="2:12" ht="13.5" thickBot="1" x14ac:dyDescent="0.25">
      <c r="B23" s="32" t="s">
        <v>23</v>
      </c>
      <c r="C23" s="33"/>
      <c r="D23" s="34">
        <f>SazbaDPH2</f>
        <v>21</v>
      </c>
      <c r="E23" s="35" t="s">
        <v>0</v>
      </c>
      <c r="F23" s="41"/>
      <c r="G23" s="42"/>
      <c r="H23" s="42"/>
      <c r="I23" s="223">
        <f>ROUND(I22*D22/100,0)</f>
        <v>0</v>
      </c>
      <c r="J23" s="224"/>
      <c r="K23" s="38"/>
    </row>
    <row r="24" spans="2:12" ht="16.5" thickBot="1" x14ac:dyDescent="0.25">
      <c r="B24" s="43" t="s">
        <v>24</v>
      </c>
      <c r="C24" s="44"/>
      <c r="D24" s="44"/>
      <c r="E24" s="45"/>
      <c r="F24" s="46"/>
      <c r="G24" s="47"/>
      <c r="H24" s="47"/>
      <c r="I24" s="216">
        <f>SUM(I20:I23)</f>
        <v>0</v>
      </c>
      <c r="J24" s="217"/>
      <c r="K24" s="48"/>
    </row>
    <row r="27" spans="2:12" ht="1.5" customHeight="1" x14ac:dyDescent="0.2"/>
    <row r="28" spans="2:12" ht="15.75" customHeight="1" x14ac:dyDescent="0.25">
      <c r="B28" s="49" t="s">
        <v>25</v>
      </c>
      <c r="C28" s="50"/>
      <c r="D28" s="50"/>
      <c r="E28" s="50"/>
      <c r="F28" s="50"/>
      <c r="G28" s="50"/>
      <c r="H28" s="50"/>
      <c r="I28" s="50"/>
      <c r="J28" s="50"/>
      <c r="K28" s="50"/>
      <c r="L28" s="51"/>
    </row>
    <row r="29" spans="2:12" ht="5.25" customHeight="1" x14ac:dyDescent="0.2">
      <c r="L29" s="51"/>
    </row>
    <row r="30" spans="2:12" ht="24" customHeight="1" x14ac:dyDescent="0.2">
      <c r="B30" s="52" t="s">
        <v>26</v>
      </c>
      <c r="C30" s="53"/>
      <c r="D30" s="53"/>
      <c r="E30" s="54"/>
      <c r="F30" s="55" t="s">
        <v>1</v>
      </c>
      <c r="G30" s="56" t="str">
        <f>CONCATENATE("Základ DPH ",SazbaDPH1," %")</f>
        <v>Základ DPH 15 %</v>
      </c>
      <c r="H30" s="55" t="str">
        <f>CONCATENATE("Základ DPH ",SazbaDPH2," %")</f>
        <v>Základ DPH 21 %</v>
      </c>
      <c r="I30" s="55" t="s">
        <v>5</v>
      </c>
      <c r="J30" s="55" t="s">
        <v>0</v>
      </c>
    </row>
    <row r="31" spans="2:12" x14ac:dyDescent="0.2">
      <c r="B31" s="57" t="s">
        <v>27</v>
      </c>
      <c r="C31" s="58" t="s">
        <v>31</v>
      </c>
      <c r="D31" s="59"/>
      <c r="E31" s="60"/>
      <c r="F31" s="61">
        <f>G31+H31+I31</f>
        <v>0</v>
      </c>
      <c r="G31" s="62">
        <v>0</v>
      </c>
      <c r="H31" s="63">
        <f>H43</f>
        <v>0</v>
      </c>
      <c r="I31" s="63">
        <f>(G31*SazbaDPH1)/100+(H31*SazbaDPH2)/100</f>
        <v>0</v>
      </c>
      <c r="J31" s="64" t="str">
        <f>IF(CelkemObjekty=0,"",F31/CelkemObjekty*100)</f>
        <v/>
      </c>
    </row>
    <row r="32" spans="2:12" ht="17.25" customHeight="1" x14ac:dyDescent="0.2">
      <c r="B32" s="65" t="s">
        <v>9</v>
      </c>
      <c r="C32" s="66"/>
      <c r="D32" s="67"/>
      <c r="E32" s="68"/>
      <c r="F32" s="69">
        <f>SUM(F31:F31)</f>
        <v>0</v>
      </c>
      <c r="G32" s="69">
        <f>SUM(G31:G31)</f>
        <v>0</v>
      </c>
      <c r="H32" s="69">
        <f>SUM(H31:H31)</f>
        <v>0</v>
      </c>
      <c r="I32" s="69">
        <f>SUM(I31:I31)</f>
        <v>0</v>
      </c>
      <c r="J32" s="70" t="str">
        <f>IF(CelkemObjekty=0,"",F32/CelkemObjekty*100)</f>
        <v/>
      </c>
    </row>
    <row r="33" spans="2:11" x14ac:dyDescent="0.2">
      <c r="B33" s="71"/>
      <c r="C33" s="71"/>
      <c r="D33" s="71"/>
      <c r="E33" s="71"/>
      <c r="F33" s="71"/>
      <c r="G33" s="71"/>
      <c r="H33" s="71"/>
      <c r="I33" s="71"/>
      <c r="J33" s="71"/>
      <c r="K33" s="71"/>
    </row>
    <row r="34" spans="2:11" ht="9.75" customHeight="1" x14ac:dyDescent="0.2">
      <c r="B34" s="71"/>
      <c r="C34" s="71"/>
      <c r="D34" s="71"/>
      <c r="E34" s="71"/>
      <c r="F34" s="71"/>
      <c r="G34" s="71"/>
      <c r="H34" s="71"/>
      <c r="I34" s="71"/>
      <c r="J34" s="71"/>
      <c r="K34" s="71"/>
    </row>
    <row r="35" spans="2:11" ht="7.5" customHeight="1" x14ac:dyDescent="0.2">
      <c r="B35" s="71"/>
      <c r="C35" s="71"/>
      <c r="D35" s="71"/>
      <c r="E35" s="71"/>
      <c r="F35" s="71"/>
      <c r="G35" s="71"/>
      <c r="H35" s="71"/>
      <c r="I35" s="71"/>
      <c r="J35" s="71"/>
      <c r="K35" s="71"/>
    </row>
    <row r="36" spans="2:11" ht="18" x14ac:dyDescent="0.25">
      <c r="B36" s="49" t="s">
        <v>28</v>
      </c>
      <c r="C36" s="50"/>
      <c r="D36" s="50"/>
      <c r="E36" s="50"/>
      <c r="F36" s="50"/>
      <c r="G36" s="50"/>
      <c r="H36" s="50"/>
      <c r="I36" s="50"/>
      <c r="J36" s="50"/>
      <c r="K36" s="71"/>
    </row>
    <row r="37" spans="2:11" x14ac:dyDescent="0.2">
      <c r="K37" s="71"/>
    </row>
    <row r="38" spans="2:11" ht="25.5" x14ac:dyDescent="0.2">
      <c r="B38" s="79" t="s">
        <v>29</v>
      </c>
      <c r="C38" s="84" t="s">
        <v>30</v>
      </c>
      <c r="D38" s="80"/>
      <c r="E38" s="81"/>
      <c r="F38" s="82" t="s">
        <v>1</v>
      </c>
      <c r="G38" s="83" t="str">
        <f>CONCATENATE("Základ DPH ",SazbaDPH1," %")</f>
        <v>Základ DPH 15 %</v>
      </c>
      <c r="H38" s="82" t="str">
        <f>CONCATENATE("Základ DPH ",SazbaDPH2," %")</f>
        <v>Základ DPH 21 %</v>
      </c>
      <c r="I38" s="83" t="s">
        <v>5</v>
      </c>
      <c r="J38" s="82" t="s">
        <v>0</v>
      </c>
    </row>
    <row r="39" spans="2:11" x14ac:dyDescent="0.2">
      <c r="B39" s="86">
        <v>1</v>
      </c>
      <c r="C39" s="33" t="s">
        <v>706</v>
      </c>
      <c r="D39" s="33"/>
      <c r="E39" s="87"/>
      <c r="F39" s="76">
        <f>KL_ASŘ!F28</f>
        <v>0</v>
      </c>
      <c r="G39" s="72">
        <v>0</v>
      </c>
      <c r="H39" s="77">
        <f>KL_ASŘ!H28</f>
        <v>0</v>
      </c>
      <c r="I39" s="72">
        <f>(G39*SazbaDPH1)/100+(H39*SazbaDPH2)/100</f>
        <v>0</v>
      </c>
      <c r="J39" s="64" t="e">
        <f>100*H39/H43</f>
        <v>#DIV/0!</v>
      </c>
    </row>
    <row r="40" spans="2:11" x14ac:dyDescent="0.2">
      <c r="B40" s="86">
        <v>2</v>
      </c>
      <c r="C40" s="33" t="s">
        <v>707</v>
      </c>
      <c r="D40" s="33"/>
      <c r="E40" s="85"/>
      <c r="F40" s="76">
        <f>G40+H40+I40</f>
        <v>0</v>
      </c>
      <c r="G40" s="72">
        <v>0</v>
      </c>
      <c r="H40" s="77">
        <f>ZTI!K1176</f>
        <v>0</v>
      </c>
      <c r="I40" s="72">
        <f>(G40*SazbaDPH1)/100+(H40*SazbaDPH2)/100</f>
        <v>0</v>
      </c>
      <c r="J40" s="64" t="e">
        <f>100*H40/H43</f>
        <v>#DIV/0!</v>
      </c>
    </row>
    <row r="41" spans="2:11" x14ac:dyDescent="0.2">
      <c r="B41" s="86">
        <v>3</v>
      </c>
      <c r="C41" s="33" t="s">
        <v>47</v>
      </c>
      <c r="D41" s="33"/>
      <c r="E41" s="85"/>
      <c r="F41" s="76">
        <f>G41+H41+I41</f>
        <v>0</v>
      </c>
      <c r="G41" s="72">
        <v>0</v>
      </c>
      <c r="H41" s="77">
        <f>VAON!G11</f>
        <v>0</v>
      </c>
      <c r="I41" s="72">
        <f>(G41*SazbaDPH1)/100+(H41*SazbaDPH2)/100</f>
        <v>0</v>
      </c>
      <c r="J41" s="64" t="e">
        <f>100*H41/H43</f>
        <v>#DIV/0!</v>
      </c>
    </row>
    <row r="42" spans="2:11" x14ac:dyDescent="0.2">
      <c r="B42" s="99" t="s">
        <v>51</v>
      </c>
      <c r="C42" s="73" t="s">
        <v>48</v>
      </c>
      <c r="D42" s="74"/>
      <c r="E42" s="75"/>
      <c r="F42" s="76">
        <f>G42+H42+I42</f>
        <v>0</v>
      </c>
      <c r="G42" s="72">
        <v>0</v>
      </c>
      <c r="H42" s="77">
        <f>VAON!G20</f>
        <v>0</v>
      </c>
      <c r="I42" s="72">
        <f>(G42*SazbaDPH1)/100+(H42*SazbaDPH2)/100</f>
        <v>0</v>
      </c>
      <c r="J42" s="64" t="e">
        <f>100*H42/H43</f>
        <v>#DIV/0!</v>
      </c>
    </row>
    <row r="43" spans="2:11" x14ac:dyDescent="0.2">
      <c r="B43" s="65" t="s">
        <v>9</v>
      </c>
      <c r="C43" s="66"/>
      <c r="D43" s="67"/>
      <c r="E43" s="68"/>
      <c r="F43" s="69">
        <f>SUM(F39:F42)</f>
        <v>0</v>
      </c>
      <c r="G43" s="78">
        <f>SUM(G42:G42)</f>
        <v>0</v>
      </c>
      <c r="H43" s="69">
        <f>SUM(H39:H42)</f>
        <v>0</v>
      </c>
      <c r="I43" s="78">
        <f>SUM(I39:I42)</f>
        <v>0</v>
      </c>
      <c r="J43" s="70" t="e">
        <f>SUM(J39:J42)</f>
        <v>#DIV/0!</v>
      </c>
    </row>
    <row r="44" spans="2:11" ht="9" customHeight="1" x14ac:dyDescent="0.2"/>
    <row r="45" spans="2:11" ht="6" customHeight="1" x14ac:dyDescent="0.2"/>
    <row r="46" spans="2:11" ht="3" customHeight="1" x14ac:dyDescent="0.2"/>
    <row r="47" spans="2:11" ht="14.25" customHeight="1" x14ac:dyDescent="0.2">
      <c r="H47" s="153"/>
    </row>
  </sheetData>
  <mergeCells count="6">
    <mergeCell ref="I24:J24"/>
    <mergeCell ref="D5:I6"/>
    <mergeCell ref="I20:J20"/>
    <mergeCell ref="I21:J21"/>
    <mergeCell ref="I22:J22"/>
    <mergeCell ref="I23:J23"/>
  </mergeCells>
  <pageMargins left="0.39370078740157483" right="0.19685039370078741" top="0.39370078740157483" bottom="0.39370078740157483" header="0" footer="0.19685039370078741"/>
  <pageSetup paperSize="9" scale="98" fitToHeight="9999" orientation="portrait" horizontalDpi="300" verticalDpi="300" r:id="rId1"/>
  <headerFooter alignWithMargins="0">
    <oddFooter>&amp;L&amp;9Zpracováno programem &amp;"Arial CE,Tučné"BUILDpower,  © RTS, a.s.&amp;R&amp;9Stránka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E080D-180C-45AE-B916-57FCAA883C35}">
  <dimension ref="A1:A3"/>
  <sheetViews>
    <sheetView zoomScale="220" zoomScaleNormal="220" workbookViewId="0">
      <selection activeCell="A30" sqref="A30"/>
    </sheetView>
  </sheetViews>
  <sheetFormatPr defaultRowHeight="12.75" x14ac:dyDescent="0.2"/>
  <cols>
    <col min="1" max="1" width="173.7109375" customWidth="1"/>
  </cols>
  <sheetData>
    <row r="1" spans="1:1" ht="89.25" x14ac:dyDescent="0.2">
      <c r="A1" s="103" t="s">
        <v>714</v>
      </c>
    </row>
    <row r="3" spans="1:1" ht="63.75" x14ac:dyDescent="0.2">
      <c r="A3" s="103" t="s">
        <v>713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32"/>
  <sheetViews>
    <sheetView showGridLines="0" topLeftCell="B14" zoomScale="160" zoomScaleNormal="160" zoomScaleSheetLayoutView="75" workbookViewId="0">
      <selection activeCell="J20" sqref="J20"/>
    </sheetView>
  </sheetViews>
  <sheetFormatPr defaultRowHeight="12.75" x14ac:dyDescent="0.2"/>
  <cols>
    <col min="1" max="1" width="0.5703125" style="11" hidden="1" customWidth="1"/>
    <col min="2" max="2" width="7.140625" style="11" customWidth="1"/>
    <col min="3" max="3" width="9.140625" style="11"/>
    <col min="4" max="4" width="19.7109375" style="11" customWidth="1"/>
    <col min="5" max="5" width="6.85546875" style="11" customWidth="1"/>
    <col min="6" max="6" width="13.140625" style="11" customWidth="1"/>
    <col min="7" max="7" width="12.42578125" style="11" customWidth="1"/>
    <col min="8" max="8" width="13.5703125" style="11" customWidth="1"/>
    <col min="9" max="9" width="11.42578125" style="11" customWidth="1"/>
    <col min="10" max="10" width="7" style="11" customWidth="1"/>
    <col min="11" max="15" width="10.7109375" style="11" customWidth="1"/>
    <col min="16" max="256" width="9.140625" style="11"/>
    <col min="257" max="257" width="0" style="11" hidden="1" customWidth="1"/>
    <col min="258" max="258" width="7.140625" style="11" customWidth="1"/>
    <col min="259" max="259" width="9.140625" style="11"/>
    <col min="260" max="260" width="19.7109375" style="11" customWidth="1"/>
    <col min="261" max="261" width="6.85546875" style="11" customWidth="1"/>
    <col min="262" max="262" width="13.140625" style="11" customWidth="1"/>
    <col min="263" max="263" width="12.42578125" style="11" customWidth="1"/>
    <col min="264" max="264" width="13.5703125" style="11" customWidth="1"/>
    <col min="265" max="265" width="11.42578125" style="11" customWidth="1"/>
    <col min="266" max="266" width="7" style="11" customWidth="1"/>
    <col min="267" max="271" width="10.7109375" style="11" customWidth="1"/>
    <col min="272" max="512" width="9.140625" style="11"/>
    <col min="513" max="513" width="0" style="11" hidden="1" customWidth="1"/>
    <col min="514" max="514" width="7.140625" style="11" customWidth="1"/>
    <col min="515" max="515" width="9.140625" style="11"/>
    <col min="516" max="516" width="19.7109375" style="11" customWidth="1"/>
    <col min="517" max="517" width="6.85546875" style="11" customWidth="1"/>
    <col min="518" max="518" width="13.140625" style="11" customWidth="1"/>
    <col min="519" max="519" width="12.42578125" style="11" customWidth="1"/>
    <col min="520" max="520" width="13.5703125" style="11" customWidth="1"/>
    <col min="521" max="521" width="11.42578125" style="11" customWidth="1"/>
    <col min="522" max="522" width="7" style="11" customWidth="1"/>
    <col min="523" max="527" width="10.7109375" style="11" customWidth="1"/>
    <col min="528" max="768" width="9.140625" style="11"/>
    <col min="769" max="769" width="0" style="11" hidden="1" customWidth="1"/>
    <col min="770" max="770" width="7.140625" style="11" customWidth="1"/>
    <col min="771" max="771" width="9.140625" style="11"/>
    <col min="772" max="772" width="19.7109375" style="11" customWidth="1"/>
    <col min="773" max="773" width="6.85546875" style="11" customWidth="1"/>
    <col min="774" max="774" width="13.140625" style="11" customWidth="1"/>
    <col min="775" max="775" width="12.42578125" style="11" customWidth="1"/>
    <col min="776" max="776" width="13.5703125" style="11" customWidth="1"/>
    <col min="777" max="777" width="11.42578125" style="11" customWidth="1"/>
    <col min="778" max="778" width="7" style="11" customWidth="1"/>
    <col min="779" max="783" width="10.7109375" style="11" customWidth="1"/>
    <col min="784" max="1024" width="9.140625" style="11"/>
    <col min="1025" max="1025" width="0" style="11" hidden="1" customWidth="1"/>
    <col min="1026" max="1026" width="7.140625" style="11" customWidth="1"/>
    <col min="1027" max="1027" width="9.140625" style="11"/>
    <col min="1028" max="1028" width="19.7109375" style="11" customWidth="1"/>
    <col min="1029" max="1029" width="6.85546875" style="11" customWidth="1"/>
    <col min="1030" max="1030" width="13.140625" style="11" customWidth="1"/>
    <col min="1031" max="1031" width="12.42578125" style="11" customWidth="1"/>
    <col min="1032" max="1032" width="13.5703125" style="11" customWidth="1"/>
    <col min="1033" max="1033" width="11.42578125" style="11" customWidth="1"/>
    <col min="1034" max="1034" width="7" style="11" customWidth="1"/>
    <col min="1035" max="1039" width="10.7109375" style="11" customWidth="1"/>
    <col min="1040" max="1280" width="9.140625" style="11"/>
    <col min="1281" max="1281" width="0" style="11" hidden="1" customWidth="1"/>
    <col min="1282" max="1282" width="7.140625" style="11" customWidth="1"/>
    <col min="1283" max="1283" width="9.140625" style="11"/>
    <col min="1284" max="1284" width="19.7109375" style="11" customWidth="1"/>
    <col min="1285" max="1285" width="6.85546875" style="11" customWidth="1"/>
    <col min="1286" max="1286" width="13.140625" style="11" customWidth="1"/>
    <col min="1287" max="1287" width="12.42578125" style="11" customWidth="1"/>
    <col min="1288" max="1288" width="13.5703125" style="11" customWidth="1"/>
    <col min="1289" max="1289" width="11.42578125" style="11" customWidth="1"/>
    <col min="1290" max="1290" width="7" style="11" customWidth="1"/>
    <col min="1291" max="1295" width="10.7109375" style="11" customWidth="1"/>
    <col min="1296" max="1536" width="9.140625" style="11"/>
    <col min="1537" max="1537" width="0" style="11" hidden="1" customWidth="1"/>
    <col min="1538" max="1538" width="7.140625" style="11" customWidth="1"/>
    <col min="1539" max="1539" width="9.140625" style="11"/>
    <col min="1540" max="1540" width="19.7109375" style="11" customWidth="1"/>
    <col min="1541" max="1541" width="6.85546875" style="11" customWidth="1"/>
    <col min="1542" max="1542" width="13.140625" style="11" customWidth="1"/>
    <col min="1543" max="1543" width="12.42578125" style="11" customWidth="1"/>
    <col min="1544" max="1544" width="13.5703125" style="11" customWidth="1"/>
    <col min="1545" max="1545" width="11.42578125" style="11" customWidth="1"/>
    <col min="1546" max="1546" width="7" style="11" customWidth="1"/>
    <col min="1547" max="1551" width="10.7109375" style="11" customWidth="1"/>
    <col min="1552" max="1792" width="9.140625" style="11"/>
    <col min="1793" max="1793" width="0" style="11" hidden="1" customWidth="1"/>
    <col min="1794" max="1794" width="7.140625" style="11" customWidth="1"/>
    <col min="1795" max="1795" width="9.140625" style="11"/>
    <col min="1796" max="1796" width="19.7109375" style="11" customWidth="1"/>
    <col min="1797" max="1797" width="6.85546875" style="11" customWidth="1"/>
    <col min="1798" max="1798" width="13.140625" style="11" customWidth="1"/>
    <col min="1799" max="1799" width="12.42578125" style="11" customWidth="1"/>
    <col min="1800" max="1800" width="13.5703125" style="11" customWidth="1"/>
    <col min="1801" max="1801" width="11.42578125" style="11" customWidth="1"/>
    <col min="1802" max="1802" width="7" style="11" customWidth="1"/>
    <col min="1803" max="1807" width="10.7109375" style="11" customWidth="1"/>
    <col min="1808" max="2048" width="9.140625" style="11"/>
    <col min="2049" max="2049" width="0" style="11" hidden="1" customWidth="1"/>
    <col min="2050" max="2050" width="7.140625" style="11" customWidth="1"/>
    <col min="2051" max="2051" width="9.140625" style="11"/>
    <col min="2052" max="2052" width="19.7109375" style="11" customWidth="1"/>
    <col min="2053" max="2053" width="6.85546875" style="11" customWidth="1"/>
    <col min="2054" max="2054" width="13.140625" style="11" customWidth="1"/>
    <col min="2055" max="2055" width="12.42578125" style="11" customWidth="1"/>
    <col min="2056" max="2056" width="13.5703125" style="11" customWidth="1"/>
    <col min="2057" max="2057" width="11.42578125" style="11" customWidth="1"/>
    <col min="2058" max="2058" width="7" style="11" customWidth="1"/>
    <col min="2059" max="2063" width="10.7109375" style="11" customWidth="1"/>
    <col min="2064" max="2304" width="9.140625" style="11"/>
    <col min="2305" max="2305" width="0" style="11" hidden="1" customWidth="1"/>
    <col min="2306" max="2306" width="7.140625" style="11" customWidth="1"/>
    <col min="2307" max="2307" width="9.140625" style="11"/>
    <col min="2308" max="2308" width="19.7109375" style="11" customWidth="1"/>
    <col min="2309" max="2309" width="6.85546875" style="11" customWidth="1"/>
    <col min="2310" max="2310" width="13.140625" style="11" customWidth="1"/>
    <col min="2311" max="2311" width="12.42578125" style="11" customWidth="1"/>
    <col min="2312" max="2312" width="13.5703125" style="11" customWidth="1"/>
    <col min="2313" max="2313" width="11.42578125" style="11" customWidth="1"/>
    <col min="2314" max="2314" width="7" style="11" customWidth="1"/>
    <col min="2315" max="2319" width="10.7109375" style="11" customWidth="1"/>
    <col min="2320" max="2560" width="9.140625" style="11"/>
    <col min="2561" max="2561" width="0" style="11" hidden="1" customWidth="1"/>
    <col min="2562" max="2562" width="7.140625" style="11" customWidth="1"/>
    <col min="2563" max="2563" width="9.140625" style="11"/>
    <col min="2564" max="2564" width="19.7109375" style="11" customWidth="1"/>
    <col min="2565" max="2565" width="6.85546875" style="11" customWidth="1"/>
    <col min="2566" max="2566" width="13.140625" style="11" customWidth="1"/>
    <col min="2567" max="2567" width="12.42578125" style="11" customWidth="1"/>
    <col min="2568" max="2568" width="13.5703125" style="11" customWidth="1"/>
    <col min="2569" max="2569" width="11.42578125" style="11" customWidth="1"/>
    <col min="2570" max="2570" width="7" style="11" customWidth="1"/>
    <col min="2571" max="2575" width="10.7109375" style="11" customWidth="1"/>
    <col min="2576" max="2816" width="9.140625" style="11"/>
    <col min="2817" max="2817" width="0" style="11" hidden="1" customWidth="1"/>
    <col min="2818" max="2818" width="7.140625" style="11" customWidth="1"/>
    <col min="2819" max="2819" width="9.140625" style="11"/>
    <col min="2820" max="2820" width="19.7109375" style="11" customWidth="1"/>
    <col min="2821" max="2821" width="6.85546875" style="11" customWidth="1"/>
    <col min="2822" max="2822" width="13.140625" style="11" customWidth="1"/>
    <col min="2823" max="2823" width="12.42578125" style="11" customWidth="1"/>
    <col min="2824" max="2824" width="13.5703125" style="11" customWidth="1"/>
    <col min="2825" max="2825" width="11.42578125" style="11" customWidth="1"/>
    <col min="2826" max="2826" width="7" style="11" customWidth="1"/>
    <col min="2827" max="2831" width="10.7109375" style="11" customWidth="1"/>
    <col min="2832" max="3072" width="9.140625" style="11"/>
    <col min="3073" max="3073" width="0" style="11" hidden="1" customWidth="1"/>
    <col min="3074" max="3074" width="7.140625" style="11" customWidth="1"/>
    <col min="3075" max="3075" width="9.140625" style="11"/>
    <col min="3076" max="3076" width="19.7109375" style="11" customWidth="1"/>
    <col min="3077" max="3077" width="6.85546875" style="11" customWidth="1"/>
    <col min="3078" max="3078" width="13.140625" style="11" customWidth="1"/>
    <col min="3079" max="3079" width="12.42578125" style="11" customWidth="1"/>
    <col min="3080" max="3080" width="13.5703125" style="11" customWidth="1"/>
    <col min="3081" max="3081" width="11.42578125" style="11" customWidth="1"/>
    <col min="3082" max="3082" width="7" style="11" customWidth="1"/>
    <col min="3083" max="3087" width="10.7109375" style="11" customWidth="1"/>
    <col min="3088" max="3328" width="9.140625" style="11"/>
    <col min="3329" max="3329" width="0" style="11" hidden="1" customWidth="1"/>
    <col min="3330" max="3330" width="7.140625" style="11" customWidth="1"/>
    <col min="3331" max="3331" width="9.140625" style="11"/>
    <col min="3332" max="3332" width="19.7109375" style="11" customWidth="1"/>
    <col min="3333" max="3333" width="6.85546875" style="11" customWidth="1"/>
    <col min="3334" max="3334" width="13.140625" style="11" customWidth="1"/>
    <col min="3335" max="3335" width="12.42578125" style="11" customWidth="1"/>
    <col min="3336" max="3336" width="13.5703125" style="11" customWidth="1"/>
    <col min="3337" max="3337" width="11.42578125" style="11" customWidth="1"/>
    <col min="3338" max="3338" width="7" style="11" customWidth="1"/>
    <col min="3339" max="3343" width="10.7109375" style="11" customWidth="1"/>
    <col min="3344" max="3584" width="9.140625" style="11"/>
    <col min="3585" max="3585" width="0" style="11" hidden="1" customWidth="1"/>
    <col min="3586" max="3586" width="7.140625" style="11" customWidth="1"/>
    <col min="3587" max="3587" width="9.140625" style="11"/>
    <col min="3588" max="3588" width="19.7109375" style="11" customWidth="1"/>
    <col min="3589" max="3589" width="6.85546875" style="11" customWidth="1"/>
    <col min="3590" max="3590" width="13.140625" style="11" customWidth="1"/>
    <col min="3591" max="3591" width="12.42578125" style="11" customWidth="1"/>
    <col min="3592" max="3592" width="13.5703125" style="11" customWidth="1"/>
    <col min="3593" max="3593" width="11.42578125" style="11" customWidth="1"/>
    <col min="3594" max="3594" width="7" style="11" customWidth="1"/>
    <col min="3595" max="3599" width="10.7109375" style="11" customWidth="1"/>
    <col min="3600" max="3840" width="9.140625" style="11"/>
    <col min="3841" max="3841" width="0" style="11" hidden="1" customWidth="1"/>
    <col min="3842" max="3842" width="7.140625" style="11" customWidth="1"/>
    <col min="3843" max="3843" width="9.140625" style="11"/>
    <col min="3844" max="3844" width="19.7109375" style="11" customWidth="1"/>
    <col min="3845" max="3845" width="6.85546875" style="11" customWidth="1"/>
    <col min="3846" max="3846" width="13.140625" style="11" customWidth="1"/>
    <col min="3847" max="3847" width="12.42578125" style="11" customWidth="1"/>
    <col min="3848" max="3848" width="13.5703125" style="11" customWidth="1"/>
    <col min="3849" max="3849" width="11.42578125" style="11" customWidth="1"/>
    <col min="3850" max="3850" width="7" style="11" customWidth="1"/>
    <col min="3851" max="3855" width="10.7109375" style="11" customWidth="1"/>
    <col min="3856" max="4096" width="9.140625" style="11"/>
    <col min="4097" max="4097" width="0" style="11" hidden="1" customWidth="1"/>
    <col min="4098" max="4098" width="7.140625" style="11" customWidth="1"/>
    <col min="4099" max="4099" width="9.140625" style="11"/>
    <col min="4100" max="4100" width="19.7109375" style="11" customWidth="1"/>
    <col min="4101" max="4101" width="6.85546875" style="11" customWidth="1"/>
    <col min="4102" max="4102" width="13.140625" style="11" customWidth="1"/>
    <col min="4103" max="4103" width="12.42578125" style="11" customWidth="1"/>
    <col min="4104" max="4104" width="13.5703125" style="11" customWidth="1"/>
    <col min="4105" max="4105" width="11.42578125" style="11" customWidth="1"/>
    <col min="4106" max="4106" width="7" style="11" customWidth="1"/>
    <col min="4107" max="4111" width="10.7109375" style="11" customWidth="1"/>
    <col min="4112" max="4352" width="9.140625" style="11"/>
    <col min="4353" max="4353" width="0" style="11" hidden="1" customWidth="1"/>
    <col min="4354" max="4354" width="7.140625" style="11" customWidth="1"/>
    <col min="4355" max="4355" width="9.140625" style="11"/>
    <col min="4356" max="4356" width="19.7109375" style="11" customWidth="1"/>
    <col min="4357" max="4357" width="6.85546875" style="11" customWidth="1"/>
    <col min="4358" max="4358" width="13.140625" style="11" customWidth="1"/>
    <col min="4359" max="4359" width="12.42578125" style="11" customWidth="1"/>
    <col min="4360" max="4360" width="13.5703125" style="11" customWidth="1"/>
    <col min="4361" max="4361" width="11.42578125" style="11" customWidth="1"/>
    <col min="4362" max="4362" width="7" style="11" customWidth="1"/>
    <col min="4363" max="4367" width="10.7109375" style="11" customWidth="1"/>
    <col min="4368" max="4608" width="9.140625" style="11"/>
    <col min="4609" max="4609" width="0" style="11" hidden="1" customWidth="1"/>
    <col min="4610" max="4610" width="7.140625" style="11" customWidth="1"/>
    <col min="4611" max="4611" width="9.140625" style="11"/>
    <col min="4612" max="4612" width="19.7109375" style="11" customWidth="1"/>
    <col min="4613" max="4613" width="6.85546875" style="11" customWidth="1"/>
    <col min="4614" max="4614" width="13.140625" style="11" customWidth="1"/>
    <col min="4615" max="4615" width="12.42578125" style="11" customWidth="1"/>
    <col min="4616" max="4616" width="13.5703125" style="11" customWidth="1"/>
    <col min="4617" max="4617" width="11.42578125" style="11" customWidth="1"/>
    <col min="4618" max="4618" width="7" style="11" customWidth="1"/>
    <col min="4619" max="4623" width="10.7109375" style="11" customWidth="1"/>
    <col min="4624" max="4864" width="9.140625" style="11"/>
    <col min="4865" max="4865" width="0" style="11" hidden="1" customWidth="1"/>
    <col min="4866" max="4866" width="7.140625" style="11" customWidth="1"/>
    <col min="4867" max="4867" width="9.140625" style="11"/>
    <col min="4868" max="4868" width="19.7109375" style="11" customWidth="1"/>
    <col min="4869" max="4869" width="6.85546875" style="11" customWidth="1"/>
    <col min="4870" max="4870" width="13.140625" style="11" customWidth="1"/>
    <col min="4871" max="4871" width="12.42578125" style="11" customWidth="1"/>
    <col min="4872" max="4872" width="13.5703125" style="11" customWidth="1"/>
    <col min="4873" max="4873" width="11.42578125" style="11" customWidth="1"/>
    <col min="4874" max="4874" width="7" style="11" customWidth="1"/>
    <col min="4875" max="4879" width="10.7109375" style="11" customWidth="1"/>
    <col min="4880" max="5120" width="9.140625" style="11"/>
    <col min="5121" max="5121" width="0" style="11" hidden="1" customWidth="1"/>
    <col min="5122" max="5122" width="7.140625" style="11" customWidth="1"/>
    <col min="5123" max="5123" width="9.140625" style="11"/>
    <col min="5124" max="5124" width="19.7109375" style="11" customWidth="1"/>
    <col min="5125" max="5125" width="6.85546875" style="11" customWidth="1"/>
    <col min="5126" max="5126" width="13.140625" style="11" customWidth="1"/>
    <col min="5127" max="5127" width="12.42578125" style="11" customWidth="1"/>
    <col min="5128" max="5128" width="13.5703125" style="11" customWidth="1"/>
    <col min="5129" max="5129" width="11.42578125" style="11" customWidth="1"/>
    <col min="5130" max="5130" width="7" style="11" customWidth="1"/>
    <col min="5131" max="5135" width="10.7109375" style="11" customWidth="1"/>
    <col min="5136" max="5376" width="9.140625" style="11"/>
    <col min="5377" max="5377" width="0" style="11" hidden="1" customWidth="1"/>
    <col min="5378" max="5378" width="7.140625" style="11" customWidth="1"/>
    <col min="5379" max="5379" width="9.140625" style="11"/>
    <col min="5380" max="5380" width="19.7109375" style="11" customWidth="1"/>
    <col min="5381" max="5381" width="6.85546875" style="11" customWidth="1"/>
    <col min="5382" max="5382" width="13.140625" style="11" customWidth="1"/>
    <col min="5383" max="5383" width="12.42578125" style="11" customWidth="1"/>
    <col min="5384" max="5384" width="13.5703125" style="11" customWidth="1"/>
    <col min="5385" max="5385" width="11.42578125" style="11" customWidth="1"/>
    <col min="5386" max="5386" width="7" style="11" customWidth="1"/>
    <col min="5387" max="5391" width="10.7109375" style="11" customWidth="1"/>
    <col min="5392" max="5632" width="9.140625" style="11"/>
    <col min="5633" max="5633" width="0" style="11" hidden="1" customWidth="1"/>
    <col min="5634" max="5634" width="7.140625" style="11" customWidth="1"/>
    <col min="5635" max="5635" width="9.140625" style="11"/>
    <col min="5636" max="5636" width="19.7109375" style="11" customWidth="1"/>
    <col min="5637" max="5637" width="6.85546875" style="11" customWidth="1"/>
    <col min="5638" max="5638" width="13.140625" style="11" customWidth="1"/>
    <col min="5639" max="5639" width="12.42578125" style="11" customWidth="1"/>
    <col min="5640" max="5640" width="13.5703125" style="11" customWidth="1"/>
    <col min="5641" max="5641" width="11.42578125" style="11" customWidth="1"/>
    <col min="5642" max="5642" width="7" style="11" customWidth="1"/>
    <col min="5643" max="5647" width="10.7109375" style="11" customWidth="1"/>
    <col min="5648" max="5888" width="9.140625" style="11"/>
    <col min="5889" max="5889" width="0" style="11" hidden="1" customWidth="1"/>
    <col min="5890" max="5890" width="7.140625" style="11" customWidth="1"/>
    <col min="5891" max="5891" width="9.140625" style="11"/>
    <col min="5892" max="5892" width="19.7109375" style="11" customWidth="1"/>
    <col min="5893" max="5893" width="6.85546875" style="11" customWidth="1"/>
    <col min="5894" max="5894" width="13.140625" style="11" customWidth="1"/>
    <col min="5895" max="5895" width="12.42578125" style="11" customWidth="1"/>
    <col min="5896" max="5896" width="13.5703125" style="11" customWidth="1"/>
    <col min="5897" max="5897" width="11.42578125" style="11" customWidth="1"/>
    <col min="5898" max="5898" width="7" style="11" customWidth="1"/>
    <col min="5899" max="5903" width="10.7109375" style="11" customWidth="1"/>
    <col min="5904" max="6144" width="9.140625" style="11"/>
    <col min="6145" max="6145" width="0" style="11" hidden="1" customWidth="1"/>
    <col min="6146" max="6146" width="7.140625" style="11" customWidth="1"/>
    <col min="6147" max="6147" width="9.140625" style="11"/>
    <col min="6148" max="6148" width="19.7109375" style="11" customWidth="1"/>
    <col min="6149" max="6149" width="6.85546875" style="11" customWidth="1"/>
    <col min="6150" max="6150" width="13.140625" style="11" customWidth="1"/>
    <col min="6151" max="6151" width="12.42578125" style="11" customWidth="1"/>
    <col min="6152" max="6152" width="13.5703125" style="11" customWidth="1"/>
    <col min="6153" max="6153" width="11.42578125" style="11" customWidth="1"/>
    <col min="6154" max="6154" width="7" style="11" customWidth="1"/>
    <col min="6155" max="6159" width="10.7109375" style="11" customWidth="1"/>
    <col min="6160" max="6400" width="9.140625" style="11"/>
    <col min="6401" max="6401" width="0" style="11" hidden="1" customWidth="1"/>
    <col min="6402" max="6402" width="7.140625" style="11" customWidth="1"/>
    <col min="6403" max="6403" width="9.140625" style="11"/>
    <col min="6404" max="6404" width="19.7109375" style="11" customWidth="1"/>
    <col min="6405" max="6405" width="6.85546875" style="11" customWidth="1"/>
    <col min="6406" max="6406" width="13.140625" style="11" customWidth="1"/>
    <col min="6407" max="6407" width="12.42578125" style="11" customWidth="1"/>
    <col min="6408" max="6408" width="13.5703125" style="11" customWidth="1"/>
    <col min="6409" max="6409" width="11.42578125" style="11" customWidth="1"/>
    <col min="6410" max="6410" width="7" style="11" customWidth="1"/>
    <col min="6411" max="6415" width="10.7109375" style="11" customWidth="1"/>
    <col min="6416" max="6656" width="9.140625" style="11"/>
    <col min="6657" max="6657" width="0" style="11" hidden="1" customWidth="1"/>
    <col min="6658" max="6658" width="7.140625" style="11" customWidth="1"/>
    <col min="6659" max="6659" width="9.140625" style="11"/>
    <col min="6660" max="6660" width="19.7109375" style="11" customWidth="1"/>
    <col min="6661" max="6661" width="6.85546875" style="11" customWidth="1"/>
    <col min="6662" max="6662" width="13.140625" style="11" customWidth="1"/>
    <col min="6663" max="6663" width="12.42578125" style="11" customWidth="1"/>
    <col min="6664" max="6664" width="13.5703125" style="11" customWidth="1"/>
    <col min="6665" max="6665" width="11.42578125" style="11" customWidth="1"/>
    <col min="6666" max="6666" width="7" style="11" customWidth="1"/>
    <col min="6667" max="6671" width="10.7109375" style="11" customWidth="1"/>
    <col min="6672" max="6912" width="9.140625" style="11"/>
    <col min="6913" max="6913" width="0" style="11" hidden="1" customWidth="1"/>
    <col min="6914" max="6914" width="7.140625" style="11" customWidth="1"/>
    <col min="6915" max="6915" width="9.140625" style="11"/>
    <col min="6916" max="6916" width="19.7109375" style="11" customWidth="1"/>
    <col min="6917" max="6917" width="6.85546875" style="11" customWidth="1"/>
    <col min="6918" max="6918" width="13.140625" style="11" customWidth="1"/>
    <col min="6919" max="6919" width="12.42578125" style="11" customWidth="1"/>
    <col min="6920" max="6920" width="13.5703125" style="11" customWidth="1"/>
    <col min="6921" max="6921" width="11.42578125" style="11" customWidth="1"/>
    <col min="6922" max="6922" width="7" style="11" customWidth="1"/>
    <col min="6923" max="6927" width="10.7109375" style="11" customWidth="1"/>
    <col min="6928" max="7168" width="9.140625" style="11"/>
    <col min="7169" max="7169" width="0" style="11" hidden="1" customWidth="1"/>
    <col min="7170" max="7170" width="7.140625" style="11" customWidth="1"/>
    <col min="7171" max="7171" width="9.140625" style="11"/>
    <col min="7172" max="7172" width="19.7109375" style="11" customWidth="1"/>
    <col min="7173" max="7173" width="6.85546875" style="11" customWidth="1"/>
    <col min="7174" max="7174" width="13.140625" style="11" customWidth="1"/>
    <col min="7175" max="7175" width="12.42578125" style="11" customWidth="1"/>
    <col min="7176" max="7176" width="13.5703125" style="11" customWidth="1"/>
    <col min="7177" max="7177" width="11.42578125" style="11" customWidth="1"/>
    <col min="7178" max="7178" width="7" style="11" customWidth="1"/>
    <col min="7179" max="7183" width="10.7109375" style="11" customWidth="1"/>
    <col min="7184" max="7424" width="9.140625" style="11"/>
    <col min="7425" max="7425" width="0" style="11" hidden="1" customWidth="1"/>
    <col min="7426" max="7426" width="7.140625" style="11" customWidth="1"/>
    <col min="7427" max="7427" width="9.140625" style="11"/>
    <col min="7428" max="7428" width="19.7109375" style="11" customWidth="1"/>
    <col min="7429" max="7429" width="6.85546875" style="11" customWidth="1"/>
    <col min="7430" max="7430" width="13.140625" style="11" customWidth="1"/>
    <col min="7431" max="7431" width="12.42578125" style="11" customWidth="1"/>
    <col min="7432" max="7432" width="13.5703125" style="11" customWidth="1"/>
    <col min="7433" max="7433" width="11.42578125" style="11" customWidth="1"/>
    <col min="7434" max="7434" width="7" style="11" customWidth="1"/>
    <col min="7435" max="7439" width="10.7109375" style="11" customWidth="1"/>
    <col min="7440" max="7680" width="9.140625" style="11"/>
    <col min="7681" max="7681" width="0" style="11" hidden="1" customWidth="1"/>
    <col min="7682" max="7682" width="7.140625" style="11" customWidth="1"/>
    <col min="7683" max="7683" width="9.140625" style="11"/>
    <col min="7684" max="7684" width="19.7109375" style="11" customWidth="1"/>
    <col min="7685" max="7685" width="6.85546875" style="11" customWidth="1"/>
    <col min="7686" max="7686" width="13.140625" style="11" customWidth="1"/>
    <col min="7687" max="7687" width="12.42578125" style="11" customWidth="1"/>
    <col min="7688" max="7688" width="13.5703125" style="11" customWidth="1"/>
    <col min="7689" max="7689" width="11.42578125" style="11" customWidth="1"/>
    <col min="7690" max="7690" width="7" style="11" customWidth="1"/>
    <col min="7691" max="7695" width="10.7109375" style="11" customWidth="1"/>
    <col min="7696" max="7936" width="9.140625" style="11"/>
    <col min="7937" max="7937" width="0" style="11" hidden="1" customWidth="1"/>
    <col min="7938" max="7938" width="7.140625" style="11" customWidth="1"/>
    <col min="7939" max="7939" width="9.140625" style="11"/>
    <col min="7940" max="7940" width="19.7109375" style="11" customWidth="1"/>
    <col min="7941" max="7941" width="6.85546875" style="11" customWidth="1"/>
    <col min="7942" max="7942" width="13.140625" style="11" customWidth="1"/>
    <col min="7943" max="7943" width="12.42578125" style="11" customWidth="1"/>
    <col min="7944" max="7944" width="13.5703125" style="11" customWidth="1"/>
    <col min="7945" max="7945" width="11.42578125" style="11" customWidth="1"/>
    <col min="7946" max="7946" width="7" style="11" customWidth="1"/>
    <col min="7947" max="7951" width="10.7109375" style="11" customWidth="1"/>
    <col min="7952" max="8192" width="9.140625" style="11"/>
    <col min="8193" max="8193" width="0" style="11" hidden="1" customWidth="1"/>
    <col min="8194" max="8194" width="7.140625" style="11" customWidth="1"/>
    <col min="8195" max="8195" width="9.140625" style="11"/>
    <col min="8196" max="8196" width="19.7109375" style="11" customWidth="1"/>
    <col min="8197" max="8197" width="6.85546875" style="11" customWidth="1"/>
    <col min="8198" max="8198" width="13.140625" style="11" customWidth="1"/>
    <col min="8199" max="8199" width="12.42578125" style="11" customWidth="1"/>
    <col min="8200" max="8200" width="13.5703125" style="11" customWidth="1"/>
    <col min="8201" max="8201" width="11.42578125" style="11" customWidth="1"/>
    <col min="8202" max="8202" width="7" style="11" customWidth="1"/>
    <col min="8203" max="8207" width="10.7109375" style="11" customWidth="1"/>
    <col min="8208" max="8448" width="9.140625" style="11"/>
    <col min="8449" max="8449" width="0" style="11" hidden="1" customWidth="1"/>
    <col min="8450" max="8450" width="7.140625" style="11" customWidth="1"/>
    <col min="8451" max="8451" width="9.140625" style="11"/>
    <col min="8452" max="8452" width="19.7109375" style="11" customWidth="1"/>
    <col min="8453" max="8453" width="6.85546875" style="11" customWidth="1"/>
    <col min="8454" max="8454" width="13.140625" style="11" customWidth="1"/>
    <col min="8455" max="8455" width="12.42578125" style="11" customWidth="1"/>
    <col min="8456" max="8456" width="13.5703125" style="11" customWidth="1"/>
    <col min="8457" max="8457" width="11.42578125" style="11" customWidth="1"/>
    <col min="8458" max="8458" width="7" style="11" customWidth="1"/>
    <col min="8459" max="8463" width="10.7109375" style="11" customWidth="1"/>
    <col min="8464" max="8704" width="9.140625" style="11"/>
    <col min="8705" max="8705" width="0" style="11" hidden="1" customWidth="1"/>
    <col min="8706" max="8706" width="7.140625" style="11" customWidth="1"/>
    <col min="8707" max="8707" width="9.140625" style="11"/>
    <col min="8708" max="8708" width="19.7109375" style="11" customWidth="1"/>
    <col min="8709" max="8709" width="6.85546875" style="11" customWidth="1"/>
    <col min="8710" max="8710" width="13.140625" style="11" customWidth="1"/>
    <col min="8711" max="8711" width="12.42578125" style="11" customWidth="1"/>
    <col min="8712" max="8712" width="13.5703125" style="11" customWidth="1"/>
    <col min="8713" max="8713" width="11.42578125" style="11" customWidth="1"/>
    <col min="8714" max="8714" width="7" style="11" customWidth="1"/>
    <col min="8715" max="8719" width="10.7109375" style="11" customWidth="1"/>
    <col min="8720" max="8960" width="9.140625" style="11"/>
    <col min="8961" max="8961" width="0" style="11" hidden="1" customWidth="1"/>
    <col min="8962" max="8962" width="7.140625" style="11" customWidth="1"/>
    <col min="8963" max="8963" width="9.140625" style="11"/>
    <col min="8964" max="8964" width="19.7109375" style="11" customWidth="1"/>
    <col min="8965" max="8965" width="6.85546875" style="11" customWidth="1"/>
    <col min="8966" max="8966" width="13.140625" style="11" customWidth="1"/>
    <col min="8967" max="8967" width="12.42578125" style="11" customWidth="1"/>
    <col min="8968" max="8968" width="13.5703125" style="11" customWidth="1"/>
    <col min="8969" max="8969" width="11.42578125" style="11" customWidth="1"/>
    <col min="8970" max="8970" width="7" style="11" customWidth="1"/>
    <col min="8971" max="8975" width="10.7109375" style="11" customWidth="1"/>
    <col min="8976" max="9216" width="9.140625" style="11"/>
    <col min="9217" max="9217" width="0" style="11" hidden="1" customWidth="1"/>
    <col min="9218" max="9218" width="7.140625" style="11" customWidth="1"/>
    <col min="9219" max="9219" width="9.140625" style="11"/>
    <col min="9220" max="9220" width="19.7109375" style="11" customWidth="1"/>
    <col min="9221" max="9221" width="6.85546875" style="11" customWidth="1"/>
    <col min="9222" max="9222" width="13.140625" style="11" customWidth="1"/>
    <col min="9223" max="9223" width="12.42578125" style="11" customWidth="1"/>
    <col min="9224" max="9224" width="13.5703125" style="11" customWidth="1"/>
    <col min="9225" max="9225" width="11.42578125" style="11" customWidth="1"/>
    <col min="9226" max="9226" width="7" style="11" customWidth="1"/>
    <col min="9227" max="9231" width="10.7109375" style="11" customWidth="1"/>
    <col min="9232" max="9472" width="9.140625" style="11"/>
    <col min="9473" max="9473" width="0" style="11" hidden="1" customWidth="1"/>
    <col min="9474" max="9474" width="7.140625" style="11" customWidth="1"/>
    <col min="9475" max="9475" width="9.140625" style="11"/>
    <col min="9476" max="9476" width="19.7109375" style="11" customWidth="1"/>
    <col min="9477" max="9477" width="6.85546875" style="11" customWidth="1"/>
    <col min="9478" max="9478" width="13.140625" style="11" customWidth="1"/>
    <col min="9479" max="9479" width="12.42578125" style="11" customWidth="1"/>
    <col min="9480" max="9480" width="13.5703125" style="11" customWidth="1"/>
    <col min="9481" max="9481" width="11.42578125" style="11" customWidth="1"/>
    <col min="9482" max="9482" width="7" style="11" customWidth="1"/>
    <col min="9483" max="9487" width="10.7109375" style="11" customWidth="1"/>
    <col min="9488" max="9728" width="9.140625" style="11"/>
    <col min="9729" max="9729" width="0" style="11" hidden="1" customWidth="1"/>
    <col min="9730" max="9730" width="7.140625" style="11" customWidth="1"/>
    <col min="9731" max="9731" width="9.140625" style="11"/>
    <col min="9732" max="9732" width="19.7109375" style="11" customWidth="1"/>
    <col min="9733" max="9733" width="6.85546875" style="11" customWidth="1"/>
    <col min="9734" max="9734" width="13.140625" style="11" customWidth="1"/>
    <col min="9735" max="9735" width="12.42578125" style="11" customWidth="1"/>
    <col min="9736" max="9736" width="13.5703125" style="11" customWidth="1"/>
    <col min="9737" max="9737" width="11.42578125" style="11" customWidth="1"/>
    <col min="9738" max="9738" width="7" style="11" customWidth="1"/>
    <col min="9739" max="9743" width="10.7109375" style="11" customWidth="1"/>
    <col min="9744" max="9984" width="9.140625" style="11"/>
    <col min="9985" max="9985" width="0" style="11" hidden="1" customWidth="1"/>
    <col min="9986" max="9986" width="7.140625" style="11" customWidth="1"/>
    <col min="9987" max="9987" width="9.140625" style="11"/>
    <col min="9988" max="9988" width="19.7109375" style="11" customWidth="1"/>
    <col min="9989" max="9989" width="6.85546875" style="11" customWidth="1"/>
    <col min="9990" max="9990" width="13.140625" style="11" customWidth="1"/>
    <col min="9991" max="9991" width="12.42578125" style="11" customWidth="1"/>
    <col min="9992" max="9992" width="13.5703125" style="11" customWidth="1"/>
    <col min="9993" max="9993" width="11.42578125" style="11" customWidth="1"/>
    <col min="9994" max="9994" width="7" style="11" customWidth="1"/>
    <col min="9995" max="9999" width="10.7109375" style="11" customWidth="1"/>
    <col min="10000" max="10240" width="9.140625" style="11"/>
    <col min="10241" max="10241" width="0" style="11" hidden="1" customWidth="1"/>
    <col min="10242" max="10242" width="7.140625" style="11" customWidth="1"/>
    <col min="10243" max="10243" width="9.140625" style="11"/>
    <col min="10244" max="10244" width="19.7109375" style="11" customWidth="1"/>
    <col min="10245" max="10245" width="6.85546875" style="11" customWidth="1"/>
    <col min="10246" max="10246" width="13.140625" style="11" customWidth="1"/>
    <col min="10247" max="10247" width="12.42578125" style="11" customWidth="1"/>
    <col min="10248" max="10248" width="13.5703125" style="11" customWidth="1"/>
    <col min="10249" max="10249" width="11.42578125" style="11" customWidth="1"/>
    <col min="10250" max="10250" width="7" style="11" customWidth="1"/>
    <col min="10251" max="10255" width="10.7109375" style="11" customWidth="1"/>
    <col min="10256" max="10496" width="9.140625" style="11"/>
    <col min="10497" max="10497" width="0" style="11" hidden="1" customWidth="1"/>
    <col min="10498" max="10498" width="7.140625" style="11" customWidth="1"/>
    <col min="10499" max="10499" width="9.140625" style="11"/>
    <col min="10500" max="10500" width="19.7109375" style="11" customWidth="1"/>
    <col min="10501" max="10501" width="6.85546875" style="11" customWidth="1"/>
    <col min="10502" max="10502" width="13.140625" style="11" customWidth="1"/>
    <col min="10503" max="10503" width="12.42578125" style="11" customWidth="1"/>
    <col min="10504" max="10504" width="13.5703125" style="11" customWidth="1"/>
    <col min="10505" max="10505" width="11.42578125" style="11" customWidth="1"/>
    <col min="10506" max="10506" width="7" style="11" customWidth="1"/>
    <col min="10507" max="10511" width="10.7109375" style="11" customWidth="1"/>
    <col min="10512" max="10752" width="9.140625" style="11"/>
    <col min="10753" max="10753" width="0" style="11" hidden="1" customWidth="1"/>
    <col min="10754" max="10754" width="7.140625" style="11" customWidth="1"/>
    <col min="10755" max="10755" width="9.140625" style="11"/>
    <col min="10756" max="10756" width="19.7109375" style="11" customWidth="1"/>
    <col min="10757" max="10757" width="6.85546875" style="11" customWidth="1"/>
    <col min="10758" max="10758" width="13.140625" style="11" customWidth="1"/>
    <col min="10759" max="10759" width="12.42578125" style="11" customWidth="1"/>
    <col min="10760" max="10760" width="13.5703125" style="11" customWidth="1"/>
    <col min="10761" max="10761" width="11.42578125" style="11" customWidth="1"/>
    <col min="10762" max="10762" width="7" style="11" customWidth="1"/>
    <col min="10763" max="10767" width="10.7109375" style="11" customWidth="1"/>
    <col min="10768" max="11008" width="9.140625" style="11"/>
    <col min="11009" max="11009" width="0" style="11" hidden="1" customWidth="1"/>
    <col min="11010" max="11010" width="7.140625" style="11" customWidth="1"/>
    <col min="11011" max="11011" width="9.140625" style="11"/>
    <col min="11012" max="11012" width="19.7109375" style="11" customWidth="1"/>
    <col min="11013" max="11013" width="6.85546875" style="11" customWidth="1"/>
    <col min="11014" max="11014" width="13.140625" style="11" customWidth="1"/>
    <col min="11015" max="11015" width="12.42578125" style="11" customWidth="1"/>
    <col min="11016" max="11016" width="13.5703125" style="11" customWidth="1"/>
    <col min="11017" max="11017" width="11.42578125" style="11" customWidth="1"/>
    <col min="11018" max="11018" width="7" style="11" customWidth="1"/>
    <col min="11019" max="11023" width="10.7109375" style="11" customWidth="1"/>
    <col min="11024" max="11264" width="9.140625" style="11"/>
    <col min="11265" max="11265" width="0" style="11" hidden="1" customWidth="1"/>
    <col min="11266" max="11266" width="7.140625" style="11" customWidth="1"/>
    <col min="11267" max="11267" width="9.140625" style="11"/>
    <col min="11268" max="11268" width="19.7109375" style="11" customWidth="1"/>
    <col min="11269" max="11269" width="6.85546875" style="11" customWidth="1"/>
    <col min="11270" max="11270" width="13.140625" style="11" customWidth="1"/>
    <col min="11271" max="11271" width="12.42578125" style="11" customWidth="1"/>
    <col min="11272" max="11272" width="13.5703125" style="11" customWidth="1"/>
    <col min="11273" max="11273" width="11.42578125" style="11" customWidth="1"/>
    <col min="11274" max="11274" width="7" style="11" customWidth="1"/>
    <col min="11275" max="11279" width="10.7109375" style="11" customWidth="1"/>
    <col min="11280" max="11520" width="9.140625" style="11"/>
    <col min="11521" max="11521" width="0" style="11" hidden="1" customWidth="1"/>
    <col min="11522" max="11522" width="7.140625" style="11" customWidth="1"/>
    <col min="11523" max="11523" width="9.140625" style="11"/>
    <col min="11524" max="11524" width="19.7109375" style="11" customWidth="1"/>
    <col min="11525" max="11525" width="6.85546875" style="11" customWidth="1"/>
    <col min="11526" max="11526" width="13.140625" style="11" customWidth="1"/>
    <col min="11527" max="11527" width="12.42578125" style="11" customWidth="1"/>
    <col min="11528" max="11528" width="13.5703125" style="11" customWidth="1"/>
    <col min="11529" max="11529" width="11.42578125" style="11" customWidth="1"/>
    <col min="11530" max="11530" width="7" style="11" customWidth="1"/>
    <col min="11531" max="11535" width="10.7109375" style="11" customWidth="1"/>
    <col min="11536" max="11776" width="9.140625" style="11"/>
    <col min="11777" max="11777" width="0" style="11" hidden="1" customWidth="1"/>
    <col min="11778" max="11778" width="7.140625" style="11" customWidth="1"/>
    <col min="11779" max="11779" width="9.140625" style="11"/>
    <col min="11780" max="11780" width="19.7109375" style="11" customWidth="1"/>
    <col min="11781" max="11781" width="6.85546875" style="11" customWidth="1"/>
    <col min="11782" max="11782" width="13.140625" style="11" customWidth="1"/>
    <col min="11783" max="11783" width="12.42578125" style="11" customWidth="1"/>
    <col min="11784" max="11784" width="13.5703125" style="11" customWidth="1"/>
    <col min="11785" max="11785" width="11.42578125" style="11" customWidth="1"/>
    <col min="11786" max="11786" width="7" style="11" customWidth="1"/>
    <col min="11787" max="11791" width="10.7109375" style="11" customWidth="1"/>
    <col min="11792" max="12032" width="9.140625" style="11"/>
    <col min="12033" max="12033" width="0" style="11" hidden="1" customWidth="1"/>
    <col min="12034" max="12034" width="7.140625" style="11" customWidth="1"/>
    <col min="12035" max="12035" width="9.140625" style="11"/>
    <col min="12036" max="12036" width="19.7109375" style="11" customWidth="1"/>
    <col min="12037" max="12037" width="6.85546875" style="11" customWidth="1"/>
    <col min="12038" max="12038" width="13.140625" style="11" customWidth="1"/>
    <col min="12039" max="12039" width="12.42578125" style="11" customWidth="1"/>
    <col min="12040" max="12040" width="13.5703125" style="11" customWidth="1"/>
    <col min="12041" max="12041" width="11.42578125" style="11" customWidth="1"/>
    <col min="12042" max="12042" width="7" style="11" customWidth="1"/>
    <col min="12043" max="12047" width="10.7109375" style="11" customWidth="1"/>
    <col min="12048" max="12288" width="9.140625" style="11"/>
    <col min="12289" max="12289" width="0" style="11" hidden="1" customWidth="1"/>
    <col min="12290" max="12290" width="7.140625" style="11" customWidth="1"/>
    <col min="12291" max="12291" width="9.140625" style="11"/>
    <col min="12292" max="12292" width="19.7109375" style="11" customWidth="1"/>
    <col min="12293" max="12293" width="6.85546875" style="11" customWidth="1"/>
    <col min="12294" max="12294" width="13.140625" style="11" customWidth="1"/>
    <col min="12295" max="12295" width="12.42578125" style="11" customWidth="1"/>
    <col min="12296" max="12296" width="13.5703125" style="11" customWidth="1"/>
    <col min="12297" max="12297" width="11.42578125" style="11" customWidth="1"/>
    <col min="12298" max="12298" width="7" style="11" customWidth="1"/>
    <col min="12299" max="12303" width="10.7109375" style="11" customWidth="1"/>
    <col min="12304" max="12544" width="9.140625" style="11"/>
    <col min="12545" max="12545" width="0" style="11" hidden="1" customWidth="1"/>
    <col min="12546" max="12546" width="7.140625" style="11" customWidth="1"/>
    <col min="12547" max="12547" width="9.140625" style="11"/>
    <col min="12548" max="12548" width="19.7109375" style="11" customWidth="1"/>
    <col min="12549" max="12549" width="6.85546875" style="11" customWidth="1"/>
    <col min="12550" max="12550" width="13.140625" style="11" customWidth="1"/>
    <col min="12551" max="12551" width="12.42578125" style="11" customWidth="1"/>
    <col min="12552" max="12552" width="13.5703125" style="11" customWidth="1"/>
    <col min="12553" max="12553" width="11.42578125" style="11" customWidth="1"/>
    <col min="12554" max="12554" width="7" style="11" customWidth="1"/>
    <col min="12555" max="12559" width="10.7109375" style="11" customWidth="1"/>
    <col min="12560" max="12800" width="9.140625" style="11"/>
    <col min="12801" max="12801" width="0" style="11" hidden="1" customWidth="1"/>
    <col min="12802" max="12802" width="7.140625" style="11" customWidth="1"/>
    <col min="12803" max="12803" width="9.140625" style="11"/>
    <col min="12804" max="12804" width="19.7109375" style="11" customWidth="1"/>
    <col min="12805" max="12805" width="6.85546875" style="11" customWidth="1"/>
    <col min="12806" max="12806" width="13.140625" style="11" customWidth="1"/>
    <col min="12807" max="12807" width="12.42578125" style="11" customWidth="1"/>
    <col min="12808" max="12808" width="13.5703125" style="11" customWidth="1"/>
    <col min="12809" max="12809" width="11.42578125" style="11" customWidth="1"/>
    <col min="12810" max="12810" width="7" style="11" customWidth="1"/>
    <col min="12811" max="12815" width="10.7109375" style="11" customWidth="1"/>
    <col min="12816" max="13056" width="9.140625" style="11"/>
    <col min="13057" max="13057" width="0" style="11" hidden="1" customWidth="1"/>
    <col min="13058" max="13058" width="7.140625" style="11" customWidth="1"/>
    <col min="13059" max="13059" width="9.140625" style="11"/>
    <col min="13060" max="13060" width="19.7109375" style="11" customWidth="1"/>
    <col min="13061" max="13061" width="6.85546875" style="11" customWidth="1"/>
    <col min="13062" max="13062" width="13.140625" style="11" customWidth="1"/>
    <col min="13063" max="13063" width="12.42578125" style="11" customWidth="1"/>
    <col min="13064" max="13064" width="13.5703125" style="11" customWidth="1"/>
    <col min="13065" max="13065" width="11.42578125" style="11" customWidth="1"/>
    <col min="13066" max="13066" width="7" style="11" customWidth="1"/>
    <col min="13067" max="13071" width="10.7109375" style="11" customWidth="1"/>
    <col min="13072" max="13312" width="9.140625" style="11"/>
    <col min="13313" max="13313" width="0" style="11" hidden="1" customWidth="1"/>
    <col min="13314" max="13314" width="7.140625" style="11" customWidth="1"/>
    <col min="13315" max="13315" width="9.140625" style="11"/>
    <col min="13316" max="13316" width="19.7109375" style="11" customWidth="1"/>
    <col min="13317" max="13317" width="6.85546875" style="11" customWidth="1"/>
    <col min="13318" max="13318" width="13.140625" style="11" customWidth="1"/>
    <col min="13319" max="13319" width="12.42578125" style="11" customWidth="1"/>
    <col min="13320" max="13320" width="13.5703125" style="11" customWidth="1"/>
    <col min="13321" max="13321" width="11.42578125" style="11" customWidth="1"/>
    <col min="13322" max="13322" width="7" style="11" customWidth="1"/>
    <col min="13323" max="13327" width="10.7109375" style="11" customWidth="1"/>
    <col min="13328" max="13568" width="9.140625" style="11"/>
    <col min="13569" max="13569" width="0" style="11" hidden="1" customWidth="1"/>
    <col min="13570" max="13570" width="7.140625" style="11" customWidth="1"/>
    <col min="13571" max="13571" width="9.140625" style="11"/>
    <col min="13572" max="13572" width="19.7109375" style="11" customWidth="1"/>
    <col min="13573" max="13573" width="6.85546875" style="11" customWidth="1"/>
    <col min="13574" max="13574" width="13.140625" style="11" customWidth="1"/>
    <col min="13575" max="13575" width="12.42578125" style="11" customWidth="1"/>
    <col min="13576" max="13576" width="13.5703125" style="11" customWidth="1"/>
    <col min="13577" max="13577" width="11.42578125" style="11" customWidth="1"/>
    <col min="13578" max="13578" width="7" style="11" customWidth="1"/>
    <col min="13579" max="13583" width="10.7109375" style="11" customWidth="1"/>
    <col min="13584" max="13824" width="9.140625" style="11"/>
    <col min="13825" max="13825" width="0" style="11" hidden="1" customWidth="1"/>
    <col min="13826" max="13826" width="7.140625" style="11" customWidth="1"/>
    <col min="13827" max="13827" width="9.140625" style="11"/>
    <col min="13828" max="13828" width="19.7109375" style="11" customWidth="1"/>
    <col min="13829" max="13829" width="6.85546875" style="11" customWidth="1"/>
    <col min="13830" max="13830" width="13.140625" style="11" customWidth="1"/>
    <col min="13831" max="13831" width="12.42578125" style="11" customWidth="1"/>
    <col min="13832" max="13832" width="13.5703125" style="11" customWidth="1"/>
    <col min="13833" max="13833" width="11.42578125" style="11" customWidth="1"/>
    <col min="13834" max="13834" width="7" style="11" customWidth="1"/>
    <col min="13835" max="13839" width="10.7109375" style="11" customWidth="1"/>
    <col min="13840" max="14080" width="9.140625" style="11"/>
    <col min="14081" max="14081" width="0" style="11" hidden="1" customWidth="1"/>
    <col min="14082" max="14082" width="7.140625" style="11" customWidth="1"/>
    <col min="14083" max="14083" width="9.140625" style="11"/>
    <col min="14084" max="14084" width="19.7109375" style="11" customWidth="1"/>
    <col min="14085" max="14085" width="6.85546875" style="11" customWidth="1"/>
    <col min="14086" max="14086" width="13.140625" style="11" customWidth="1"/>
    <col min="14087" max="14087" width="12.42578125" style="11" customWidth="1"/>
    <col min="14088" max="14088" width="13.5703125" style="11" customWidth="1"/>
    <col min="14089" max="14089" width="11.42578125" style="11" customWidth="1"/>
    <col min="14090" max="14090" width="7" style="11" customWidth="1"/>
    <col min="14091" max="14095" width="10.7109375" style="11" customWidth="1"/>
    <col min="14096" max="14336" width="9.140625" style="11"/>
    <col min="14337" max="14337" width="0" style="11" hidden="1" customWidth="1"/>
    <col min="14338" max="14338" width="7.140625" style="11" customWidth="1"/>
    <col min="14339" max="14339" width="9.140625" style="11"/>
    <col min="14340" max="14340" width="19.7109375" style="11" customWidth="1"/>
    <col min="14341" max="14341" width="6.85546875" style="11" customWidth="1"/>
    <col min="14342" max="14342" width="13.140625" style="11" customWidth="1"/>
    <col min="14343" max="14343" width="12.42578125" style="11" customWidth="1"/>
    <col min="14344" max="14344" width="13.5703125" style="11" customWidth="1"/>
    <col min="14345" max="14345" width="11.42578125" style="11" customWidth="1"/>
    <col min="14346" max="14346" width="7" style="11" customWidth="1"/>
    <col min="14347" max="14351" width="10.7109375" style="11" customWidth="1"/>
    <col min="14352" max="14592" width="9.140625" style="11"/>
    <col min="14593" max="14593" width="0" style="11" hidden="1" customWidth="1"/>
    <col min="14594" max="14594" width="7.140625" style="11" customWidth="1"/>
    <col min="14595" max="14595" width="9.140625" style="11"/>
    <col min="14596" max="14596" width="19.7109375" style="11" customWidth="1"/>
    <col min="14597" max="14597" width="6.85546875" style="11" customWidth="1"/>
    <col min="14598" max="14598" width="13.140625" style="11" customWidth="1"/>
    <col min="14599" max="14599" width="12.42578125" style="11" customWidth="1"/>
    <col min="14600" max="14600" width="13.5703125" style="11" customWidth="1"/>
    <col min="14601" max="14601" width="11.42578125" style="11" customWidth="1"/>
    <col min="14602" max="14602" width="7" style="11" customWidth="1"/>
    <col min="14603" max="14607" width="10.7109375" style="11" customWidth="1"/>
    <col min="14608" max="14848" width="9.140625" style="11"/>
    <col min="14849" max="14849" width="0" style="11" hidden="1" customWidth="1"/>
    <col min="14850" max="14850" width="7.140625" style="11" customWidth="1"/>
    <col min="14851" max="14851" width="9.140625" style="11"/>
    <col min="14852" max="14852" width="19.7109375" style="11" customWidth="1"/>
    <col min="14853" max="14853" width="6.85546875" style="11" customWidth="1"/>
    <col min="14854" max="14854" width="13.140625" style="11" customWidth="1"/>
    <col min="14855" max="14855" width="12.42578125" style="11" customWidth="1"/>
    <col min="14856" max="14856" width="13.5703125" style="11" customWidth="1"/>
    <col min="14857" max="14857" width="11.42578125" style="11" customWidth="1"/>
    <col min="14858" max="14858" width="7" style="11" customWidth="1"/>
    <col min="14859" max="14863" width="10.7109375" style="11" customWidth="1"/>
    <col min="14864" max="15104" width="9.140625" style="11"/>
    <col min="15105" max="15105" width="0" style="11" hidden="1" customWidth="1"/>
    <col min="15106" max="15106" width="7.140625" style="11" customWidth="1"/>
    <col min="15107" max="15107" width="9.140625" style="11"/>
    <col min="15108" max="15108" width="19.7109375" style="11" customWidth="1"/>
    <col min="15109" max="15109" width="6.85546875" style="11" customWidth="1"/>
    <col min="15110" max="15110" width="13.140625" style="11" customWidth="1"/>
    <col min="15111" max="15111" width="12.42578125" style="11" customWidth="1"/>
    <col min="15112" max="15112" width="13.5703125" style="11" customWidth="1"/>
    <col min="15113" max="15113" width="11.42578125" style="11" customWidth="1"/>
    <col min="15114" max="15114" width="7" style="11" customWidth="1"/>
    <col min="15115" max="15119" width="10.7109375" style="11" customWidth="1"/>
    <col min="15120" max="15360" width="9.140625" style="11"/>
    <col min="15361" max="15361" width="0" style="11" hidden="1" customWidth="1"/>
    <col min="15362" max="15362" width="7.140625" style="11" customWidth="1"/>
    <col min="15363" max="15363" width="9.140625" style="11"/>
    <col min="15364" max="15364" width="19.7109375" style="11" customWidth="1"/>
    <col min="15365" max="15365" width="6.85546875" style="11" customWidth="1"/>
    <col min="15366" max="15366" width="13.140625" style="11" customWidth="1"/>
    <col min="15367" max="15367" width="12.42578125" style="11" customWidth="1"/>
    <col min="15368" max="15368" width="13.5703125" style="11" customWidth="1"/>
    <col min="15369" max="15369" width="11.42578125" style="11" customWidth="1"/>
    <col min="15370" max="15370" width="7" style="11" customWidth="1"/>
    <col min="15371" max="15375" width="10.7109375" style="11" customWidth="1"/>
    <col min="15376" max="15616" width="9.140625" style="11"/>
    <col min="15617" max="15617" width="0" style="11" hidden="1" customWidth="1"/>
    <col min="15618" max="15618" width="7.140625" style="11" customWidth="1"/>
    <col min="15619" max="15619" width="9.140625" style="11"/>
    <col min="15620" max="15620" width="19.7109375" style="11" customWidth="1"/>
    <col min="15621" max="15621" width="6.85546875" style="11" customWidth="1"/>
    <col min="15622" max="15622" width="13.140625" style="11" customWidth="1"/>
    <col min="15623" max="15623" width="12.42578125" style="11" customWidth="1"/>
    <col min="15624" max="15624" width="13.5703125" style="11" customWidth="1"/>
    <col min="15625" max="15625" width="11.42578125" style="11" customWidth="1"/>
    <col min="15626" max="15626" width="7" style="11" customWidth="1"/>
    <col min="15627" max="15631" width="10.7109375" style="11" customWidth="1"/>
    <col min="15632" max="15872" width="9.140625" style="11"/>
    <col min="15873" max="15873" width="0" style="11" hidden="1" customWidth="1"/>
    <col min="15874" max="15874" width="7.140625" style="11" customWidth="1"/>
    <col min="15875" max="15875" width="9.140625" style="11"/>
    <col min="15876" max="15876" width="19.7109375" style="11" customWidth="1"/>
    <col min="15877" max="15877" width="6.85546875" style="11" customWidth="1"/>
    <col min="15878" max="15878" width="13.140625" style="11" customWidth="1"/>
    <col min="15879" max="15879" width="12.42578125" style="11" customWidth="1"/>
    <col min="15880" max="15880" width="13.5703125" style="11" customWidth="1"/>
    <col min="15881" max="15881" width="11.42578125" style="11" customWidth="1"/>
    <col min="15882" max="15882" width="7" style="11" customWidth="1"/>
    <col min="15883" max="15887" width="10.7109375" style="11" customWidth="1"/>
    <col min="15888" max="16128" width="9.140625" style="11"/>
    <col min="16129" max="16129" width="0" style="11" hidden="1" customWidth="1"/>
    <col min="16130" max="16130" width="7.140625" style="11" customWidth="1"/>
    <col min="16131" max="16131" width="9.140625" style="11"/>
    <col min="16132" max="16132" width="19.7109375" style="11" customWidth="1"/>
    <col min="16133" max="16133" width="6.85546875" style="11" customWidth="1"/>
    <col min="16134" max="16134" width="13.140625" style="11" customWidth="1"/>
    <col min="16135" max="16135" width="12.42578125" style="11" customWidth="1"/>
    <col min="16136" max="16136" width="13.5703125" style="11" customWidth="1"/>
    <col min="16137" max="16137" width="11.42578125" style="11" customWidth="1"/>
    <col min="16138" max="16138" width="7" style="11" customWidth="1"/>
    <col min="16139" max="16143" width="10.7109375" style="11" customWidth="1"/>
    <col min="16144" max="16384" width="9.140625" style="11"/>
  </cols>
  <sheetData>
    <row r="1" spans="2:15" ht="12" customHeight="1" x14ac:dyDescent="0.2"/>
    <row r="2" spans="2:15" ht="17.25" customHeight="1" x14ac:dyDescent="0.25">
      <c r="B2" s="12"/>
      <c r="C2" s="13" t="s">
        <v>826</v>
      </c>
      <c r="E2" s="14"/>
      <c r="F2" s="13"/>
      <c r="G2" s="12"/>
      <c r="H2" s="15" t="s">
        <v>11</v>
      </c>
      <c r="I2" s="163">
        <v>46079</v>
      </c>
      <c r="K2" s="12"/>
    </row>
    <row r="3" spans="2:15" ht="6" customHeight="1" x14ac:dyDescent="0.2">
      <c r="C3" s="17"/>
      <c r="D3" s="18" t="s">
        <v>12</v>
      </c>
    </row>
    <row r="4" spans="2:15" ht="4.5" customHeight="1" x14ac:dyDescent="0.2"/>
    <row r="5" spans="2:15" ht="13.5" customHeight="1" x14ac:dyDescent="0.2">
      <c r="C5" s="19" t="s">
        <v>13</v>
      </c>
      <c r="D5" s="218" t="s">
        <v>743</v>
      </c>
      <c r="E5" s="218"/>
      <c r="F5" s="218"/>
      <c r="G5" s="218"/>
      <c r="H5" s="218"/>
      <c r="I5" s="218"/>
      <c r="O5" s="16"/>
    </row>
    <row r="6" spans="2:15" ht="21.75" customHeight="1" x14ac:dyDescent="0.2">
      <c r="C6" s="19"/>
      <c r="D6" s="218"/>
      <c r="E6" s="218"/>
      <c r="F6" s="218"/>
      <c r="G6" s="218"/>
      <c r="H6" s="218"/>
      <c r="I6" s="218"/>
      <c r="O6" s="16"/>
    </row>
    <row r="8" spans="2:15" ht="25.5" customHeight="1" x14ac:dyDescent="0.2"/>
    <row r="9" spans="2:15" ht="13.5" customHeight="1" x14ac:dyDescent="0.2">
      <c r="B9" s="24"/>
      <c r="C9" s="25"/>
      <c r="D9" s="25"/>
      <c r="E9" s="26"/>
      <c r="F9" s="27"/>
      <c r="G9" s="28"/>
      <c r="H9" s="29"/>
      <c r="I9" s="28"/>
      <c r="J9" s="30" t="s">
        <v>21</v>
      </c>
      <c r="K9" s="31"/>
    </row>
    <row r="10" spans="2:15" ht="15" customHeight="1" x14ac:dyDescent="0.2">
      <c r="B10" s="32" t="s">
        <v>22</v>
      </c>
      <c r="C10" s="33"/>
      <c r="D10" s="34">
        <v>15</v>
      </c>
      <c r="E10" s="35" t="s">
        <v>0</v>
      </c>
      <c r="F10" s="36"/>
      <c r="G10" s="37"/>
      <c r="H10" s="37"/>
      <c r="I10" s="219">
        <f>ROUND(G28,0)</f>
        <v>0</v>
      </c>
      <c r="J10" s="220"/>
      <c r="K10" s="38"/>
    </row>
    <row r="11" spans="2:15" x14ac:dyDescent="0.2">
      <c r="B11" s="32" t="s">
        <v>23</v>
      </c>
      <c r="C11" s="33"/>
      <c r="D11" s="34">
        <f>SazbaDPH1</f>
        <v>15</v>
      </c>
      <c r="E11" s="35" t="s">
        <v>0</v>
      </c>
      <c r="F11" s="39"/>
      <c r="G11" s="40"/>
      <c r="H11" s="40"/>
      <c r="I11" s="221">
        <f>ROUND(I10*D11/100,0)</f>
        <v>0</v>
      </c>
      <c r="J11" s="222"/>
      <c r="K11" s="38"/>
    </row>
    <row r="12" spans="2:15" x14ac:dyDescent="0.2">
      <c r="B12" s="32" t="s">
        <v>22</v>
      </c>
      <c r="C12" s="33"/>
      <c r="D12" s="34">
        <v>21</v>
      </c>
      <c r="E12" s="35" t="s">
        <v>0</v>
      </c>
      <c r="F12" s="39"/>
      <c r="G12" s="40"/>
      <c r="H12" s="40"/>
      <c r="I12" s="221">
        <f>ROUND(H28,0)</f>
        <v>0</v>
      </c>
      <c r="J12" s="222"/>
      <c r="K12" s="38"/>
    </row>
    <row r="13" spans="2:15" ht="13.5" thickBot="1" x14ac:dyDescent="0.25">
      <c r="B13" s="32" t="s">
        <v>23</v>
      </c>
      <c r="C13" s="33"/>
      <c r="D13" s="34">
        <f>SazbaDPH2</f>
        <v>21</v>
      </c>
      <c r="E13" s="35" t="s">
        <v>0</v>
      </c>
      <c r="F13" s="41"/>
      <c r="G13" s="42"/>
      <c r="H13" s="42"/>
      <c r="I13" s="223">
        <f>ROUND(I12*D12/100,0)</f>
        <v>0</v>
      </c>
      <c r="J13" s="224"/>
      <c r="K13" s="38"/>
    </row>
    <row r="14" spans="2:15" ht="16.5" thickBot="1" x14ac:dyDescent="0.25">
      <c r="B14" s="43" t="s">
        <v>24</v>
      </c>
      <c r="C14" s="44"/>
      <c r="D14" s="44"/>
      <c r="E14" s="45"/>
      <c r="F14" s="46"/>
      <c r="G14" s="47"/>
      <c r="H14" s="47"/>
      <c r="I14" s="216">
        <f>SUM(I10:I13)</f>
        <v>0</v>
      </c>
      <c r="J14" s="217"/>
      <c r="K14" s="48"/>
    </row>
    <row r="16" spans="2:15" ht="7.5" customHeight="1" x14ac:dyDescent="0.2">
      <c r="B16" s="71"/>
      <c r="C16" s="71"/>
      <c r="D16" s="71"/>
      <c r="E16" s="71"/>
      <c r="F16" s="71"/>
      <c r="G16" s="71"/>
      <c r="H16" s="71"/>
      <c r="I16" s="71"/>
      <c r="J16" s="71"/>
      <c r="K16" s="71"/>
    </row>
    <row r="17" spans="2:11" ht="18" x14ac:dyDescent="0.25">
      <c r="B17" s="49" t="s">
        <v>708</v>
      </c>
      <c r="C17" s="50"/>
      <c r="D17" s="50"/>
      <c r="E17" s="50"/>
      <c r="F17" s="50"/>
      <c r="G17" s="50"/>
      <c r="H17" s="50"/>
      <c r="I17" s="50"/>
      <c r="J17" s="50"/>
      <c r="K17" s="71"/>
    </row>
    <row r="18" spans="2:11" x14ac:dyDescent="0.2">
      <c r="K18" s="71"/>
    </row>
    <row r="19" spans="2:11" ht="25.5" x14ac:dyDescent="0.2">
      <c r="B19" s="79" t="s">
        <v>29</v>
      </c>
      <c r="C19" s="84" t="s">
        <v>30</v>
      </c>
      <c r="D19" s="80"/>
      <c r="E19" s="81"/>
      <c r="F19" s="82" t="s">
        <v>1</v>
      </c>
      <c r="G19" s="83" t="str">
        <f>CONCATENATE("Základ DPH ",SazbaDPH1," %")</f>
        <v>Základ DPH 15 %</v>
      </c>
      <c r="H19" s="82" t="str">
        <f>CONCATENATE("Základ DPH ",SazbaDPH2," %")</f>
        <v>Základ DPH 21 %</v>
      </c>
      <c r="I19" s="83" t="s">
        <v>5</v>
      </c>
      <c r="J19" s="82" t="s">
        <v>0</v>
      </c>
    </row>
    <row r="20" spans="2:11" x14ac:dyDescent="0.2">
      <c r="B20" s="86">
        <v>1</v>
      </c>
      <c r="C20" s="33" t="s">
        <v>32</v>
      </c>
      <c r="D20" s="33"/>
      <c r="E20" s="87"/>
      <c r="F20" s="76">
        <f t="shared" ref="F20:F27" si="0">G20+H20+I20</f>
        <v>0</v>
      </c>
      <c r="G20" s="72">
        <v>0</v>
      </c>
      <c r="H20" s="77">
        <f>'Pol 01'!G33</f>
        <v>0</v>
      </c>
      <c r="I20" s="72">
        <f t="shared" ref="I20:I27" si="1">(G20*SazbaDPH1)/100+(H20*SazbaDPH2)/100</f>
        <v>0</v>
      </c>
      <c r="J20" s="64" t="e">
        <f>100*H20/H28</f>
        <v>#DIV/0!</v>
      </c>
    </row>
    <row r="21" spans="2:11" x14ac:dyDescent="0.2">
      <c r="B21" s="86">
        <v>2</v>
      </c>
      <c r="C21" s="33" t="s">
        <v>33</v>
      </c>
      <c r="D21" s="33"/>
      <c r="E21" s="87"/>
      <c r="F21" s="76">
        <f t="shared" si="0"/>
        <v>0</v>
      </c>
      <c r="G21" s="72">
        <v>0</v>
      </c>
      <c r="H21" s="77">
        <f>'Pol 02'!G40</f>
        <v>0</v>
      </c>
      <c r="I21" s="72">
        <f t="shared" si="1"/>
        <v>0</v>
      </c>
      <c r="J21" s="64" t="e">
        <f>100*H21/H28</f>
        <v>#DIV/0!</v>
      </c>
    </row>
    <row r="22" spans="2:11" x14ac:dyDescent="0.2">
      <c r="B22" s="86">
        <v>3</v>
      </c>
      <c r="C22" s="33" t="s">
        <v>34</v>
      </c>
      <c r="D22" s="33"/>
      <c r="E22" s="87"/>
      <c r="F22" s="76">
        <f t="shared" si="0"/>
        <v>0</v>
      </c>
      <c r="G22" s="72">
        <v>0</v>
      </c>
      <c r="H22" s="77">
        <f>'Pol 03'!G41</f>
        <v>0</v>
      </c>
      <c r="I22" s="72">
        <f t="shared" si="1"/>
        <v>0</v>
      </c>
      <c r="J22" s="64" t="e">
        <f>100*H22/H28</f>
        <v>#DIV/0!</v>
      </c>
    </row>
    <row r="23" spans="2:11" x14ac:dyDescent="0.2">
      <c r="B23" s="86">
        <v>5</v>
      </c>
      <c r="C23" s="33" t="s">
        <v>35</v>
      </c>
      <c r="D23" s="33"/>
      <c r="E23" s="87"/>
      <c r="F23" s="76">
        <f t="shared" si="0"/>
        <v>0</v>
      </c>
      <c r="G23" s="72">
        <v>0</v>
      </c>
      <c r="H23" s="77">
        <f>'Pol 05'!G39</f>
        <v>0</v>
      </c>
      <c r="I23" s="72">
        <f t="shared" si="1"/>
        <v>0</v>
      </c>
      <c r="J23" s="64" t="e">
        <f>100*H23/H28</f>
        <v>#DIV/0!</v>
      </c>
    </row>
    <row r="24" spans="2:11" x14ac:dyDescent="0.2">
      <c r="B24" s="86">
        <v>9</v>
      </c>
      <c r="C24" s="33" t="s">
        <v>36</v>
      </c>
      <c r="D24" s="33"/>
      <c r="E24" s="87"/>
      <c r="F24" s="76">
        <f t="shared" si="0"/>
        <v>0</v>
      </c>
      <c r="G24" s="72">
        <v>0</v>
      </c>
      <c r="H24" s="77">
        <f>'Pol 09'!G42</f>
        <v>0</v>
      </c>
      <c r="I24" s="72">
        <f t="shared" si="1"/>
        <v>0</v>
      </c>
      <c r="J24" s="64" t="e">
        <f>100*H24/H28</f>
        <v>#DIV/0!</v>
      </c>
    </row>
    <row r="25" spans="2:11" x14ac:dyDescent="0.2">
      <c r="B25" s="86">
        <v>10</v>
      </c>
      <c r="C25" s="33" t="s">
        <v>39</v>
      </c>
      <c r="D25" s="33"/>
      <c r="E25" s="87"/>
      <c r="F25" s="76">
        <f t="shared" si="0"/>
        <v>0</v>
      </c>
      <c r="G25" s="72">
        <v>0</v>
      </c>
      <c r="H25" s="77">
        <f>'Pol 10'!G39</f>
        <v>0</v>
      </c>
      <c r="I25" s="72">
        <f t="shared" si="1"/>
        <v>0</v>
      </c>
      <c r="J25" s="64" t="e">
        <f>100*H25/H28</f>
        <v>#DIV/0!</v>
      </c>
    </row>
    <row r="26" spans="2:11" x14ac:dyDescent="0.2">
      <c r="B26" s="86">
        <v>11</v>
      </c>
      <c r="C26" s="33" t="s">
        <v>37</v>
      </c>
      <c r="D26" s="33"/>
      <c r="E26" s="87"/>
      <c r="F26" s="76">
        <f t="shared" si="0"/>
        <v>0</v>
      </c>
      <c r="G26" s="72">
        <v>0</v>
      </c>
      <c r="H26" s="77">
        <f>'Pol 11'!G37</f>
        <v>0</v>
      </c>
      <c r="I26" s="72">
        <f t="shared" si="1"/>
        <v>0</v>
      </c>
      <c r="J26" s="64" t="e">
        <f>100*H26/H28</f>
        <v>#DIV/0!</v>
      </c>
    </row>
    <row r="27" spans="2:11" x14ac:dyDescent="0.2">
      <c r="B27" s="86">
        <v>12</v>
      </c>
      <c r="C27" s="33" t="s">
        <v>38</v>
      </c>
      <c r="D27" s="33"/>
      <c r="E27" s="85"/>
      <c r="F27" s="76">
        <f t="shared" si="0"/>
        <v>0</v>
      </c>
      <c r="G27" s="72">
        <v>0</v>
      </c>
      <c r="H27" s="77">
        <f>'Pol 12'!G42</f>
        <v>0</v>
      </c>
      <c r="I27" s="72">
        <f t="shared" si="1"/>
        <v>0</v>
      </c>
      <c r="J27" s="64" t="e">
        <f>100*H27/H28</f>
        <v>#DIV/0!</v>
      </c>
    </row>
    <row r="28" spans="2:11" x14ac:dyDescent="0.2">
      <c r="B28" s="65" t="s">
        <v>9</v>
      </c>
      <c r="C28" s="66"/>
      <c r="D28" s="67"/>
      <c r="E28" s="68"/>
      <c r="F28" s="69">
        <f>SUM(F20:F27)</f>
        <v>0</v>
      </c>
      <c r="G28" s="78">
        <f>SUM(G20:G27)</f>
        <v>0</v>
      </c>
      <c r="H28" s="69">
        <f>SUM(H20:H27)</f>
        <v>0</v>
      </c>
      <c r="I28" s="78">
        <f>SUM(I20:I27)</f>
        <v>0</v>
      </c>
      <c r="J28" s="70" t="e">
        <f>SUM(J20:J27)</f>
        <v>#DIV/0!</v>
      </c>
    </row>
    <row r="29" spans="2:11" ht="9" customHeight="1" x14ac:dyDescent="0.2"/>
    <row r="30" spans="2:11" ht="6" customHeight="1" x14ac:dyDescent="0.2"/>
    <row r="31" spans="2:11" ht="3" customHeight="1" x14ac:dyDescent="0.2"/>
    <row r="32" spans="2:11" ht="6.75" customHeight="1" x14ac:dyDescent="0.2"/>
  </sheetData>
  <mergeCells count="6">
    <mergeCell ref="I14:J14"/>
    <mergeCell ref="D5:I6"/>
    <mergeCell ref="I10:J10"/>
    <mergeCell ref="I11:J11"/>
    <mergeCell ref="I12:J12"/>
    <mergeCell ref="I13:J13"/>
  </mergeCells>
  <pageMargins left="0.39370078740157483" right="0.19685039370078741" top="0.39370078740157483" bottom="0.39370078740157483" header="0" footer="0.19685039370078741"/>
  <pageSetup paperSize="9" scale="98" fitToHeight="9999" orientation="portrait" horizontalDpi="300" verticalDpi="300" r:id="rId1"/>
  <headerFooter alignWithMargins="0">
    <oddFooter>&amp;L&amp;9Zpracováno programem &amp;"Arial CE,Tučné"BUILDpower,  © RTS, a.s.&amp;R&amp;9Stránka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CB4BA-1CFC-41EA-AE78-0F2C784C8EAB}">
  <sheetPr>
    <outlinePr summaryBelow="0"/>
  </sheetPr>
  <dimension ref="A1:BG4988"/>
  <sheetViews>
    <sheetView zoomScale="115" zoomScaleNormal="115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8" max="38" width="0" hidden="1" customWidth="1"/>
  </cols>
  <sheetData>
    <row r="1" spans="1:59" ht="15.75" customHeight="1" x14ac:dyDescent="0.25">
      <c r="A1" s="230" t="s">
        <v>2</v>
      </c>
      <c r="B1" s="230"/>
      <c r="C1" s="230"/>
      <c r="D1" s="230"/>
      <c r="E1" s="230"/>
      <c r="F1" s="230"/>
      <c r="G1" s="230"/>
      <c r="AD1" t="s">
        <v>67</v>
      </c>
    </row>
    <row r="2" spans="1:59" ht="24.95" customHeight="1" x14ac:dyDescent="0.2">
      <c r="A2" s="117" t="s">
        <v>68</v>
      </c>
      <c r="B2" s="118"/>
      <c r="C2" s="231" t="s">
        <v>813</v>
      </c>
      <c r="D2" s="232"/>
      <c r="E2" s="232"/>
      <c r="F2" s="232"/>
      <c r="G2" s="233"/>
      <c r="AD2" t="s">
        <v>69</v>
      </c>
    </row>
    <row r="3" spans="1:59" ht="24.95" customHeight="1" x14ac:dyDescent="0.2">
      <c r="A3" s="117" t="s">
        <v>3</v>
      </c>
      <c r="B3" s="118"/>
      <c r="C3" s="232" t="s">
        <v>41</v>
      </c>
      <c r="D3" s="232"/>
      <c r="E3" s="232"/>
      <c r="F3" s="232"/>
      <c r="G3" s="233"/>
      <c r="AD3" t="s">
        <v>70</v>
      </c>
    </row>
    <row r="4" spans="1:59" ht="24.95" customHeight="1" x14ac:dyDescent="0.2">
      <c r="A4" s="117" t="s">
        <v>4</v>
      </c>
      <c r="B4" s="118"/>
      <c r="C4" s="231"/>
      <c r="D4" s="232"/>
      <c r="E4" s="232"/>
      <c r="F4" s="232"/>
      <c r="G4" s="233"/>
      <c r="AD4" t="s">
        <v>71</v>
      </c>
    </row>
    <row r="5" spans="1:59" x14ac:dyDescent="0.2">
      <c r="A5" s="119" t="s">
        <v>72</v>
      </c>
      <c r="B5" s="120"/>
      <c r="C5" s="120"/>
      <c r="D5" s="121"/>
      <c r="E5" s="122"/>
      <c r="F5" s="122"/>
      <c r="G5" s="123"/>
      <c r="AD5" t="s">
        <v>73</v>
      </c>
    </row>
    <row r="6" spans="1:59" x14ac:dyDescent="0.2">
      <c r="D6" s="88"/>
    </row>
    <row r="7" spans="1:59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59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SUMIF(AD9:AD10,"&lt;&gt;NOR",G9:G10)</f>
        <v>0</v>
      </c>
      <c r="H8" s="91"/>
      <c r="I8" s="91">
        <f>SUM(I9:I10)</f>
        <v>6128.7000000000007</v>
      </c>
      <c r="J8" s="91"/>
      <c r="K8" s="91">
        <f>SUM(K9:K10)</f>
        <v>12376.3</v>
      </c>
      <c r="L8" s="91"/>
      <c r="M8" s="91">
        <f>SUM(M9:M10)</f>
        <v>0</v>
      </c>
      <c r="N8" s="91"/>
      <c r="O8" s="91">
        <f>SUM(O9:O10)</f>
        <v>2.9499999999999997</v>
      </c>
      <c r="P8" s="91"/>
      <c r="Q8" s="91">
        <f>SUM(Q9:Q10)</f>
        <v>0</v>
      </c>
      <c r="R8" s="91"/>
      <c r="S8" s="91"/>
      <c r="T8" s="92"/>
      <c r="U8" s="91">
        <f>SUM(U9:U10)</f>
        <v>10.79</v>
      </c>
      <c r="AD8" t="s">
        <v>95</v>
      </c>
    </row>
    <row r="9" spans="1:59" ht="22.5" outlineLevel="1" x14ac:dyDescent="0.2">
      <c r="A9" s="133">
        <v>1</v>
      </c>
      <c r="B9" s="133" t="s">
        <v>96</v>
      </c>
      <c r="C9" s="134" t="s">
        <v>97</v>
      </c>
      <c r="D9" s="135" t="s">
        <v>98</v>
      </c>
      <c r="E9" s="136">
        <v>5</v>
      </c>
      <c r="F9" s="164"/>
      <c r="G9" s="93">
        <f>E9*F9</f>
        <v>0</v>
      </c>
      <c r="H9" s="93">
        <v>245.82</v>
      </c>
      <c r="I9" s="93">
        <f>ROUND(E9*H9,2)</f>
        <v>1229.0999999999999</v>
      </c>
      <c r="J9" s="93">
        <v>587.18000000000006</v>
      </c>
      <c r="K9" s="93">
        <f>ROUND(E9*J9,2)</f>
        <v>2935.9</v>
      </c>
      <c r="L9" s="93">
        <v>21</v>
      </c>
      <c r="M9" s="93">
        <f>G9*(1+L9/100)</f>
        <v>0</v>
      </c>
      <c r="N9" s="93">
        <v>0.11842</v>
      </c>
      <c r="O9" s="93">
        <f>ROUND(E9*N9,2)</f>
        <v>0.59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2.79</v>
      </c>
      <c r="V9" s="95"/>
      <c r="W9" s="95"/>
      <c r="X9" s="95"/>
      <c r="Y9" s="95"/>
      <c r="Z9" s="95"/>
      <c r="AA9" s="95"/>
      <c r="AB9" s="95"/>
      <c r="AC9" s="95"/>
      <c r="AD9" s="95" t="s">
        <v>99</v>
      </c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</row>
    <row r="10" spans="1:59" ht="22.5" outlineLevel="1" x14ac:dyDescent="0.2">
      <c r="A10" s="133">
        <v>2</v>
      </c>
      <c r="B10" s="133" t="s">
        <v>100</v>
      </c>
      <c r="C10" s="134" t="s">
        <v>101</v>
      </c>
      <c r="D10" s="135" t="s">
        <v>98</v>
      </c>
      <c r="E10" s="136">
        <v>6</v>
      </c>
      <c r="F10" s="164"/>
      <c r="G10" s="93">
        <f>E10*F10</f>
        <v>0</v>
      </c>
      <c r="H10" s="93">
        <v>816.6</v>
      </c>
      <c r="I10" s="93">
        <f>ROUND(E10*H10,2)</f>
        <v>4899.6000000000004</v>
      </c>
      <c r="J10" s="93">
        <v>1573.4</v>
      </c>
      <c r="K10" s="93">
        <f>ROUND(E10*J10,2)</f>
        <v>9440.4</v>
      </c>
      <c r="L10" s="93">
        <v>21</v>
      </c>
      <c r="M10" s="93">
        <f>G10*(1+L10/100)</f>
        <v>0</v>
      </c>
      <c r="N10" s="93">
        <v>0.39366000000000001</v>
      </c>
      <c r="O10" s="93">
        <f>ROUND(E10*N10,2)</f>
        <v>2.36</v>
      </c>
      <c r="P10" s="93">
        <v>0</v>
      </c>
      <c r="Q10" s="93">
        <f>ROUND(E10*P10,2)</f>
        <v>0</v>
      </c>
      <c r="R10" s="93"/>
      <c r="S10" s="93"/>
      <c r="T10" s="94">
        <v>1.3339000000000001</v>
      </c>
      <c r="U10" s="93">
        <f>ROUND(E10*T10,2)</f>
        <v>8</v>
      </c>
      <c r="V10" s="95"/>
      <c r="W10" s="95"/>
      <c r="X10" s="95"/>
      <c r="Y10" s="95"/>
      <c r="Z10" s="95"/>
      <c r="AA10" s="95"/>
      <c r="AB10" s="95"/>
      <c r="AC10" s="95"/>
      <c r="AD10" s="95" t="s">
        <v>99</v>
      </c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</row>
    <row r="11" spans="1:59" x14ac:dyDescent="0.2">
      <c r="A11" s="137" t="s">
        <v>94</v>
      </c>
      <c r="B11" s="137" t="s">
        <v>53</v>
      </c>
      <c r="C11" s="138" t="s">
        <v>54</v>
      </c>
      <c r="D11" s="139"/>
      <c r="E11" s="140"/>
      <c r="F11" s="96"/>
      <c r="G11" s="96">
        <f>SUMIF(AD12:AD12,"&lt;&gt;NOR",G12:G12)</f>
        <v>0</v>
      </c>
      <c r="H11" s="96"/>
      <c r="I11" s="96">
        <f>SUM(I12:I12)</f>
        <v>485.35</v>
      </c>
      <c r="J11" s="96"/>
      <c r="K11" s="96">
        <f>SUM(K12:K12)</f>
        <v>4594.51</v>
      </c>
      <c r="L11" s="96"/>
      <c r="M11" s="96">
        <f>SUM(M12:M12)</f>
        <v>0</v>
      </c>
      <c r="N11" s="96"/>
      <c r="O11" s="96">
        <f>SUM(O12:O12)</f>
        <v>0.43</v>
      </c>
      <c r="P11" s="96"/>
      <c r="Q11" s="96">
        <f>SUM(Q12:Q12)</f>
        <v>0</v>
      </c>
      <c r="R11" s="96"/>
      <c r="S11" s="96"/>
      <c r="T11" s="97"/>
      <c r="U11" s="96">
        <f>SUM(U12:U12)</f>
        <v>5.77</v>
      </c>
      <c r="AD11" t="s">
        <v>95</v>
      </c>
    </row>
    <row r="12" spans="1:59" outlineLevel="1" x14ac:dyDescent="0.2">
      <c r="A12" s="133">
        <v>4</v>
      </c>
      <c r="B12" s="133" t="s">
        <v>105</v>
      </c>
      <c r="C12" s="134" t="s">
        <v>106</v>
      </c>
      <c r="D12" s="135" t="s">
        <v>104</v>
      </c>
      <c r="E12" s="136">
        <v>2.8050000000000002</v>
      </c>
      <c r="F12" s="164"/>
      <c r="G12" s="93">
        <f>E12*F12</f>
        <v>0</v>
      </c>
      <c r="H12" s="93">
        <v>173.03</v>
      </c>
      <c r="I12" s="93">
        <f>ROUND(E12*H12,2)</f>
        <v>485.35</v>
      </c>
      <c r="J12" s="93">
        <v>1637.97</v>
      </c>
      <c r="K12" s="93">
        <f>ROUND(E12*J12,2)</f>
        <v>4594.51</v>
      </c>
      <c r="L12" s="93">
        <v>21</v>
      </c>
      <c r="M12" s="93">
        <f>G12*(1+L12/100)</f>
        <v>0</v>
      </c>
      <c r="N12" s="93">
        <v>0.15276999999999999</v>
      </c>
      <c r="O12" s="93">
        <f>ROUND(E12*N12,2)</f>
        <v>0.43</v>
      </c>
      <c r="P12" s="93">
        <v>0</v>
      </c>
      <c r="Q12" s="93">
        <f>ROUND(E12*P12,2)</f>
        <v>0</v>
      </c>
      <c r="R12" s="93"/>
      <c r="S12" s="93"/>
      <c r="T12" s="94">
        <v>2.05701</v>
      </c>
      <c r="U12" s="93">
        <f>ROUND(E12*T12,2)</f>
        <v>5.77</v>
      </c>
      <c r="V12" s="95"/>
      <c r="W12" s="95"/>
      <c r="X12" s="95"/>
      <c r="Y12" s="95"/>
      <c r="Z12" s="95"/>
      <c r="AA12" s="95"/>
      <c r="AB12" s="95"/>
      <c r="AC12" s="95"/>
      <c r="AD12" s="95" t="s">
        <v>107</v>
      </c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</row>
    <row r="13" spans="1:59" x14ac:dyDescent="0.2">
      <c r="A13" s="137" t="s">
        <v>94</v>
      </c>
      <c r="B13" s="137" t="s">
        <v>55</v>
      </c>
      <c r="C13" s="138" t="s">
        <v>56</v>
      </c>
      <c r="D13" s="139"/>
      <c r="E13" s="140"/>
      <c r="F13" s="96"/>
      <c r="G13" s="96">
        <f>SUMIF(AD14:AD14,"&lt;&gt;NOR",G14:G14)</f>
        <v>0</v>
      </c>
      <c r="H13" s="96"/>
      <c r="I13" s="96">
        <f>SUM(I14:I14)</f>
        <v>7480</v>
      </c>
      <c r="J13" s="96"/>
      <c r="K13" s="96">
        <f>SUM(K14:K14)</f>
        <v>18820</v>
      </c>
      <c r="L13" s="96"/>
      <c r="M13" s="96">
        <f>SUM(M14:M14)</f>
        <v>0</v>
      </c>
      <c r="N13" s="96"/>
      <c r="O13" s="96">
        <f>SUM(O14:O14)</f>
        <v>0.59</v>
      </c>
      <c r="P13" s="96"/>
      <c r="Q13" s="96">
        <f>SUM(Q14:Q14)</f>
        <v>0</v>
      </c>
      <c r="R13" s="96"/>
      <c r="S13" s="96"/>
      <c r="T13" s="97"/>
      <c r="U13" s="96">
        <f>SUM(U14:U14)</f>
        <v>26</v>
      </c>
      <c r="AD13" t="s">
        <v>95</v>
      </c>
    </row>
    <row r="14" spans="1:59" outlineLevel="1" x14ac:dyDescent="0.2">
      <c r="A14" s="133">
        <v>5</v>
      </c>
      <c r="B14" s="133" t="s">
        <v>108</v>
      </c>
      <c r="C14" s="134" t="s">
        <v>109</v>
      </c>
      <c r="D14" s="135" t="s">
        <v>104</v>
      </c>
      <c r="E14" s="136">
        <v>100</v>
      </c>
      <c r="F14" s="164"/>
      <c r="G14" s="93">
        <f>E14*F14</f>
        <v>0</v>
      </c>
      <c r="H14" s="93">
        <v>74.8</v>
      </c>
      <c r="I14" s="93">
        <f>ROUND(E14*H14,2)</f>
        <v>7480</v>
      </c>
      <c r="J14" s="93">
        <v>188.2</v>
      </c>
      <c r="K14" s="93">
        <f>ROUND(E14*J14,2)</f>
        <v>18820</v>
      </c>
      <c r="L14" s="93">
        <v>21</v>
      </c>
      <c r="M14" s="93">
        <f>G14*(1+L14/100)</f>
        <v>0</v>
      </c>
      <c r="N14" s="93">
        <v>5.9199999999999999E-3</v>
      </c>
      <c r="O14" s="93">
        <f>ROUND(E14*N14,2)</f>
        <v>0.59</v>
      </c>
      <c r="P14" s="93">
        <v>0</v>
      </c>
      <c r="Q14" s="93">
        <f>ROUND(E14*P14,2)</f>
        <v>0</v>
      </c>
      <c r="R14" s="93"/>
      <c r="S14" s="93"/>
      <c r="T14" s="94">
        <v>0.26</v>
      </c>
      <c r="U14" s="93">
        <f>ROUND(E14*T14,2)</f>
        <v>26</v>
      </c>
      <c r="V14" s="95"/>
      <c r="W14" s="95"/>
      <c r="X14" s="95"/>
      <c r="Y14" s="95"/>
      <c r="Z14" s="95"/>
      <c r="AA14" s="95"/>
      <c r="AB14" s="95"/>
      <c r="AC14" s="95"/>
      <c r="AD14" s="95" t="s">
        <v>99</v>
      </c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</row>
    <row r="15" spans="1:59" x14ac:dyDescent="0.2">
      <c r="A15" s="137" t="s">
        <v>94</v>
      </c>
      <c r="B15" s="137" t="s">
        <v>57</v>
      </c>
      <c r="C15" s="138" t="s">
        <v>58</v>
      </c>
      <c r="D15" s="139"/>
      <c r="E15" s="140"/>
      <c r="F15" s="96"/>
      <c r="G15" s="96">
        <f>SUMIF(AD16:AD16,"&lt;&gt;NOR",G16:G16)</f>
        <v>0</v>
      </c>
      <c r="H15" s="96"/>
      <c r="I15" s="96">
        <f>SUM(I16:I16)</f>
        <v>158.93</v>
      </c>
      <c r="J15" s="96"/>
      <c r="K15" s="96">
        <f>SUM(K16:K16)</f>
        <v>4516.21</v>
      </c>
      <c r="L15" s="96"/>
      <c r="M15" s="96">
        <f>SUM(M16:M16)</f>
        <v>0</v>
      </c>
      <c r="N15" s="96"/>
      <c r="O15" s="96">
        <f>SUM(O16:O16)</f>
        <v>0.01</v>
      </c>
      <c r="P15" s="96"/>
      <c r="Q15" s="96">
        <f>SUM(Q16:Q16)</f>
        <v>0.24</v>
      </c>
      <c r="R15" s="96"/>
      <c r="S15" s="96"/>
      <c r="T15" s="97"/>
      <c r="U15" s="96">
        <f>SUM(U16:U16)</f>
        <v>6.99</v>
      </c>
      <c r="W15" s="95"/>
      <c r="X15" s="95"/>
      <c r="AD15" t="s">
        <v>95</v>
      </c>
    </row>
    <row r="16" spans="1:59" outlineLevel="1" x14ac:dyDescent="0.2">
      <c r="A16" s="133">
        <v>6</v>
      </c>
      <c r="B16" s="133" t="s">
        <v>110</v>
      </c>
      <c r="C16" s="134" t="s">
        <v>111</v>
      </c>
      <c r="D16" s="135" t="s">
        <v>104</v>
      </c>
      <c r="E16" s="136">
        <v>20.195</v>
      </c>
      <c r="F16" s="164"/>
      <c r="G16" s="93">
        <f>E16*F16</f>
        <v>0</v>
      </c>
      <c r="H16" s="93">
        <v>7.87</v>
      </c>
      <c r="I16" s="93">
        <f>ROUND(E16*H16,2)</f>
        <v>158.93</v>
      </c>
      <c r="J16" s="93">
        <v>223.63</v>
      </c>
      <c r="K16" s="93">
        <f>ROUND(E16*J16,2)</f>
        <v>4516.21</v>
      </c>
      <c r="L16" s="93">
        <v>21</v>
      </c>
      <c r="M16" s="93">
        <f>G16*(1+L16/100)</f>
        <v>0</v>
      </c>
      <c r="N16" s="93">
        <v>3.3E-4</v>
      </c>
      <c r="O16" s="93">
        <f>ROUND(E16*N16,2)</f>
        <v>0.01</v>
      </c>
      <c r="P16" s="93">
        <v>1.183E-2</v>
      </c>
      <c r="Q16" s="93">
        <f>ROUND(E16*P16,2)</f>
        <v>0.24</v>
      </c>
      <c r="R16" s="93"/>
      <c r="S16" s="93"/>
      <c r="T16" s="94">
        <v>0.34599999999999997</v>
      </c>
      <c r="U16" s="93">
        <f>ROUND(E16*T16,2)</f>
        <v>6.99</v>
      </c>
      <c r="V16" s="95"/>
      <c r="W16" s="95"/>
      <c r="X16" s="95"/>
      <c r="Y16" s="95"/>
      <c r="Z16" s="95"/>
      <c r="AA16" s="95"/>
      <c r="AB16" s="95"/>
      <c r="AC16" s="95"/>
      <c r="AD16" s="95" t="s">
        <v>99</v>
      </c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</row>
    <row r="17" spans="1:59" x14ac:dyDescent="0.2">
      <c r="A17" s="137" t="s">
        <v>94</v>
      </c>
      <c r="B17" s="137" t="s">
        <v>59</v>
      </c>
      <c r="C17" s="138" t="s">
        <v>60</v>
      </c>
      <c r="D17" s="139"/>
      <c r="E17" s="140"/>
      <c r="F17" s="96"/>
      <c r="G17" s="96">
        <f>SUMIF(AD18:AD18,"&lt;&gt;NOR",G18:G19)</f>
        <v>0</v>
      </c>
      <c r="H17" s="96"/>
      <c r="I17" s="96">
        <f>SUM(I18:I18)</f>
        <v>39.85</v>
      </c>
      <c r="J17" s="96"/>
      <c r="K17" s="96">
        <f>SUM(K18:K18)</f>
        <v>915.15</v>
      </c>
      <c r="L17" s="96"/>
      <c r="M17" s="96">
        <f>SUM(M18:M18)</f>
        <v>0</v>
      </c>
      <c r="N17" s="96"/>
      <c r="O17" s="96">
        <f>SUM(O18:O18)</f>
        <v>0</v>
      </c>
      <c r="P17" s="96"/>
      <c r="Q17" s="96">
        <f>SUM(Q18:Q18)</f>
        <v>0.69</v>
      </c>
      <c r="R17" s="96"/>
      <c r="S17" s="96"/>
      <c r="T17" s="97"/>
      <c r="U17" s="96">
        <f>SUM(U18:U18)</f>
        <v>4.07</v>
      </c>
      <c r="W17" s="95"/>
      <c r="X17" s="95"/>
      <c r="AD17" t="s">
        <v>95</v>
      </c>
    </row>
    <row r="18" spans="1:59" outlineLevel="1" x14ac:dyDescent="0.2">
      <c r="A18" s="133">
        <v>7</v>
      </c>
      <c r="B18" s="133" t="s">
        <v>112</v>
      </c>
      <c r="C18" s="134" t="s">
        <v>113</v>
      </c>
      <c r="D18" s="135" t="s">
        <v>98</v>
      </c>
      <c r="E18" s="136">
        <v>5</v>
      </c>
      <c r="F18" s="164"/>
      <c r="G18" s="93">
        <f>E18*F18</f>
        <v>0</v>
      </c>
      <c r="H18" s="93">
        <v>7.97</v>
      </c>
      <c r="I18" s="93">
        <f>ROUND(E18*H18,2)</f>
        <v>39.85</v>
      </c>
      <c r="J18" s="93">
        <v>183.03</v>
      </c>
      <c r="K18" s="93">
        <f>ROUND(E18*J18,2)</f>
        <v>915.15</v>
      </c>
      <c r="L18" s="93">
        <v>21</v>
      </c>
      <c r="M18" s="93">
        <f>G18*(1+L18/100)</f>
        <v>0</v>
      </c>
      <c r="N18" s="93">
        <v>3.4000000000000002E-4</v>
      </c>
      <c r="O18" s="93">
        <f>ROUND(E18*N18,2)</f>
        <v>0</v>
      </c>
      <c r="P18" s="93">
        <v>0.13800000000000001</v>
      </c>
      <c r="Q18" s="93">
        <f>ROUND(E18*P18,2)</f>
        <v>0.69</v>
      </c>
      <c r="R18" s="93"/>
      <c r="S18" s="93"/>
      <c r="T18" s="94">
        <v>0.81299999999999994</v>
      </c>
      <c r="U18" s="93">
        <f>ROUND(E18*T18,2)</f>
        <v>4.07</v>
      </c>
      <c r="V18" s="95"/>
      <c r="W18" s="95"/>
      <c r="X18" s="95"/>
      <c r="Y18" s="95"/>
      <c r="Z18" s="95"/>
      <c r="AA18" s="95"/>
      <c r="AB18" s="95"/>
      <c r="AC18" s="95"/>
      <c r="AD18" s="95" t="s">
        <v>99</v>
      </c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</row>
    <row r="19" spans="1:59" outlineLevel="1" x14ac:dyDescent="0.2">
      <c r="A19" s="133">
        <v>8</v>
      </c>
      <c r="B19" s="133" t="s">
        <v>114</v>
      </c>
      <c r="C19" s="134" t="s">
        <v>115</v>
      </c>
      <c r="D19" s="135" t="s">
        <v>98</v>
      </c>
      <c r="E19" s="136">
        <v>6</v>
      </c>
      <c r="F19" s="164"/>
      <c r="G19" s="93">
        <f>E19*F19</f>
        <v>0</v>
      </c>
      <c r="H19" s="93">
        <v>31.68</v>
      </c>
      <c r="I19" s="93">
        <f>ROUND(E19*H19,2)</f>
        <v>190.08</v>
      </c>
      <c r="J19" s="93">
        <v>1717.32</v>
      </c>
      <c r="K19" s="93">
        <f>ROUND(E19*J19,2)</f>
        <v>10303.92</v>
      </c>
      <c r="L19" s="93">
        <v>21</v>
      </c>
      <c r="M19" s="93">
        <f>G19*(1+L19/100)</f>
        <v>0</v>
      </c>
      <c r="N19" s="93">
        <v>1.33E-3</v>
      </c>
      <c r="O19" s="93">
        <f>ROUND(E19*N19,2)</f>
        <v>0.01</v>
      </c>
      <c r="P19" s="93">
        <v>0.41299999999999998</v>
      </c>
      <c r="Q19" s="93">
        <f>ROUND(E19*P19,2)</f>
        <v>2.48</v>
      </c>
      <c r="R19" s="93"/>
      <c r="S19" s="93"/>
      <c r="T19" s="94">
        <v>2.9420000000000002</v>
      </c>
      <c r="U19" s="93">
        <f>ROUND(E19*T19,2)</f>
        <v>17.649999999999999</v>
      </c>
      <c r="V19" s="95"/>
      <c r="W19" s="95"/>
      <c r="X19" s="95"/>
      <c r="Y19" s="95"/>
      <c r="Z19" s="95"/>
      <c r="AA19" s="95"/>
      <c r="AB19" s="95"/>
      <c r="AC19" s="95"/>
      <c r="AD19" s="95" t="s">
        <v>99</v>
      </c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</row>
    <row r="20" spans="1:59" x14ac:dyDescent="0.2">
      <c r="A20" s="137" t="s">
        <v>94</v>
      </c>
      <c r="B20" s="137" t="s">
        <v>61</v>
      </c>
      <c r="C20" s="138" t="s">
        <v>62</v>
      </c>
      <c r="D20" s="139"/>
      <c r="E20" s="140"/>
      <c r="F20" s="96"/>
      <c r="G20" s="96">
        <f>SUMIF(AD21:AD22,"&lt;&gt;NOR",G21:G22)</f>
        <v>0</v>
      </c>
      <c r="H20" s="96"/>
      <c r="I20" s="96">
        <f>SUM(I21:I22)</f>
        <v>0</v>
      </c>
      <c r="J20" s="96"/>
      <c r="K20" s="96">
        <f>SUM(K21:K22)</f>
        <v>6386.72</v>
      </c>
      <c r="L20" s="96"/>
      <c r="M20" s="96">
        <f>SUM(M21:M22)</f>
        <v>0</v>
      </c>
      <c r="N20" s="96"/>
      <c r="O20" s="96">
        <f>SUM(O21:O22)</f>
        <v>0</v>
      </c>
      <c r="P20" s="96"/>
      <c r="Q20" s="96">
        <f>SUM(Q21:Q22)</f>
        <v>0</v>
      </c>
      <c r="R20" s="96"/>
      <c r="S20" s="96"/>
      <c r="T20" s="97"/>
      <c r="U20" s="96">
        <f>SUM(U21:U22)</f>
        <v>9.8099999999999987</v>
      </c>
      <c r="AD20" t="s">
        <v>95</v>
      </c>
    </row>
    <row r="21" spans="1:59" outlineLevel="1" x14ac:dyDescent="0.2">
      <c r="A21" s="133">
        <v>11</v>
      </c>
      <c r="B21" s="133" t="s">
        <v>117</v>
      </c>
      <c r="C21" s="134" t="s">
        <v>118</v>
      </c>
      <c r="D21" s="135" t="s">
        <v>119</v>
      </c>
      <c r="E21" s="136">
        <v>0.59200000000000008</v>
      </c>
      <c r="F21" s="164"/>
      <c r="G21" s="93">
        <f>E21*F21</f>
        <v>0</v>
      </c>
      <c r="H21" s="93">
        <v>0</v>
      </c>
      <c r="I21" s="93">
        <f>ROUND(E21*H21,2)</f>
        <v>0</v>
      </c>
      <c r="J21" s="93">
        <v>4465</v>
      </c>
      <c r="K21" s="93">
        <f>ROUND(E21*J21,2)</f>
        <v>2643.28</v>
      </c>
      <c r="L21" s="93">
        <v>21</v>
      </c>
      <c r="M21" s="93">
        <f>G21*(1+L21/100)</f>
        <v>0</v>
      </c>
      <c r="N21" s="93">
        <v>0</v>
      </c>
      <c r="O21" s="93">
        <f>ROUND(E21*N21,2)</f>
        <v>0</v>
      </c>
      <c r="P21" s="93">
        <v>0</v>
      </c>
      <c r="Q21" s="93">
        <f>ROUND(E21*P21,2)</f>
        <v>0</v>
      </c>
      <c r="R21" s="93"/>
      <c r="S21" s="93"/>
      <c r="T21" s="94">
        <v>7.3479999999999999</v>
      </c>
      <c r="U21" s="93">
        <f>ROUND(E21*T21,2)</f>
        <v>4.3499999999999996</v>
      </c>
      <c r="V21" s="95"/>
      <c r="W21" s="95"/>
      <c r="X21" s="95"/>
      <c r="Y21" s="95"/>
      <c r="Z21" s="95"/>
      <c r="AA21" s="95"/>
      <c r="AB21" s="95"/>
      <c r="AC21" s="95"/>
      <c r="AD21" s="95" t="s">
        <v>99</v>
      </c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</row>
    <row r="22" spans="1:59" outlineLevel="1" x14ac:dyDescent="0.2">
      <c r="A22" s="133">
        <v>12</v>
      </c>
      <c r="B22" s="133" t="s">
        <v>120</v>
      </c>
      <c r="C22" s="134" t="s">
        <v>121</v>
      </c>
      <c r="D22" s="135" t="s">
        <v>119</v>
      </c>
      <c r="E22" s="136">
        <v>6.41</v>
      </c>
      <c r="F22" s="164"/>
      <c r="G22" s="93">
        <f>E22*F22</f>
        <v>0</v>
      </c>
      <c r="H22" s="93">
        <v>0</v>
      </c>
      <c r="I22" s="93">
        <f>ROUND(E22*H22,2)</f>
        <v>0</v>
      </c>
      <c r="J22" s="93">
        <v>584</v>
      </c>
      <c r="K22" s="93">
        <f>ROUND(E22*J22,2)</f>
        <v>3743.44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0</v>
      </c>
      <c r="Q22" s="93">
        <f>ROUND(E22*P22,2)</f>
        <v>0</v>
      </c>
      <c r="R22" s="93"/>
      <c r="S22" s="93"/>
      <c r="T22" s="94">
        <v>0.85199999999999998</v>
      </c>
      <c r="U22" s="93">
        <f>ROUND(E22*T22,2)</f>
        <v>5.46</v>
      </c>
      <c r="V22" s="95"/>
      <c r="W22" s="95"/>
      <c r="X22" s="95"/>
      <c r="Y22" s="95"/>
      <c r="Z22" s="95"/>
      <c r="AA22" s="95"/>
      <c r="AB22" s="95"/>
      <c r="AC22" s="95"/>
      <c r="AD22" s="95" t="s">
        <v>99</v>
      </c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</row>
    <row r="23" spans="1:59" x14ac:dyDescent="0.2">
      <c r="A23" s="137" t="s">
        <v>94</v>
      </c>
      <c r="B23" s="137" t="s">
        <v>65</v>
      </c>
      <c r="C23" s="138" t="s">
        <v>66</v>
      </c>
      <c r="D23" s="139"/>
      <c r="E23" s="140"/>
      <c r="F23" s="96"/>
      <c r="G23" s="96">
        <f>SUMIF(AD24:AD30,"&lt;&gt;NOR",G24:G30)</f>
        <v>0</v>
      </c>
      <c r="H23" s="96"/>
      <c r="I23" s="96">
        <f>SUM(I24:I30)</f>
        <v>0</v>
      </c>
      <c r="J23" s="96"/>
      <c r="K23" s="96">
        <f>SUM(K24:K30)</f>
        <v>18590.28</v>
      </c>
      <c r="L23" s="96"/>
      <c r="M23" s="96">
        <f>SUM(M24:M30)</f>
        <v>0</v>
      </c>
      <c r="N23" s="96"/>
      <c r="O23" s="96">
        <f>SUM(O24:O30)</f>
        <v>0</v>
      </c>
      <c r="P23" s="96"/>
      <c r="Q23" s="96">
        <f>SUM(Q24:Q30)</f>
        <v>0</v>
      </c>
      <c r="R23" s="96"/>
      <c r="S23" s="96"/>
      <c r="T23" s="97"/>
      <c r="U23" s="96">
        <f>SUM(U24:U30)</f>
        <v>9.870000000000001</v>
      </c>
      <c r="AD23" t="s">
        <v>95</v>
      </c>
    </row>
    <row r="24" spans="1:59" outlineLevel="1" x14ac:dyDescent="0.2">
      <c r="A24" s="133">
        <v>18</v>
      </c>
      <c r="B24" s="133" t="s">
        <v>126</v>
      </c>
      <c r="C24" s="134" t="s">
        <v>127</v>
      </c>
      <c r="D24" s="135" t="s">
        <v>119</v>
      </c>
      <c r="E24" s="136">
        <v>3.16</v>
      </c>
      <c r="F24" s="164"/>
      <c r="G24" s="93">
        <f>E24*F24</f>
        <v>0</v>
      </c>
      <c r="H24" s="93">
        <v>0</v>
      </c>
      <c r="I24" s="93">
        <f t="shared" ref="I24:I30" si="0">ROUND(E24*H24,2)</f>
        <v>0</v>
      </c>
      <c r="J24" s="93">
        <v>543</v>
      </c>
      <c r="K24" s="93">
        <f t="shared" ref="K24:K30" si="1">ROUND(E24*J24,2)</f>
        <v>1715.88</v>
      </c>
      <c r="L24" s="93">
        <v>21</v>
      </c>
      <c r="M24" s="93">
        <f t="shared" ref="M24:M30" si="2">G24*(1+L24/100)</f>
        <v>0</v>
      </c>
      <c r="N24" s="93">
        <v>0</v>
      </c>
      <c r="O24" s="93">
        <f t="shared" ref="O24:O30" si="3">ROUND(E24*N24,2)</f>
        <v>0</v>
      </c>
      <c r="P24" s="93">
        <v>0</v>
      </c>
      <c r="Q24" s="93">
        <f t="shared" ref="Q24:Q30" si="4">ROUND(E24*P24,2)</f>
        <v>0</v>
      </c>
      <c r="R24" s="93"/>
      <c r="S24" s="93"/>
      <c r="T24" s="94">
        <v>0.94199999999999995</v>
      </c>
      <c r="U24" s="93">
        <f t="shared" ref="U24:U30" si="5">ROUND(E24*T24,2)</f>
        <v>2.98</v>
      </c>
      <c r="V24" s="95"/>
      <c r="W24" s="95"/>
      <c r="X24" s="95"/>
      <c r="Y24" s="95"/>
      <c r="Z24" s="95"/>
      <c r="AA24" s="95"/>
      <c r="AB24" s="95"/>
      <c r="AC24" s="95"/>
      <c r="AD24" s="95" t="s">
        <v>99</v>
      </c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</row>
    <row r="25" spans="1:59" outlineLevel="1" x14ac:dyDescent="0.2">
      <c r="A25" s="133">
        <v>19</v>
      </c>
      <c r="B25" s="133" t="s">
        <v>128</v>
      </c>
      <c r="C25" s="134" t="s">
        <v>129</v>
      </c>
      <c r="D25" s="135" t="s">
        <v>119</v>
      </c>
      <c r="E25" s="136">
        <f>E24*10</f>
        <v>31.6</v>
      </c>
      <c r="F25" s="164"/>
      <c r="G25" s="93">
        <f t="shared" ref="G25:G30" si="6">E25*F25</f>
        <v>0</v>
      </c>
      <c r="H25" s="93">
        <v>0</v>
      </c>
      <c r="I25" s="93">
        <f t="shared" si="0"/>
        <v>0</v>
      </c>
      <c r="J25" s="93">
        <v>60.5</v>
      </c>
      <c r="K25" s="93">
        <f t="shared" si="1"/>
        <v>1911.8</v>
      </c>
      <c r="L25" s="93">
        <v>21</v>
      </c>
      <c r="M25" s="93">
        <f t="shared" si="2"/>
        <v>0</v>
      </c>
      <c r="N25" s="93">
        <v>0</v>
      </c>
      <c r="O25" s="93">
        <f t="shared" si="3"/>
        <v>0</v>
      </c>
      <c r="P25" s="93">
        <v>0</v>
      </c>
      <c r="Q25" s="93">
        <f t="shared" si="4"/>
        <v>0</v>
      </c>
      <c r="R25" s="93"/>
      <c r="S25" s="93"/>
      <c r="T25" s="94">
        <v>0.105</v>
      </c>
      <c r="U25" s="93">
        <f t="shared" si="5"/>
        <v>3.32</v>
      </c>
      <c r="V25" s="95"/>
      <c r="W25" s="95"/>
      <c r="X25" s="95"/>
      <c r="Y25" s="95"/>
      <c r="Z25" s="95"/>
      <c r="AA25" s="95"/>
      <c r="AB25" s="95"/>
      <c r="AC25" s="95"/>
      <c r="AD25" s="95" t="s">
        <v>99</v>
      </c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</row>
    <row r="26" spans="1:59" outlineLevel="1" x14ac:dyDescent="0.2">
      <c r="A26" s="133">
        <v>20</v>
      </c>
      <c r="B26" s="133" t="s">
        <v>814</v>
      </c>
      <c r="C26" s="134" t="s">
        <v>815</v>
      </c>
      <c r="D26" s="135" t="s">
        <v>119</v>
      </c>
      <c r="E26" s="136">
        <f>E24</f>
        <v>3.16</v>
      </c>
      <c r="F26" s="164"/>
      <c r="G26" s="93">
        <f t="shared" si="6"/>
        <v>0</v>
      </c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4"/>
      <c r="U26" s="93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</row>
    <row r="27" spans="1:59" outlineLevel="1" x14ac:dyDescent="0.2">
      <c r="A27" s="133">
        <v>21</v>
      </c>
      <c r="B27" s="133" t="s">
        <v>130</v>
      </c>
      <c r="C27" s="134" t="s">
        <v>131</v>
      </c>
      <c r="D27" s="135" t="s">
        <v>119</v>
      </c>
      <c r="E27" s="136">
        <f>E26</f>
        <v>3.16</v>
      </c>
      <c r="F27" s="164"/>
      <c r="G27" s="93">
        <f t="shared" si="6"/>
        <v>0</v>
      </c>
      <c r="H27" s="93">
        <v>0</v>
      </c>
      <c r="I27" s="93">
        <f t="shared" si="0"/>
        <v>0</v>
      </c>
      <c r="J27" s="93">
        <v>797</v>
      </c>
      <c r="K27" s="93">
        <f t="shared" si="1"/>
        <v>2518.52</v>
      </c>
      <c r="L27" s="93">
        <v>21</v>
      </c>
      <c r="M27" s="93">
        <f t="shared" si="2"/>
        <v>0</v>
      </c>
      <c r="N27" s="93">
        <v>0</v>
      </c>
      <c r="O27" s="93">
        <f t="shared" si="3"/>
        <v>0</v>
      </c>
      <c r="P27" s="93">
        <v>0</v>
      </c>
      <c r="Q27" s="93">
        <f t="shared" si="4"/>
        <v>0</v>
      </c>
      <c r="R27" s="93"/>
      <c r="S27" s="93"/>
      <c r="T27" s="94">
        <v>0.63800000000000001</v>
      </c>
      <c r="U27" s="93">
        <f t="shared" si="5"/>
        <v>2.02</v>
      </c>
      <c r="V27" s="95"/>
      <c r="W27" s="95"/>
      <c r="X27" s="95"/>
      <c r="Y27" s="95"/>
      <c r="Z27" s="95"/>
      <c r="AA27" s="95"/>
      <c r="AB27" s="95"/>
      <c r="AC27" s="95"/>
      <c r="AD27" s="95" t="s">
        <v>99</v>
      </c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</row>
    <row r="28" spans="1:59" outlineLevel="1" x14ac:dyDescent="0.2">
      <c r="A28" s="133">
        <v>22</v>
      </c>
      <c r="B28" s="133" t="s">
        <v>132</v>
      </c>
      <c r="C28" s="134" t="s">
        <v>133</v>
      </c>
      <c r="D28" s="135" t="s">
        <v>119</v>
      </c>
      <c r="E28" s="136">
        <f>E27</f>
        <v>3.16</v>
      </c>
      <c r="F28" s="164"/>
      <c r="G28" s="93">
        <f t="shared" si="6"/>
        <v>0</v>
      </c>
      <c r="H28" s="93">
        <v>0</v>
      </c>
      <c r="I28" s="93">
        <f t="shared" si="0"/>
        <v>0</v>
      </c>
      <c r="J28" s="93">
        <v>371</v>
      </c>
      <c r="K28" s="93">
        <f t="shared" si="1"/>
        <v>1172.3599999999999</v>
      </c>
      <c r="L28" s="93">
        <v>21</v>
      </c>
      <c r="M28" s="93">
        <f t="shared" si="2"/>
        <v>0</v>
      </c>
      <c r="N28" s="93">
        <v>0</v>
      </c>
      <c r="O28" s="93">
        <f t="shared" si="3"/>
        <v>0</v>
      </c>
      <c r="P28" s="93">
        <v>0</v>
      </c>
      <c r="Q28" s="93">
        <f t="shared" si="4"/>
        <v>0</v>
      </c>
      <c r="R28" s="93"/>
      <c r="S28" s="93"/>
      <c r="T28" s="94">
        <v>0.49</v>
      </c>
      <c r="U28" s="93">
        <f t="shared" si="5"/>
        <v>1.55</v>
      </c>
      <c r="V28" s="95"/>
      <c r="W28" s="95"/>
      <c r="X28" s="95"/>
      <c r="Y28" s="95"/>
      <c r="Z28" s="95"/>
      <c r="AA28" s="95"/>
      <c r="AB28" s="95"/>
      <c r="AC28" s="95"/>
      <c r="AD28" s="95" t="s">
        <v>99</v>
      </c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</row>
    <row r="29" spans="1:59" outlineLevel="1" x14ac:dyDescent="0.2">
      <c r="A29" s="133">
        <v>23</v>
      </c>
      <c r="B29" s="133" t="s">
        <v>134</v>
      </c>
      <c r="C29" s="134" t="s">
        <v>135</v>
      </c>
      <c r="D29" s="135" t="s">
        <v>119</v>
      </c>
      <c r="E29" s="136">
        <f>E25</f>
        <v>31.6</v>
      </c>
      <c r="F29" s="164"/>
      <c r="G29" s="93">
        <f t="shared" si="6"/>
        <v>0</v>
      </c>
      <c r="H29" s="93">
        <v>0</v>
      </c>
      <c r="I29" s="93">
        <f t="shared" si="0"/>
        <v>0</v>
      </c>
      <c r="J29" s="93">
        <v>30.7</v>
      </c>
      <c r="K29" s="93">
        <f t="shared" si="1"/>
        <v>970.12</v>
      </c>
      <c r="L29" s="93">
        <v>21</v>
      </c>
      <c r="M29" s="93">
        <f t="shared" si="2"/>
        <v>0</v>
      </c>
      <c r="N29" s="93">
        <v>0</v>
      </c>
      <c r="O29" s="93">
        <f t="shared" si="3"/>
        <v>0</v>
      </c>
      <c r="P29" s="93">
        <v>0</v>
      </c>
      <c r="Q29" s="93">
        <f t="shared" si="4"/>
        <v>0</v>
      </c>
      <c r="R29" s="93"/>
      <c r="S29" s="93"/>
      <c r="T29" s="94">
        <v>0</v>
      </c>
      <c r="U29" s="93">
        <f t="shared" si="5"/>
        <v>0</v>
      </c>
      <c r="V29" s="95"/>
      <c r="W29" s="95"/>
      <c r="X29" s="95"/>
      <c r="Y29" s="95"/>
      <c r="Z29" s="95"/>
      <c r="AA29" s="95"/>
      <c r="AB29" s="95"/>
      <c r="AC29" s="95"/>
      <c r="AD29" s="95" t="s">
        <v>99</v>
      </c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</row>
    <row r="30" spans="1:59" outlineLevel="1" x14ac:dyDescent="0.2">
      <c r="A30" s="133">
        <v>24</v>
      </c>
      <c r="B30" s="133" t="s">
        <v>136</v>
      </c>
      <c r="C30" s="134" t="s">
        <v>137</v>
      </c>
      <c r="D30" s="135" t="s">
        <v>119</v>
      </c>
      <c r="E30" s="136">
        <f>E28</f>
        <v>3.16</v>
      </c>
      <c r="F30" s="164"/>
      <c r="G30" s="93">
        <f t="shared" si="6"/>
        <v>0</v>
      </c>
      <c r="H30" s="93">
        <v>0</v>
      </c>
      <c r="I30" s="93">
        <f t="shared" si="0"/>
        <v>0</v>
      </c>
      <c r="J30" s="93">
        <v>3260</v>
      </c>
      <c r="K30" s="93">
        <f t="shared" si="1"/>
        <v>10301.6</v>
      </c>
      <c r="L30" s="93">
        <v>21</v>
      </c>
      <c r="M30" s="93">
        <f t="shared" si="2"/>
        <v>0</v>
      </c>
      <c r="N30" s="93">
        <v>0</v>
      </c>
      <c r="O30" s="93">
        <f t="shared" si="3"/>
        <v>0</v>
      </c>
      <c r="P30" s="93">
        <v>0</v>
      </c>
      <c r="Q30" s="93">
        <f t="shared" si="4"/>
        <v>0</v>
      </c>
      <c r="R30" s="93"/>
      <c r="S30" s="93"/>
      <c r="T30" s="94">
        <v>0</v>
      </c>
      <c r="U30" s="93">
        <f t="shared" si="5"/>
        <v>0</v>
      </c>
      <c r="V30" s="95"/>
      <c r="W30" s="95"/>
      <c r="X30" s="95"/>
      <c r="Y30" s="95"/>
      <c r="Z30" s="95"/>
      <c r="AA30" s="95"/>
      <c r="AB30" s="95"/>
      <c r="AC30" s="95"/>
      <c r="AD30" s="95" t="s">
        <v>99</v>
      </c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</row>
    <row r="31" spans="1:59" x14ac:dyDescent="0.2">
      <c r="A31" s="137" t="s">
        <v>94</v>
      </c>
      <c r="B31" s="137" t="s">
        <v>46</v>
      </c>
      <c r="C31" s="138" t="s">
        <v>47</v>
      </c>
      <c r="D31" s="139"/>
      <c r="E31" s="140"/>
      <c r="F31" s="96"/>
      <c r="G31" s="96">
        <f>SUMIF(AD32:AD32,"&lt;&gt;NOR",G32:G32)</f>
        <v>0</v>
      </c>
      <c r="H31" s="96"/>
      <c r="I31" s="96" t="e">
        <f>SUM(#REF!)</f>
        <v>#REF!</v>
      </c>
      <c r="J31" s="96"/>
      <c r="K31" s="96" t="e">
        <f>SUM(#REF!)</f>
        <v>#REF!</v>
      </c>
      <c r="L31" s="96"/>
      <c r="M31" s="96" t="e">
        <f>SUM(#REF!)</f>
        <v>#REF!</v>
      </c>
      <c r="N31" s="96"/>
      <c r="O31" s="96" t="e">
        <f>SUM(#REF!)</f>
        <v>#REF!</v>
      </c>
      <c r="P31" s="96"/>
      <c r="Q31" s="96" t="e">
        <f>SUM(#REF!)</f>
        <v>#REF!</v>
      </c>
      <c r="R31" s="96"/>
      <c r="S31" s="96"/>
      <c r="T31" s="97"/>
      <c r="U31" s="96" t="e">
        <f>SUM(#REF!)</f>
        <v>#REF!</v>
      </c>
      <c r="AD31" t="s">
        <v>95</v>
      </c>
    </row>
    <row r="32" spans="1:59" ht="45" outlineLevel="1" x14ac:dyDescent="0.2">
      <c r="A32" s="141">
        <v>27</v>
      </c>
      <c r="B32" s="141" t="s">
        <v>816</v>
      </c>
      <c r="C32" s="142" t="s">
        <v>844</v>
      </c>
      <c r="D32" s="143" t="s">
        <v>140</v>
      </c>
      <c r="E32" s="144">
        <v>1</v>
      </c>
      <c r="F32" s="215"/>
      <c r="G32" s="98">
        <f>E32*F32</f>
        <v>0</v>
      </c>
      <c r="H32" s="93">
        <v>0</v>
      </c>
      <c r="I32" s="93">
        <f>ROUND(E32*H32,2)</f>
        <v>0</v>
      </c>
      <c r="J32" s="93">
        <v>25000</v>
      </c>
      <c r="K32" s="93">
        <f>ROUND(E32*J32,2)</f>
        <v>25000</v>
      </c>
      <c r="L32" s="93">
        <v>21</v>
      </c>
      <c r="M32" s="93">
        <f>G32*(1+L32/100)</f>
        <v>0</v>
      </c>
      <c r="N32" s="93">
        <v>0</v>
      </c>
      <c r="O32" s="93">
        <f>ROUND(E32*N32,2)</f>
        <v>0</v>
      </c>
      <c r="P32" s="93">
        <v>0</v>
      </c>
      <c r="Q32" s="93">
        <f>ROUND(E32*P32,2)</f>
        <v>0</v>
      </c>
      <c r="R32" s="93"/>
      <c r="S32" s="93"/>
      <c r="T32" s="94">
        <v>0</v>
      </c>
      <c r="U32" s="93">
        <f>ROUND(E32*T32,2)</f>
        <v>0</v>
      </c>
      <c r="V32" s="95"/>
      <c r="W32" s="95"/>
      <c r="X32" s="95"/>
      <c r="Y32" s="95"/>
      <c r="Z32" s="95"/>
      <c r="AA32" s="95"/>
      <c r="AB32" s="95"/>
      <c r="AC32" s="95"/>
      <c r="AD32" s="95" t="s">
        <v>99</v>
      </c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</row>
    <row r="33" spans="3:30" x14ac:dyDescent="0.2">
      <c r="C33" s="145"/>
      <c r="D33" s="88"/>
      <c r="E33" s="234" t="s">
        <v>703</v>
      </c>
      <c r="F33" s="234"/>
      <c r="G33" s="116">
        <f>G8+G11+G13+G15+G17+G20+G23+G31</f>
        <v>0</v>
      </c>
      <c r="AD33" t="s">
        <v>142</v>
      </c>
    </row>
    <row r="34" spans="3:30" x14ac:dyDescent="0.2">
      <c r="D34" s="88"/>
    </row>
    <row r="35" spans="3:30" x14ac:dyDescent="0.2">
      <c r="D35" s="88"/>
    </row>
    <row r="36" spans="3:30" x14ac:dyDescent="0.2">
      <c r="D36" s="88"/>
    </row>
    <row r="37" spans="3:30" x14ac:dyDescent="0.2">
      <c r="D37" s="88"/>
    </row>
    <row r="38" spans="3:30" x14ac:dyDescent="0.2">
      <c r="D38" s="88"/>
    </row>
    <row r="39" spans="3:30" x14ac:dyDescent="0.2">
      <c r="D39" s="88"/>
    </row>
    <row r="40" spans="3:30" x14ac:dyDescent="0.2">
      <c r="D40" s="88"/>
    </row>
    <row r="41" spans="3:30" x14ac:dyDescent="0.2">
      <c r="D41" s="88"/>
    </row>
    <row r="42" spans="3:30" x14ac:dyDescent="0.2">
      <c r="D42" s="88"/>
    </row>
    <row r="43" spans="3:30" x14ac:dyDescent="0.2">
      <c r="D43" s="88"/>
    </row>
    <row r="44" spans="3:30" x14ac:dyDescent="0.2">
      <c r="D44" s="88"/>
    </row>
    <row r="45" spans="3:30" x14ac:dyDescent="0.2">
      <c r="D45" s="88"/>
    </row>
    <row r="46" spans="3:30" x14ac:dyDescent="0.2">
      <c r="D46" s="88"/>
    </row>
    <row r="47" spans="3:30" x14ac:dyDescent="0.2">
      <c r="D47" s="88"/>
    </row>
    <row r="48" spans="3:30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</sheetData>
  <mergeCells count="5">
    <mergeCell ref="A1:G1"/>
    <mergeCell ref="C2:G2"/>
    <mergeCell ref="C3:G3"/>
    <mergeCell ref="C4:G4"/>
    <mergeCell ref="E33:F33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F76A9-52BF-49AD-A4BF-C2A92A44FC4C}">
  <sheetPr>
    <outlinePr summaryBelow="0"/>
  </sheetPr>
  <dimension ref="A1:BH4995"/>
  <sheetViews>
    <sheetView tabSelected="1" zoomScaleNormal="100" workbookViewId="0">
      <selection activeCell="E38" sqref="E38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9" max="39" width="0" hidden="1" customWidth="1"/>
  </cols>
  <sheetData>
    <row r="1" spans="1:60" ht="15.75" customHeight="1" x14ac:dyDescent="0.25">
      <c r="A1" s="230" t="s">
        <v>2</v>
      </c>
      <c r="B1" s="230"/>
      <c r="C1" s="230"/>
      <c r="D1" s="230"/>
      <c r="E1" s="230"/>
      <c r="F1" s="230"/>
      <c r="G1" s="230"/>
      <c r="AE1" t="s">
        <v>67</v>
      </c>
    </row>
    <row r="2" spans="1:60" ht="24.95" customHeight="1" x14ac:dyDescent="0.2">
      <c r="A2" s="117" t="s">
        <v>68</v>
      </c>
      <c r="B2" s="118"/>
      <c r="C2" s="231" t="s">
        <v>813</v>
      </c>
      <c r="D2" s="232"/>
      <c r="E2" s="232"/>
      <c r="F2" s="232"/>
      <c r="G2" s="233"/>
      <c r="AE2" t="s">
        <v>69</v>
      </c>
    </row>
    <row r="3" spans="1:60" ht="24.95" customHeight="1" x14ac:dyDescent="0.2">
      <c r="A3" s="117" t="s">
        <v>3</v>
      </c>
      <c r="B3" s="118"/>
      <c r="C3" s="232" t="s">
        <v>149</v>
      </c>
      <c r="D3" s="232"/>
      <c r="E3" s="232"/>
      <c r="F3" s="232"/>
      <c r="G3" s="233"/>
      <c r="AE3" t="s">
        <v>70</v>
      </c>
    </row>
    <row r="4" spans="1:60" ht="24.95" customHeight="1" x14ac:dyDescent="0.2">
      <c r="A4" s="117" t="s">
        <v>4</v>
      </c>
      <c r="B4" s="118"/>
      <c r="C4" s="231"/>
      <c r="D4" s="232"/>
      <c r="E4" s="232"/>
      <c r="F4" s="232"/>
      <c r="G4" s="233"/>
      <c r="AE4" t="s">
        <v>71</v>
      </c>
    </row>
    <row r="5" spans="1:60" x14ac:dyDescent="0.2">
      <c r="A5" s="119" t="s">
        <v>72</v>
      </c>
      <c r="B5" s="120"/>
      <c r="C5" s="120"/>
      <c r="D5" s="121"/>
      <c r="E5" s="122"/>
      <c r="F5" s="122"/>
      <c r="G5" s="123"/>
      <c r="AE5" t="s">
        <v>73</v>
      </c>
    </row>
    <row r="6" spans="1:60" x14ac:dyDescent="0.2">
      <c r="D6" s="88"/>
    </row>
    <row r="7" spans="1:60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60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SUMIF(AE9:AE9,"&lt;&gt;NOR",G9:G9)</f>
        <v>0</v>
      </c>
      <c r="H8" s="91"/>
      <c r="I8" s="91">
        <f>SUM(I9:I9)</f>
        <v>1966.56</v>
      </c>
      <c r="J8" s="91"/>
      <c r="K8" s="91">
        <f>SUM(K9:K9)</f>
        <v>4697.4399999999996</v>
      </c>
      <c r="L8" s="91"/>
      <c r="M8" s="91">
        <f>SUM(M9:M9)</f>
        <v>0</v>
      </c>
      <c r="N8" s="91"/>
      <c r="O8" s="91">
        <f>SUM(O9:O9)</f>
        <v>0.95</v>
      </c>
      <c r="P8" s="91"/>
      <c r="Q8" s="91">
        <f>SUM(Q9:Q9)</f>
        <v>0</v>
      </c>
      <c r="R8" s="91"/>
      <c r="S8" s="91"/>
      <c r="T8" s="92"/>
      <c r="U8" s="91">
        <f>SUM(U9:U9)</f>
        <v>4.47</v>
      </c>
      <c r="AE8" t="s">
        <v>95</v>
      </c>
    </row>
    <row r="9" spans="1:60" ht="22.5" outlineLevel="1" x14ac:dyDescent="0.2">
      <c r="A9" s="133">
        <v>1</v>
      </c>
      <c r="B9" s="133" t="s">
        <v>96</v>
      </c>
      <c r="C9" s="134" t="s">
        <v>143</v>
      </c>
      <c r="D9" s="135" t="s">
        <v>98</v>
      </c>
      <c r="E9" s="136">
        <v>8</v>
      </c>
      <c r="F9" s="164"/>
      <c r="G9" s="93">
        <f>E9*F9</f>
        <v>0</v>
      </c>
      <c r="H9" s="93">
        <v>245.82</v>
      </c>
      <c r="I9" s="93">
        <f>ROUND(E9*H9,2)</f>
        <v>1966.56</v>
      </c>
      <c r="J9" s="93">
        <v>587.18000000000006</v>
      </c>
      <c r="K9" s="93">
        <f>ROUND(E9*J9,2)</f>
        <v>4697.4399999999996</v>
      </c>
      <c r="L9" s="93">
        <v>21</v>
      </c>
      <c r="M9" s="93">
        <f>G9*(1+L9/100)</f>
        <v>0</v>
      </c>
      <c r="N9" s="93">
        <v>0.11842</v>
      </c>
      <c r="O9" s="93">
        <f>ROUND(E9*N9,2)</f>
        <v>0.95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4.47</v>
      </c>
      <c r="V9" s="95"/>
      <c r="W9" s="95"/>
      <c r="X9" s="95"/>
      <c r="Y9" s="95"/>
      <c r="Z9" s="95"/>
      <c r="AA9" s="95"/>
      <c r="AB9" s="95"/>
      <c r="AC9" s="95"/>
      <c r="AD9" s="95"/>
      <c r="AE9" s="95" t="s">
        <v>99</v>
      </c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</row>
    <row r="10" spans="1:60" x14ac:dyDescent="0.2">
      <c r="A10" s="137" t="s">
        <v>94</v>
      </c>
      <c r="B10" s="137" t="s">
        <v>51</v>
      </c>
      <c r="C10" s="138" t="s">
        <v>52</v>
      </c>
      <c r="D10" s="139"/>
      <c r="E10" s="140"/>
      <c r="F10" s="96"/>
      <c r="G10" s="96">
        <f>SUMIF(AE11:AE12,"&lt;&gt;NOR",G11:G12)</f>
        <v>0</v>
      </c>
      <c r="H10" s="96"/>
      <c r="I10" s="96">
        <f>SUM(I11:I12)</f>
        <v>375.16</v>
      </c>
      <c r="J10" s="96"/>
      <c r="K10" s="96">
        <f>SUM(K11:K12)</f>
        <v>5059.84</v>
      </c>
      <c r="L10" s="96"/>
      <c r="M10" s="96">
        <f>SUM(M11:M12)</f>
        <v>0</v>
      </c>
      <c r="N10" s="96"/>
      <c r="O10" s="96">
        <f>SUM(O11:O12)</f>
        <v>0.31</v>
      </c>
      <c r="P10" s="96"/>
      <c r="Q10" s="96">
        <f>SUM(Q11:Q12)</f>
        <v>0</v>
      </c>
      <c r="R10" s="96"/>
      <c r="S10" s="96"/>
      <c r="T10" s="97"/>
      <c r="U10" s="96">
        <f>SUM(U11:U12)</f>
        <v>5.1100000000000003</v>
      </c>
      <c r="AE10" t="s">
        <v>95</v>
      </c>
    </row>
    <row r="11" spans="1:60" ht="22.5" outlineLevel="1" x14ac:dyDescent="0.2">
      <c r="A11" s="133">
        <v>2</v>
      </c>
      <c r="B11" s="133" t="s">
        <v>102</v>
      </c>
      <c r="C11" s="134" t="s">
        <v>103</v>
      </c>
      <c r="D11" s="135" t="s">
        <v>104</v>
      </c>
      <c r="E11" s="136">
        <v>0.52</v>
      </c>
      <c r="F11" s="164"/>
      <c r="G11" s="93">
        <f>E11*F11</f>
        <v>0</v>
      </c>
      <c r="H11" s="93">
        <v>226.93</v>
      </c>
      <c r="I11" s="93">
        <f>ROUND(E11*H11,2)</f>
        <v>118</v>
      </c>
      <c r="J11" s="93">
        <v>348.07</v>
      </c>
      <c r="K11" s="93">
        <f>ROUND(E11*J11,2)</f>
        <v>181</v>
      </c>
      <c r="L11" s="93">
        <v>21</v>
      </c>
      <c r="M11" s="93">
        <f>G11*(1+L11/100)</f>
        <v>0</v>
      </c>
      <c r="N11" s="93">
        <v>1.323E-2</v>
      </c>
      <c r="O11" s="93">
        <f>ROUND(E11*N11,2)</f>
        <v>0.01</v>
      </c>
      <c r="P11" s="93">
        <v>0</v>
      </c>
      <c r="Q11" s="93">
        <f>ROUND(E11*P11,2)</f>
        <v>0</v>
      </c>
      <c r="R11" s="93"/>
      <c r="S11" s="93"/>
      <c r="T11" s="94">
        <v>0.95</v>
      </c>
      <c r="U11" s="93">
        <f>ROUND(E11*T11,2)</f>
        <v>0.49</v>
      </c>
      <c r="V11" s="95"/>
      <c r="W11" s="95"/>
      <c r="X11" s="95"/>
      <c r="Y11" s="95"/>
      <c r="Z11" s="95"/>
      <c r="AA11" s="95"/>
      <c r="AB11" s="95"/>
      <c r="AC11" s="95"/>
      <c r="AD11" s="95"/>
      <c r="AE11" s="95" t="s">
        <v>99</v>
      </c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  <c r="BH11" s="95"/>
    </row>
    <row r="12" spans="1:60" ht="22.5" outlineLevel="1" x14ac:dyDescent="0.2">
      <c r="A12" s="133">
        <v>3</v>
      </c>
      <c r="B12" s="133" t="s">
        <v>144</v>
      </c>
      <c r="C12" s="134" t="s">
        <v>145</v>
      </c>
      <c r="D12" s="135" t="s">
        <v>98</v>
      </c>
      <c r="E12" s="136">
        <v>6</v>
      </c>
      <c r="F12" s="164"/>
      <c r="G12" s="93">
        <f>E12*F12</f>
        <v>0</v>
      </c>
      <c r="H12" s="93">
        <v>42.86</v>
      </c>
      <c r="I12" s="93">
        <f>ROUND(E12*H12,2)</f>
        <v>257.16000000000003</v>
      </c>
      <c r="J12" s="93">
        <v>813.14</v>
      </c>
      <c r="K12" s="93">
        <f>ROUND(E12*J12,2)</f>
        <v>4878.84</v>
      </c>
      <c r="L12" s="93">
        <v>21</v>
      </c>
      <c r="M12" s="93">
        <f>G12*(1+L12/100)</f>
        <v>0</v>
      </c>
      <c r="N12" s="93">
        <v>5.0200000000000002E-2</v>
      </c>
      <c r="O12" s="93">
        <f>ROUND(E12*N12,2)</f>
        <v>0.3</v>
      </c>
      <c r="P12" s="93">
        <v>0</v>
      </c>
      <c r="Q12" s="93">
        <f>ROUND(E12*P12,2)</f>
        <v>0</v>
      </c>
      <c r="R12" s="93"/>
      <c r="S12" s="93"/>
      <c r="T12" s="94">
        <v>0.77</v>
      </c>
      <c r="U12" s="93">
        <f>ROUND(E12*T12,2)</f>
        <v>4.62</v>
      </c>
      <c r="V12" s="95"/>
      <c r="W12" s="95"/>
      <c r="X12" s="95"/>
      <c r="Y12" s="95"/>
      <c r="Z12" s="95"/>
      <c r="AA12" s="95"/>
      <c r="AB12" s="95"/>
      <c r="AC12" s="95"/>
      <c r="AD12" s="95"/>
      <c r="AE12" s="95" t="s">
        <v>99</v>
      </c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</row>
    <row r="13" spans="1:60" x14ac:dyDescent="0.2">
      <c r="A13" s="137" t="s">
        <v>94</v>
      </c>
      <c r="B13" s="137" t="s">
        <v>53</v>
      </c>
      <c r="C13" s="138" t="s">
        <v>54</v>
      </c>
      <c r="D13" s="139"/>
      <c r="E13" s="140"/>
      <c r="F13" s="96"/>
      <c r="G13" s="96">
        <f>SUMIF(AE14:AE14,"&lt;&gt;NOR",G14:G14)</f>
        <v>0</v>
      </c>
      <c r="H13" s="96"/>
      <c r="I13" s="96">
        <f>SUM(I14:I14)</f>
        <v>1960.6</v>
      </c>
      <c r="J13" s="96"/>
      <c r="K13" s="96">
        <f>SUM(K14:K14)</f>
        <v>18559.84</v>
      </c>
      <c r="L13" s="96"/>
      <c r="M13" s="96">
        <f>SUM(M14:M14)</f>
        <v>0</v>
      </c>
      <c r="N13" s="96"/>
      <c r="O13" s="96">
        <f>SUM(O14:O14)</f>
        <v>1.73</v>
      </c>
      <c r="P13" s="96"/>
      <c r="Q13" s="96">
        <f>SUM(Q14:Q14)</f>
        <v>0</v>
      </c>
      <c r="R13" s="96"/>
      <c r="S13" s="96"/>
      <c r="T13" s="97"/>
      <c r="U13" s="96">
        <f>SUM(U14:U14)</f>
        <v>23.31</v>
      </c>
      <c r="AE13" t="s">
        <v>95</v>
      </c>
    </row>
    <row r="14" spans="1:60" outlineLevel="1" x14ac:dyDescent="0.2">
      <c r="A14" s="133">
        <v>4</v>
      </c>
      <c r="B14" s="133" t="s">
        <v>105</v>
      </c>
      <c r="C14" s="134" t="s">
        <v>106</v>
      </c>
      <c r="D14" s="135" t="s">
        <v>104</v>
      </c>
      <c r="E14" s="136">
        <v>11.331</v>
      </c>
      <c r="F14" s="164"/>
      <c r="G14" s="93">
        <f>E14*F14</f>
        <v>0</v>
      </c>
      <c r="H14" s="93">
        <v>173.03</v>
      </c>
      <c r="I14" s="93">
        <f>ROUND(E14*H14,2)</f>
        <v>1960.6</v>
      </c>
      <c r="J14" s="93">
        <v>1637.97</v>
      </c>
      <c r="K14" s="93">
        <f>ROUND(E14*J14,2)</f>
        <v>18559.84</v>
      </c>
      <c r="L14" s="93">
        <v>21</v>
      </c>
      <c r="M14" s="93">
        <f>G14*(1+L14/100)</f>
        <v>0</v>
      </c>
      <c r="N14" s="93">
        <v>0.15276999999999999</v>
      </c>
      <c r="O14" s="93">
        <f>ROUND(E14*N14,2)</f>
        <v>1.73</v>
      </c>
      <c r="P14" s="93">
        <v>0</v>
      </c>
      <c r="Q14" s="93">
        <f>ROUND(E14*P14,2)</f>
        <v>0</v>
      </c>
      <c r="R14" s="93"/>
      <c r="S14" s="93"/>
      <c r="T14" s="94">
        <v>2.05701</v>
      </c>
      <c r="U14" s="93">
        <f>ROUND(E14*T14,2)</f>
        <v>23.31</v>
      </c>
      <c r="V14" s="95"/>
      <c r="W14" s="95"/>
      <c r="X14" s="95"/>
      <c r="Y14" s="95"/>
      <c r="Z14" s="95"/>
      <c r="AA14" s="95"/>
      <c r="AB14" s="95"/>
      <c r="AC14" s="95"/>
      <c r="AD14" s="95"/>
      <c r="AE14" s="95" t="s">
        <v>107</v>
      </c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</row>
    <row r="15" spans="1:60" x14ac:dyDescent="0.2">
      <c r="A15" s="137" t="s">
        <v>94</v>
      </c>
      <c r="B15" s="137" t="s">
        <v>55</v>
      </c>
      <c r="C15" s="138" t="s">
        <v>56</v>
      </c>
      <c r="D15" s="139"/>
      <c r="E15" s="140"/>
      <c r="F15" s="96"/>
      <c r="G15" s="96">
        <f>SUMIF(AE16:AE16,"&lt;&gt;NOR",G16:G16)</f>
        <v>0</v>
      </c>
      <c r="H15" s="96"/>
      <c r="I15" s="96">
        <f>SUM(I16:I16)</f>
        <v>2244</v>
      </c>
      <c r="J15" s="96"/>
      <c r="K15" s="96">
        <f>SUM(K16:K16)</f>
        <v>5646</v>
      </c>
      <c r="L15" s="96"/>
      <c r="M15" s="96">
        <f>SUM(M16:M16)</f>
        <v>0</v>
      </c>
      <c r="N15" s="96"/>
      <c r="O15" s="96">
        <f>SUM(O16:O16)</f>
        <v>0.18</v>
      </c>
      <c r="P15" s="96"/>
      <c r="Q15" s="96">
        <f>SUM(Q16:Q16)</f>
        <v>0</v>
      </c>
      <c r="R15" s="96"/>
      <c r="S15" s="96"/>
      <c r="T15" s="97"/>
      <c r="U15" s="96">
        <f>SUM(U16:U16)</f>
        <v>7.8</v>
      </c>
      <c r="AE15" t="s">
        <v>95</v>
      </c>
    </row>
    <row r="16" spans="1:60" outlineLevel="1" x14ac:dyDescent="0.2">
      <c r="A16" s="133">
        <v>5</v>
      </c>
      <c r="B16" s="133" t="s">
        <v>108</v>
      </c>
      <c r="C16" s="134" t="s">
        <v>109</v>
      </c>
      <c r="D16" s="135" t="s">
        <v>104</v>
      </c>
      <c r="E16" s="136">
        <v>30</v>
      </c>
      <c r="F16" s="164"/>
      <c r="G16" s="93">
        <f>E16*F16</f>
        <v>0</v>
      </c>
      <c r="H16" s="93">
        <v>74.8</v>
      </c>
      <c r="I16" s="93">
        <f>ROUND(E16*H16,2)</f>
        <v>2244</v>
      </c>
      <c r="J16" s="93">
        <v>188.2</v>
      </c>
      <c r="K16" s="93">
        <f>ROUND(E16*J16,2)</f>
        <v>5646</v>
      </c>
      <c r="L16" s="93">
        <v>21</v>
      </c>
      <c r="M16" s="93">
        <f>G16*(1+L16/100)</f>
        <v>0</v>
      </c>
      <c r="N16" s="93">
        <v>5.9199999999999999E-3</v>
      </c>
      <c r="O16" s="93">
        <f>ROUND(E16*N16,2)</f>
        <v>0.18</v>
      </c>
      <c r="P16" s="93">
        <v>0</v>
      </c>
      <c r="Q16" s="93">
        <f>ROUND(E16*P16,2)</f>
        <v>0</v>
      </c>
      <c r="R16" s="93"/>
      <c r="S16" s="93"/>
      <c r="T16" s="94">
        <v>0.26</v>
      </c>
      <c r="U16" s="93">
        <f>ROUND(E16*T16,2)</f>
        <v>7.8</v>
      </c>
      <c r="V16" s="95"/>
      <c r="W16" s="95"/>
      <c r="X16" s="95"/>
      <c r="Y16" s="95"/>
      <c r="Z16" s="95"/>
      <c r="AA16" s="95"/>
      <c r="AB16" s="95"/>
      <c r="AC16" s="95"/>
      <c r="AD16" s="95"/>
      <c r="AE16" s="95" t="s">
        <v>99</v>
      </c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</row>
    <row r="17" spans="1:60" x14ac:dyDescent="0.2">
      <c r="A17" s="137" t="s">
        <v>94</v>
      </c>
      <c r="B17" s="137" t="s">
        <v>57</v>
      </c>
      <c r="C17" s="138" t="s">
        <v>58</v>
      </c>
      <c r="D17" s="139"/>
      <c r="E17" s="140"/>
      <c r="F17" s="96"/>
      <c r="G17" s="96">
        <f>SUMIF(AE18:AE18,"&lt;&gt;NOR",G18:G18)</f>
        <v>0</v>
      </c>
      <c r="H17" s="96"/>
      <c r="I17" s="96">
        <f>SUM(I18:I18)</f>
        <v>4.09</v>
      </c>
      <c r="J17" s="96"/>
      <c r="K17" s="96">
        <f>SUM(K18:K18)</f>
        <v>116.29</v>
      </c>
      <c r="L17" s="96"/>
      <c r="M17" s="96">
        <f>SUM(M18:M18)</f>
        <v>0</v>
      </c>
      <c r="N17" s="96"/>
      <c r="O17" s="96">
        <f>SUM(O18:O18)</f>
        <v>0</v>
      </c>
      <c r="P17" s="96"/>
      <c r="Q17" s="96">
        <f>SUM(Q18:Q18)</f>
        <v>0.01</v>
      </c>
      <c r="R17" s="96"/>
      <c r="S17" s="96"/>
      <c r="T17" s="97"/>
      <c r="U17" s="96">
        <f>SUM(U18:U18)</f>
        <v>0.18</v>
      </c>
      <c r="AE17" t="s">
        <v>95</v>
      </c>
    </row>
    <row r="18" spans="1:60" outlineLevel="1" x14ac:dyDescent="0.2">
      <c r="A18" s="133">
        <v>6</v>
      </c>
      <c r="B18" s="133" t="s">
        <v>110</v>
      </c>
      <c r="C18" s="134" t="s">
        <v>111</v>
      </c>
      <c r="D18" s="135" t="s">
        <v>104</v>
      </c>
      <c r="E18" s="136">
        <v>0.52</v>
      </c>
      <c r="F18" s="164"/>
      <c r="G18" s="93">
        <f>E18*F18</f>
        <v>0</v>
      </c>
      <c r="H18" s="93">
        <v>7.87</v>
      </c>
      <c r="I18" s="93">
        <f>ROUND(E18*H18,2)</f>
        <v>4.09</v>
      </c>
      <c r="J18" s="93">
        <v>223.63</v>
      </c>
      <c r="K18" s="93">
        <f>ROUND(E18*J18,2)</f>
        <v>116.29</v>
      </c>
      <c r="L18" s="93">
        <v>21</v>
      </c>
      <c r="M18" s="93">
        <f>G18*(1+L18/100)</f>
        <v>0</v>
      </c>
      <c r="N18" s="93">
        <v>3.3E-4</v>
      </c>
      <c r="O18" s="93">
        <f>ROUND(E18*N18,2)</f>
        <v>0</v>
      </c>
      <c r="P18" s="93">
        <v>1.183E-2</v>
      </c>
      <c r="Q18" s="93">
        <f>ROUND(E18*P18,2)</f>
        <v>0.01</v>
      </c>
      <c r="R18" s="93"/>
      <c r="S18" s="93"/>
      <c r="T18" s="94">
        <v>0.34599999999999997</v>
      </c>
      <c r="U18" s="93">
        <f>ROUND(E18*T18,2)</f>
        <v>0.18</v>
      </c>
      <c r="V18" s="95"/>
      <c r="W18" s="95"/>
      <c r="X18" s="95"/>
      <c r="Y18" s="95"/>
      <c r="Z18" s="95"/>
      <c r="AA18" s="95"/>
      <c r="AB18" s="95"/>
      <c r="AC18" s="95"/>
      <c r="AD18" s="95"/>
      <c r="AE18" s="95" t="s">
        <v>99</v>
      </c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</row>
    <row r="19" spans="1:60" x14ac:dyDescent="0.2">
      <c r="A19" s="137" t="s">
        <v>94</v>
      </c>
      <c r="B19" s="137" t="s">
        <v>59</v>
      </c>
      <c r="C19" s="138" t="s">
        <v>60</v>
      </c>
      <c r="D19" s="139"/>
      <c r="E19" s="140"/>
      <c r="F19" s="96"/>
      <c r="G19" s="96">
        <f>SUMIF(AE20:AE21,"&lt;&gt;NOR",G20:G23)</f>
        <v>0</v>
      </c>
      <c r="H19" s="96"/>
      <c r="I19" s="96">
        <f>SUM(I20:I21)</f>
        <v>947.58</v>
      </c>
      <c r="J19" s="96"/>
      <c r="K19" s="96">
        <f>SUM(K20:K21)</f>
        <v>37406.17</v>
      </c>
      <c r="L19" s="96"/>
      <c r="M19" s="96">
        <f>SUM(M20:M21)</f>
        <v>0</v>
      </c>
      <c r="N19" s="96"/>
      <c r="O19" s="96">
        <f>SUM(O20:O21)</f>
        <v>0.04</v>
      </c>
      <c r="P19" s="96"/>
      <c r="Q19" s="96">
        <f>SUM(Q20:Q21)</f>
        <v>7.2200000000000006</v>
      </c>
      <c r="R19" s="96"/>
      <c r="S19" s="96"/>
      <c r="T19" s="97"/>
      <c r="U19" s="96">
        <f>SUM(U20:U21)</f>
        <v>67.84</v>
      </c>
      <c r="AE19" t="s">
        <v>95</v>
      </c>
    </row>
    <row r="20" spans="1:60" outlineLevel="1" x14ac:dyDescent="0.2">
      <c r="A20" s="133">
        <v>7</v>
      </c>
      <c r="B20" s="133" t="s">
        <v>112</v>
      </c>
      <c r="C20" s="134" t="s">
        <v>146</v>
      </c>
      <c r="D20" s="135" t="s">
        <v>98</v>
      </c>
      <c r="E20" s="136">
        <v>8</v>
      </c>
      <c r="F20" s="164"/>
      <c r="G20" s="93">
        <f>E20*F20</f>
        <v>0</v>
      </c>
      <c r="H20" s="93">
        <v>7.97</v>
      </c>
      <c r="I20" s="93">
        <f>ROUND(E20*H20,2)</f>
        <v>63.76</v>
      </c>
      <c r="J20" s="93">
        <v>183.03</v>
      </c>
      <c r="K20" s="93">
        <f>ROUND(E20*J20,2)</f>
        <v>1464.24</v>
      </c>
      <c r="L20" s="93">
        <v>21</v>
      </c>
      <c r="M20" s="93">
        <f>G20*(1+L20/100)</f>
        <v>0</v>
      </c>
      <c r="N20" s="93">
        <v>3.4000000000000002E-4</v>
      </c>
      <c r="O20" s="93">
        <f>ROUND(E20*N20,2)</f>
        <v>0</v>
      </c>
      <c r="P20" s="93">
        <v>0.13800000000000001</v>
      </c>
      <c r="Q20" s="93">
        <f>ROUND(E20*P20,2)</f>
        <v>1.1000000000000001</v>
      </c>
      <c r="R20" s="93"/>
      <c r="S20" s="93"/>
      <c r="T20" s="94">
        <v>0.81299999999999994</v>
      </c>
      <c r="U20" s="93">
        <f>ROUND(E20*T20,2)</f>
        <v>6.5</v>
      </c>
      <c r="V20" s="95"/>
      <c r="W20" s="95"/>
      <c r="X20" s="95"/>
      <c r="Y20" s="95"/>
      <c r="Z20" s="95"/>
      <c r="AA20" s="95"/>
      <c r="AB20" s="95"/>
      <c r="AC20" s="95"/>
      <c r="AD20" s="95"/>
      <c r="AE20" s="95" t="s">
        <v>99</v>
      </c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</row>
    <row r="21" spans="1:60" outlineLevel="1" x14ac:dyDescent="0.2">
      <c r="A21" s="133">
        <v>8</v>
      </c>
      <c r="B21" s="133" t="s">
        <v>840</v>
      </c>
      <c r="C21" s="134" t="s">
        <v>841</v>
      </c>
      <c r="D21" s="135" t="s">
        <v>116</v>
      </c>
      <c r="E21" s="136">
        <v>75.540000000000006</v>
      </c>
      <c r="F21" s="164"/>
      <c r="G21" s="93">
        <f>E21*F21</f>
        <v>0</v>
      </c>
      <c r="H21" s="93">
        <v>11.7</v>
      </c>
      <c r="I21" s="93">
        <f>ROUND(E21*H21,2)</f>
        <v>883.82</v>
      </c>
      <c r="J21" s="93">
        <v>475.8</v>
      </c>
      <c r="K21" s="93">
        <f>ROUND(E21*J21,2)</f>
        <v>35941.93</v>
      </c>
      <c r="L21" s="93">
        <v>21</v>
      </c>
      <c r="M21" s="93">
        <f>G21*(1+L21/100)</f>
        <v>0</v>
      </c>
      <c r="N21" s="93">
        <v>4.8999999999999998E-4</v>
      </c>
      <c r="O21" s="93">
        <f>ROUND(E21*N21,2)</f>
        <v>0.04</v>
      </c>
      <c r="P21" s="93">
        <v>8.1000000000000003E-2</v>
      </c>
      <c r="Q21" s="93">
        <f>ROUND(E21*P21,2)</f>
        <v>6.12</v>
      </c>
      <c r="R21" s="93"/>
      <c r="S21" s="93"/>
      <c r="T21" s="94">
        <v>0.81200000000000006</v>
      </c>
      <c r="U21" s="93">
        <f>ROUND(E21*T21,2)</f>
        <v>61.34</v>
      </c>
      <c r="V21" s="95"/>
      <c r="W21" s="95"/>
      <c r="X21" s="95"/>
      <c r="Y21" s="95"/>
      <c r="Z21" s="95"/>
      <c r="AA21" s="95"/>
      <c r="AB21" s="95"/>
      <c r="AC21" s="95"/>
      <c r="AD21" s="95"/>
      <c r="AE21" s="95" t="s">
        <v>99</v>
      </c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</row>
    <row r="22" spans="1:60" outlineLevel="1" x14ac:dyDescent="0.2">
      <c r="A22" s="133">
        <v>9</v>
      </c>
      <c r="B22" s="133" t="s">
        <v>842</v>
      </c>
      <c r="C22" s="134" t="s">
        <v>843</v>
      </c>
      <c r="D22" s="135" t="s">
        <v>104</v>
      </c>
      <c r="E22" s="136">
        <v>6</v>
      </c>
      <c r="F22" s="164"/>
      <c r="G22" s="93">
        <f>E22*F22</f>
        <v>0</v>
      </c>
      <c r="H22" s="93">
        <v>0</v>
      </c>
      <c r="I22" s="93">
        <f>ROUND(E22*H22,2)</f>
        <v>0</v>
      </c>
      <c r="J22" s="93">
        <v>188.5</v>
      </c>
      <c r="K22" s="93">
        <f>ROUND(E22*J22,2)</f>
        <v>1131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6.8000000000000005E-2</v>
      </c>
      <c r="Q22" s="93">
        <f>ROUND(E22*P22,2)</f>
        <v>0.41</v>
      </c>
      <c r="R22" s="93"/>
      <c r="S22" s="93"/>
      <c r="T22" s="94">
        <v>0.3</v>
      </c>
      <c r="U22" s="93">
        <f>ROUND(E22*T22,2)</f>
        <v>1.8</v>
      </c>
      <c r="V22" s="95"/>
      <c r="W22" s="95"/>
      <c r="X22" s="95"/>
      <c r="Y22" s="95"/>
      <c r="Z22" s="95"/>
      <c r="AA22" s="95"/>
      <c r="AB22" s="95"/>
      <c r="AC22" s="95"/>
      <c r="AD22" s="95"/>
      <c r="AE22" s="95" t="s">
        <v>99</v>
      </c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</row>
    <row r="23" spans="1:60" outlineLevel="1" x14ac:dyDescent="0.2">
      <c r="A23" s="133">
        <v>10</v>
      </c>
      <c r="B23" s="133" t="s">
        <v>147</v>
      </c>
      <c r="C23" s="134" t="s">
        <v>148</v>
      </c>
      <c r="D23" s="135" t="s">
        <v>98</v>
      </c>
      <c r="E23" s="136">
        <v>6</v>
      </c>
      <c r="F23" s="164"/>
      <c r="G23" s="93">
        <f>E23*F23</f>
        <v>0</v>
      </c>
      <c r="H23" s="93">
        <v>31.68</v>
      </c>
      <c r="I23" s="93">
        <f>ROUND(E23*H23,2)</f>
        <v>190.08</v>
      </c>
      <c r="J23" s="93">
        <v>246.82</v>
      </c>
      <c r="K23" s="93">
        <f>ROUND(E23*J23,2)</f>
        <v>1480.92</v>
      </c>
      <c r="L23" s="93">
        <v>21</v>
      </c>
      <c r="M23" s="93">
        <f>G23*(1+L23/100)</f>
        <v>0</v>
      </c>
      <c r="N23" s="93">
        <v>1.33E-3</v>
      </c>
      <c r="O23" s="93">
        <f>ROUND(E23*N23,2)</f>
        <v>0.01</v>
      </c>
      <c r="P23" s="93">
        <v>2.7E-2</v>
      </c>
      <c r="Q23" s="93">
        <f>ROUND(E23*P23,2)</f>
        <v>0.16</v>
      </c>
      <c r="R23" s="93"/>
      <c r="S23" s="93"/>
      <c r="T23" s="94">
        <v>0.39100000000000001</v>
      </c>
      <c r="U23" s="93">
        <f>ROUND(E23*T23,2)</f>
        <v>2.35</v>
      </c>
      <c r="V23" s="95"/>
      <c r="W23" s="95"/>
      <c r="X23" s="95"/>
      <c r="Y23" s="95"/>
      <c r="Z23" s="95"/>
      <c r="AA23" s="95"/>
      <c r="AB23" s="95"/>
      <c r="AC23" s="95"/>
      <c r="AD23" s="95"/>
      <c r="AE23" s="95" t="s">
        <v>99</v>
      </c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  <c r="BH23" s="95"/>
    </row>
    <row r="24" spans="1:60" x14ac:dyDescent="0.2">
      <c r="A24" s="137" t="s">
        <v>94</v>
      </c>
      <c r="B24" s="137" t="s">
        <v>61</v>
      </c>
      <c r="C24" s="138" t="s">
        <v>62</v>
      </c>
      <c r="D24" s="139"/>
      <c r="E24" s="140"/>
      <c r="F24" s="96"/>
      <c r="G24" s="96">
        <f>SUMIF(AE25:AE26,"&lt;&gt;NOR",G25:G26)</f>
        <v>0</v>
      </c>
      <c r="H24" s="96"/>
      <c r="I24" s="96">
        <f>SUM(I25:I26)</f>
        <v>0</v>
      </c>
      <c r="J24" s="96"/>
      <c r="K24" s="96">
        <f>SUM(K25:K26)</f>
        <v>5428.96</v>
      </c>
      <c r="L24" s="96"/>
      <c r="M24" s="96">
        <f>SUM(M25:M26)</f>
        <v>0</v>
      </c>
      <c r="N24" s="96"/>
      <c r="O24" s="96">
        <f>SUM(O25:O26)</f>
        <v>0</v>
      </c>
      <c r="P24" s="96"/>
      <c r="Q24" s="96">
        <f>SUM(Q25:Q26)</f>
        <v>0</v>
      </c>
      <c r="R24" s="96"/>
      <c r="S24" s="96"/>
      <c r="T24" s="97"/>
      <c r="U24" s="96">
        <f>SUM(U25:U26)</f>
        <v>8.41</v>
      </c>
      <c r="AE24" t="s">
        <v>95</v>
      </c>
    </row>
    <row r="25" spans="1:60" outlineLevel="1" x14ac:dyDescent="0.2">
      <c r="A25" s="133">
        <v>11</v>
      </c>
      <c r="B25" s="133" t="s">
        <v>117</v>
      </c>
      <c r="C25" s="134" t="s">
        <v>118</v>
      </c>
      <c r="D25" s="135" t="s">
        <v>119</v>
      </c>
      <c r="E25" s="136">
        <v>0.59200000000000008</v>
      </c>
      <c r="F25" s="164"/>
      <c r="G25" s="93">
        <f>E25*F25</f>
        <v>0</v>
      </c>
      <c r="H25" s="93">
        <v>0</v>
      </c>
      <c r="I25" s="93">
        <f>ROUND(E25*H25,2)</f>
        <v>0</v>
      </c>
      <c r="J25" s="93">
        <v>4465</v>
      </c>
      <c r="K25" s="93">
        <f>ROUND(E25*J25,2)</f>
        <v>2643.28</v>
      </c>
      <c r="L25" s="93">
        <v>21</v>
      </c>
      <c r="M25" s="93">
        <f>G25*(1+L25/100)</f>
        <v>0</v>
      </c>
      <c r="N25" s="93">
        <v>0</v>
      </c>
      <c r="O25" s="93">
        <f>ROUND(E25*N25,2)</f>
        <v>0</v>
      </c>
      <c r="P25" s="93">
        <v>0</v>
      </c>
      <c r="Q25" s="93">
        <f>ROUND(E25*P25,2)</f>
        <v>0</v>
      </c>
      <c r="R25" s="93"/>
      <c r="S25" s="93"/>
      <c r="T25" s="94">
        <v>7.3479999999999999</v>
      </c>
      <c r="U25" s="93">
        <f>ROUND(E25*T25,2)</f>
        <v>4.3499999999999996</v>
      </c>
      <c r="V25" s="95"/>
      <c r="W25" s="95"/>
      <c r="X25" s="95"/>
      <c r="Y25" s="95"/>
      <c r="Z25" s="95"/>
      <c r="AA25" s="95"/>
      <c r="AB25" s="95"/>
      <c r="AC25" s="95"/>
      <c r="AD25" s="95"/>
      <c r="AE25" s="95" t="s">
        <v>99</v>
      </c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</row>
    <row r="26" spans="1:60" outlineLevel="1" x14ac:dyDescent="0.2">
      <c r="A26" s="133">
        <v>12</v>
      </c>
      <c r="B26" s="133" t="s">
        <v>120</v>
      </c>
      <c r="C26" s="134" t="s">
        <v>121</v>
      </c>
      <c r="D26" s="135" t="s">
        <v>119</v>
      </c>
      <c r="E26" s="136">
        <v>4.7699999999999996</v>
      </c>
      <c r="F26" s="164"/>
      <c r="G26" s="93">
        <f>E26*F26</f>
        <v>0</v>
      </c>
      <c r="H26" s="93">
        <v>0</v>
      </c>
      <c r="I26" s="93">
        <f>ROUND(E26*H26,2)</f>
        <v>0</v>
      </c>
      <c r="J26" s="93">
        <v>584</v>
      </c>
      <c r="K26" s="93">
        <f>ROUND(E26*J26,2)</f>
        <v>2785.68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0.85199999999999998</v>
      </c>
      <c r="U26" s="93">
        <f>ROUND(E26*T26,2)</f>
        <v>4.0599999999999996</v>
      </c>
      <c r="V26" s="95"/>
      <c r="W26" s="95"/>
      <c r="X26" s="95"/>
      <c r="Y26" s="95"/>
      <c r="Z26" s="95"/>
      <c r="AA26" s="95"/>
      <c r="AB26" s="95"/>
      <c r="AC26" s="95"/>
      <c r="AD26" s="95"/>
      <c r="AE26" s="95" t="s">
        <v>99</v>
      </c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</row>
    <row r="27" spans="1:60" x14ac:dyDescent="0.2">
      <c r="A27" s="137" t="s">
        <v>94</v>
      </c>
      <c r="B27" s="137" t="s">
        <v>63</v>
      </c>
      <c r="C27" s="138" t="s">
        <v>64</v>
      </c>
      <c r="D27" s="139"/>
      <c r="E27" s="140"/>
      <c r="F27" s="96"/>
      <c r="G27" s="96">
        <f>SUMIF(AE28:AE29,"&lt;&gt;NOR",G28:G29)</f>
        <v>0</v>
      </c>
      <c r="H27" s="96"/>
      <c r="I27" s="96">
        <f>SUM(I28:I29)</f>
        <v>3387.66</v>
      </c>
      <c r="J27" s="96"/>
      <c r="K27" s="96">
        <f>SUM(K28:K29)</f>
        <v>7010.34</v>
      </c>
      <c r="L27" s="96"/>
      <c r="M27" s="96">
        <f>SUM(M28:M29)</f>
        <v>0</v>
      </c>
      <c r="N27" s="96"/>
      <c r="O27" s="96">
        <f>SUM(O28:O29)</f>
        <v>0.1</v>
      </c>
      <c r="P27" s="96"/>
      <c r="Q27" s="96">
        <f>SUM(Q28:Q29)</f>
        <v>0</v>
      </c>
      <c r="R27" s="96"/>
      <c r="S27" s="96"/>
      <c r="T27" s="97"/>
      <c r="U27" s="96">
        <f>SUM(U28:U29)</f>
        <v>6.97</v>
      </c>
      <c r="AE27" t="s">
        <v>95</v>
      </c>
    </row>
    <row r="28" spans="1:60" outlineLevel="1" x14ac:dyDescent="0.2">
      <c r="A28" s="133">
        <v>13</v>
      </c>
      <c r="B28" s="133" t="s">
        <v>122</v>
      </c>
      <c r="C28" s="134" t="s">
        <v>123</v>
      </c>
      <c r="D28" s="135" t="s">
        <v>104</v>
      </c>
      <c r="E28" s="136">
        <v>6</v>
      </c>
      <c r="F28" s="164"/>
      <c r="G28" s="93">
        <f>E28*F28</f>
        <v>0</v>
      </c>
      <c r="H28" s="93">
        <v>564.61</v>
      </c>
      <c r="I28" s="93">
        <f>ROUND(E28*H28,2)</f>
        <v>3387.66</v>
      </c>
      <c r="J28" s="93">
        <v>1168.3899999999999</v>
      </c>
      <c r="K28" s="93">
        <f>ROUND(E28*J28,2)</f>
        <v>7010.34</v>
      </c>
      <c r="L28" s="93">
        <v>21</v>
      </c>
      <c r="M28" s="93">
        <f>G28*(1+L28/100)</f>
        <v>0</v>
      </c>
      <c r="N28" s="93">
        <v>1.728E-2</v>
      </c>
      <c r="O28" s="93">
        <f>ROUND(E28*N28,2)</f>
        <v>0.1</v>
      </c>
      <c r="P28" s="93">
        <v>0</v>
      </c>
      <c r="Q28" s="93">
        <f>ROUND(E28*P28,2)</f>
        <v>0</v>
      </c>
      <c r="R28" s="93"/>
      <c r="S28" s="93"/>
      <c r="T28" s="94">
        <v>1.1618599999999999</v>
      </c>
      <c r="U28" s="93">
        <f>ROUND(E28*T28,2)</f>
        <v>6.97</v>
      </c>
      <c r="V28" s="95"/>
      <c r="W28" s="95"/>
      <c r="X28" s="95"/>
      <c r="Y28" s="95"/>
      <c r="Z28" s="95"/>
      <c r="AA28" s="95"/>
      <c r="AB28" s="95"/>
      <c r="AC28" s="95"/>
      <c r="AD28" s="95"/>
      <c r="AE28" s="95" t="s">
        <v>107</v>
      </c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</row>
    <row r="29" spans="1:60" outlineLevel="1" x14ac:dyDescent="0.2">
      <c r="A29" s="133">
        <v>14</v>
      </c>
      <c r="B29" s="133" t="s">
        <v>124</v>
      </c>
      <c r="C29" s="134" t="s">
        <v>125</v>
      </c>
      <c r="D29" s="135" t="s">
        <v>0</v>
      </c>
      <c r="E29" s="136">
        <f>G28/100</f>
        <v>0</v>
      </c>
      <c r="F29" s="164"/>
      <c r="G29" s="93">
        <f>E29*F29</f>
        <v>0</v>
      </c>
      <c r="H29" s="93">
        <v>0</v>
      </c>
      <c r="I29" s="93">
        <f>ROUND(E29*H29,2)</f>
        <v>0</v>
      </c>
      <c r="J29" s="93">
        <v>4.95</v>
      </c>
      <c r="K29" s="93">
        <f>ROUND(E29*J29,2)</f>
        <v>0</v>
      </c>
      <c r="L29" s="93">
        <v>21</v>
      </c>
      <c r="M29" s="93">
        <f>G29*(1+L29/100)</f>
        <v>0</v>
      </c>
      <c r="N29" s="93">
        <v>0</v>
      </c>
      <c r="O29" s="93">
        <f>ROUND(E29*N29,2)</f>
        <v>0</v>
      </c>
      <c r="P29" s="93">
        <v>0</v>
      </c>
      <c r="Q29" s="93">
        <f>ROUND(E29*P29,2)</f>
        <v>0</v>
      </c>
      <c r="R29" s="93"/>
      <c r="S29" s="93"/>
      <c r="T29" s="94">
        <v>0</v>
      </c>
      <c r="U29" s="93">
        <f>ROUND(E29*T29,2)</f>
        <v>0</v>
      </c>
      <c r="V29" s="95"/>
      <c r="W29" s="95"/>
      <c r="X29" s="95"/>
      <c r="Y29" s="95"/>
      <c r="Z29" s="95"/>
      <c r="AA29" s="95"/>
      <c r="AB29" s="95"/>
      <c r="AC29" s="95"/>
      <c r="AD29" s="95"/>
      <c r="AE29" s="95" t="s">
        <v>99</v>
      </c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</row>
    <row r="30" spans="1:60" x14ac:dyDescent="0.2">
      <c r="A30" s="137" t="s">
        <v>94</v>
      </c>
      <c r="B30" s="137" t="s">
        <v>65</v>
      </c>
      <c r="C30" s="138" t="s">
        <v>66</v>
      </c>
      <c r="D30" s="139"/>
      <c r="E30" s="140"/>
      <c r="F30" s="96"/>
      <c r="G30" s="96">
        <f>SUMIF(AE31:AE37,"&lt;&gt;NOR",G31:G37)</f>
        <v>0</v>
      </c>
      <c r="H30" s="96"/>
      <c r="I30" s="96">
        <f>SUM(I31:I37)</f>
        <v>0</v>
      </c>
      <c r="J30" s="96"/>
      <c r="K30" s="96">
        <f>SUM(K31:K37)</f>
        <v>27102.99</v>
      </c>
      <c r="L30" s="96"/>
      <c r="M30" s="96">
        <f>SUM(M31:M37)</f>
        <v>0</v>
      </c>
      <c r="N30" s="96"/>
      <c r="O30" s="96">
        <f>SUM(O31:O37)</f>
        <v>0</v>
      </c>
      <c r="P30" s="96"/>
      <c r="Q30" s="96">
        <f>SUM(Q31:Q37)</f>
        <v>0</v>
      </c>
      <c r="R30" s="96"/>
      <c r="S30" s="96"/>
      <c r="T30" s="97"/>
      <c r="U30" s="96">
        <f>SUM(U31:U37)</f>
        <v>14.379999999999999</v>
      </c>
      <c r="AE30" t="s">
        <v>95</v>
      </c>
    </row>
    <row r="31" spans="1:60" outlineLevel="1" x14ac:dyDescent="0.2">
      <c r="A31" s="133">
        <v>18</v>
      </c>
      <c r="B31" s="133" t="s">
        <v>126</v>
      </c>
      <c r="C31" s="134" t="s">
        <v>127</v>
      </c>
      <c r="D31" s="135" t="s">
        <v>119</v>
      </c>
      <c r="E31" s="136">
        <v>4.6070000000000002</v>
      </c>
      <c r="F31" s="164"/>
      <c r="G31" s="93">
        <f>E31*F31</f>
        <v>0</v>
      </c>
      <c r="H31" s="93">
        <v>0</v>
      </c>
      <c r="I31" s="93">
        <f t="shared" ref="I31:I37" si="0">ROUND(E31*H31,2)</f>
        <v>0</v>
      </c>
      <c r="J31" s="93">
        <v>543</v>
      </c>
      <c r="K31" s="93">
        <f t="shared" ref="K31:K37" si="1">ROUND(E31*J31,2)</f>
        <v>2501.6</v>
      </c>
      <c r="L31" s="93">
        <v>21</v>
      </c>
      <c r="M31" s="93">
        <f t="shared" ref="M31:M37" si="2">G31*(1+L31/100)</f>
        <v>0</v>
      </c>
      <c r="N31" s="93">
        <v>0</v>
      </c>
      <c r="O31" s="93">
        <f t="shared" ref="O31:O37" si="3">ROUND(E31*N31,2)</f>
        <v>0</v>
      </c>
      <c r="P31" s="93">
        <v>0</v>
      </c>
      <c r="Q31" s="93">
        <f t="shared" ref="Q31:Q37" si="4">ROUND(E31*P31,2)</f>
        <v>0</v>
      </c>
      <c r="R31" s="93"/>
      <c r="S31" s="93"/>
      <c r="T31" s="94">
        <v>0.94199999999999995</v>
      </c>
      <c r="U31" s="93">
        <f t="shared" ref="U31:U37" si="5">ROUND(E31*T31,2)</f>
        <v>4.34</v>
      </c>
      <c r="V31" s="95"/>
      <c r="W31" s="95"/>
      <c r="X31" s="95"/>
      <c r="Y31" s="95"/>
      <c r="Z31" s="95"/>
      <c r="AA31" s="95"/>
      <c r="AB31" s="95"/>
      <c r="AC31" s="95"/>
      <c r="AD31" s="95"/>
      <c r="AE31" s="95" t="s">
        <v>99</v>
      </c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</row>
    <row r="32" spans="1:60" outlineLevel="1" x14ac:dyDescent="0.2">
      <c r="A32" s="133">
        <v>19</v>
      </c>
      <c r="B32" s="133" t="s">
        <v>128</v>
      </c>
      <c r="C32" s="134" t="s">
        <v>129</v>
      </c>
      <c r="D32" s="135" t="s">
        <v>119</v>
      </c>
      <c r="E32" s="136">
        <v>46.07</v>
      </c>
      <c r="F32" s="164"/>
      <c r="G32" s="93">
        <f t="shared" ref="G32:G37" si="6">E32*F32</f>
        <v>0</v>
      </c>
      <c r="H32" s="93">
        <v>0</v>
      </c>
      <c r="I32" s="93">
        <f t="shared" si="0"/>
        <v>0</v>
      </c>
      <c r="J32" s="93">
        <v>60.5</v>
      </c>
      <c r="K32" s="93">
        <f t="shared" si="1"/>
        <v>2787.24</v>
      </c>
      <c r="L32" s="93">
        <v>21</v>
      </c>
      <c r="M32" s="93">
        <f t="shared" si="2"/>
        <v>0</v>
      </c>
      <c r="N32" s="93">
        <v>0</v>
      </c>
      <c r="O32" s="93">
        <f t="shared" si="3"/>
        <v>0</v>
      </c>
      <c r="P32" s="93">
        <v>0</v>
      </c>
      <c r="Q32" s="93">
        <f t="shared" si="4"/>
        <v>0</v>
      </c>
      <c r="R32" s="93"/>
      <c r="S32" s="93"/>
      <c r="T32" s="94">
        <v>0.105</v>
      </c>
      <c r="U32" s="93">
        <f t="shared" si="5"/>
        <v>4.84</v>
      </c>
      <c r="V32" s="95"/>
      <c r="W32" s="95"/>
      <c r="X32" s="95"/>
      <c r="Y32" s="95"/>
      <c r="Z32" s="95"/>
      <c r="AA32" s="95"/>
      <c r="AB32" s="95"/>
      <c r="AC32" s="95"/>
      <c r="AD32" s="95"/>
      <c r="AE32" s="95" t="s">
        <v>99</v>
      </c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</row>
    <row r="33" spans="1:60" outlineLevel="1" x14ac:dyDescent="0.2">
      <c r="A33" s="133">
        <v>20</v>
      </c>
      <c r="B33" s="133" t="s">
        <v>130</v>
      </c>
      <c r="C33" s="134" t="s">
        <v>131</v>
      </c>
      <c r="D33" s="135" t="s">
        <v>119</v>
      </c>
      <c r="E33" s="136">
        <v>4.6070000000000002</v>
      </c>
      <c r="F33" s="164"/>
      <c r="G33" s="93">
        <f t="shared" si="6"/>
        <v>0</v>
      </c>
      <c r="H33" s="93">
        <v>0</v>
      </c>
      <c r="I33" s="93">
        <f t="shared" si="0"/>
        <v>0</v>
      </c>
      <c r="J33" s="93">
        <v>797</v>
      </c>
      <c r="K33" s="93">
        <f t="shared" si="1"/>
        <v>3671.78</v>
      </c>
      <c r="L33" s="93">
        <v>21</v>
      </c>
      <c r="M33" s="93">
        <f t="shared" si="2"/>
        <v>0</v>
      </c>
      <c r="N33" s="93">
        <v>0</v>
      </c>
      <c r="O33" s="93">
        <f t="shared" si="3"/>
        <v>0</v>
      </c>
      <c r="P33" s="93">
        <v>0</v>
      </c>
      <c r="Q33" s="93">
        <f t="shared" si="4"/>
        <v>0</v>
      </c>
      <c r="R33" s="93"/>
      <c r="S33" s="93"/>
      <c r="T33" s="94">
        <v>0.63800000000000001</v>
      </c>
      <c r="U33" s="93">
        <f t="shared" si="5"/>
        <v>2.94</v>
      </c>
      <c r="V33" s="95"/>
      <c r="W33" s="95"/>
      <c r="X33" s="95"/>
      <c r="Y33" s="95"/>
      <c r="Z33" s="95"/>
      <c r="AA33" s="95"/>
      <c r="AB33" s="95"/>
      <c r="AC33" s="95"/>
      <c r="AD33" s="95"/>
      <c r="AE33" s="95" t="s">
        <v>99</v>
      </c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</row>
    <row r="34" spans="1:60" outlineLevel="1" x14ac:dyDescent="0.2">
      <c r="A34" s="133">
        <v>21</v>
      </c>
      <c r="B34" s="133" t="s">
        <v>132</v>
      </c>
      <c r="C34" s="134" t="s">
        <v>133</v>
      </c>
      <c r="D34" s="135" t="s">
        <v>119</v>
      </c>
      <c r="E34" s="136">
        <v>4.6070000000000002</v>
      </c>
      <c r="F34" s="164"/>
      <c r="G34" s="93">
        <f t="shared" si="6"/>
        <v>0</v>
      </c>
      <c r="H34" s="93">
        <v>0</v>
      </c>
      <c r="I34" s="93">
        <f t="shared" si="0"/>
        <v>0</v>
      </c>
      <c r="J34" s="93">
        <v>371</v>
      </c>
      <c r="K34" s="93">
        <f t="shared" si="1"/>
        <v>1709.2</v>
      </c>
      <c r="L34" s="93">
        <v>21</v>
      </c>
      <c r="M34" s="93">
        <f t="shared" si="2"/>
        <v>0</v>
      </c>
      <c r="N34" s="93">
        <v>0</v>
      </c>
      <c r="O34" s="93">
        <f t="shared" si="3"/>
        <v>0</v>
      </c>
      <c r="P34" s="93">
        <v>0</v>
      </c>
      <c r="Q34" s="93">
        <f t="shared" si="4"/>
        <v>0</v>
      </c>
      <c r="R34" s="93"/>
      <c r="S34" s="93"/>
      <c r="T34" s="94">
        <v>0.49</v>
      </c>
      <c r="U34" s="93">
        <f t="shared" si="5"/>
        <v>2.2599999999999998</v>
      </c>
      <c r="V34" s="95"/>
      <c r="W34" s="95"/>
      <c r="X34" s="95"/>
      <c r="Y34" s="95"/>
      <c r="Z34" s="95"/>
      <c r="AA34" s="95"/>
      <c r="AB34" s="95"/>
      <c r="AC34" s="95"/>
      <c r="AD34" s="95"/>
      <c r="AE34" s="95" t="s">
        <v>99</v>
      </c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</row>
    <row r="35" spans="1:60" outlineLevel="1" x14ac:dyDescent="0.2">
      <c r="A35" s="133">
        <v>22</v>
      </c>
      <c r="B35" s="133" t="s">
        <v>134</v>
      </c>
      <c r="C35" s="134" t="s">
        <v>135</v>
      </c>
      <c r="D35" s="135" t="s">
        <v>119</v>
      </c>
      <c r="E35" s="136">
        <v>46.07</v>
      </c>
      <c r="F35" s="164"/>
      <c r="G35" s="93">
        <f t="shared" si="6"/>
        <v>0</v>
      </c>
      <c r="H35" s="93">
        <v>0</v>
      </c>
      <c r="I35" s="93">
        <f t="shared" si="0"/>
        <v>0</v>
      </c>
      <c r="J35" s="93">
        <v>30.7</v>
      </c>
      <c r="K35" s="93">
        <f t="shared" si="1"/>
        <v>1414.35</v>
      </c>
      <c r="L35" s="93">
        <v>21</v>
      </c>
      <c r="M35" s="93">
        <f t="shared" si="2"/>
        <v>0</v>
      </c>
      <c r="N35" s="93">
        <v>0</v>
      </c>
      <c r="O35" s="93">
        <f t="shared" si="3"/>
        <v>0</v>
      </c>
      <c r="P35" s="93">
        <v>0</v>
      </c>
      <c r="Q35" s="93">
        <f t="shared" si="4"/>
        <v>0</v>
      </c>
      <c r="R35" s="93"/>
      <c r="S35" s="93"/>
      <c r="T35" s="94">
        <v>0</v>
      </c>
      <c r="U35" s="93">
        <f t="shared" si="5"/>
        <v>0</v>
      </c>
      <c r="V35" s="95"/>
      <c r="W35" s="95"/>
      <c r="X35" s="95"/>
      <c r="Y35" s="95"/>
      <c r="Z35" s="95"/>
      <c r="AA35" s="95"/>
      <c r="AB35" s="95"/>
      <c r="AC35" s="95"/>
      <c r="AD35" s="95"/>
      <c r="AE35" s="95" t="s">
        <v>99</v>
      </c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</row>
    <row r="36" spans="1:60" outlineLevel="1" x14ac:dyDescent="0.2">
      <c r="A36" s="133">
        <v>23</v>
      </c>
      <c r="B36" s="133" t="s">
        <v>136</v>
      </c>
      <c r="C36" s="134" t="s">
        <v>137</v>
      </c>
      <c r="D36" s="135" t="s">
        <v>119</v>
      </c>
      <c r="E36" s="136">
        <v>4.6070000000000002</v>
      </c>
      <c r="F36" s="164"/>
      <c r="G36" s="93">
        <f t="shared" si="6"/>
        <v>0</v>
      </c>
      <c r="H36" s="93">
        <v>0</v>
      </c>
      <c r="I36" s="93">
        <f t="shared" si="0"/>
        <v>0</v>
      </c>
      <c r="J36" s="93">
        <v>3260</v>
      </c>
      <c r="K36" s="93">
        <f t="shared" si="1"/>
        <v>15018.82</v>
      </c>
      <c r="L36" s="93">
        <v>21</v>
      </c>
      <c r="M36" s="93">
        <f t="shared" si="2"/>
        <v>0</v>
      </c>
      <c r="N36" s="93">
        <v>0</v>
      </c>
      <c r="O36" s="93">
        <f t="shared" si="3"/>
        <v>0</v>
      </c>
      <c r="P36" s="93">
        <v>0</v>
      </c>
      <c r="Q36" s="93">
        <f t="shared" si="4"/>
        <v>0</v>
      </c>
      <c r="R36" s="93"/>
      <c r="S36" s="93"/>
      <c r="T36" s="94">
        <v>0</v>
      </c>
      <c r="U36" s="93">
        <f t="shared" si="5"/>
        <v>0</v>
      </c>
      <c r="V36" s="95"/>
      <c r="W36" s="95"/>
      <c r="X36" s="95"/>
      <c r="Y36" s="95"/>
      <c r="Z36" s="95"/>
      <c r="AA36" s="95"/>
      <c r="AB36" s="95"/>
      <c r="AC36" s="95"/>
      <c r="AD36" s="95"/>
      <c r="AE36" s="95" t="s">
        <v>99</v>
      </c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</row>
    <row r="37" spans="1:60" outlineLevel="1" x14ac:dyDescent="0.2">
      <c r="A37" s="133">
        <v>24</v>
      </c>
      <c r="B37" s="133" t="s">
        <v>138</v>
      </c>
      <c r="C37" s="134" t="s">
        <v>139</v>
      </c>
      <c r="D37" s="135" t="s">
        <v>119</v>
      </c>
      <c r="E37" s="136">
        <v>0</v>
      </c>
      <c r="F37" s="164"/>
      <c r="G37" s="93">
        <f t="shared" si="6"/>
        <v>0</v>
      </c>
      <c r="H37" s="93">
        <v>0</v>
      </c>
      <c r="I37" s="93">
        <f t="shared" si="0"/>
        <v>0</v>
      </c>
      <c r="J37" s="93">
        <v>6910</v>
      </c>
      <c r="K37" s="93">
        <f t="shared" si="1"/>
        <v>0</v>
      </c>
      <c r="L37" s="93">
        <v>21</v>
      </c>
      <c r="M37" s="93">
        <f t="shared" si="2"/>
        <v>0</v>
      </c>
      <c r="N37" s="93">
        <v>0</v>
      </c>
      <c r="O37" s="93">
        <f t="shared" si="3"/>
        <v>0</v>
      </c>
      <c r="P37" s="93">
        <v>0</v>
      </c>
      <c r="Q37" s="93">
        <f t="shared" si="4"/>
        <v>0</v>
      </c>
      <c r="R37" s="93"/>
      <c r="S37" s="93"/>
      <c r="T37" s="94">
        <v>0</v>
      </c>
      <c r="U37" s="93">
        <f t="shared" si="5"/>
        <v>0</v>
      </c>
      <c r="V37" s="95"/>
      <c r="W37" s="95"/>
      <c r="X37" s="95"/>
      <c r="Y37" s="95"/>
      <c r="Z37" s="95"/>
      <c r="AA37" s="95"/>
      <c r="AB37" s="95"/>
      <c r="AC37" s="95"/>
      <c r="AD37" s="95"/>
      <c r="AE37" s="95" t="s">
        <v>99</v>
      </c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</row>
    <row r="38" spans="1:60" x14ac:dyDescent="0.2">
      <c r="A38" s="137" t="s">
        <v>94</v>
      </c>
      <c r="B38" s="137" t="s">
        <v>46</v>
      </c>
      <c r="C38" s="138" t="s">
        <v>47</v>
      </c>
      <c r="D38" s="139"/>
      <c r="E38" s="140"/>
      <c r="F38" s="96"/>
      <c r="G38" s="96">
        <f>SUMIF(AE39:AE39,"&lt;&gt;NOR",G39:G39)</f>
        <v>0</v>
      </c>
      <c r="H38" s="96"/>
      <c r="I38" s="96" t="e">
        <f>SUM(#REF!)</f>
        <v>#REF!</v>
      </c>
      <c r="J38" s="96"/>
      <c r="K38" s="96" t="e">
        <f>SUM(#REF!)</f>
        <v>#REF!</v>
      </c>
      <c r="L38" s="96"/>
      <c r="M38" s="96" t="e">
        <f>SUM(#REF!)</f>
        <v>#REF!</v>
      </c>
      <c r="N38" s="96"/>
      <c r="O38" s="96" t="e">
        <f>SUM(#REF!)</f>
        <v>#REF!</v>
      </c>
      <c r="P38" s="96"/>
      <c r="Q38" s="96" t="e">
        <f>SUM(#REF!)</f>
        <v>#REF!</v>
      </c>
      <c r="R38" s="96"/>
      <c r="S38" s="96"/>
      <c r="T38" s="97"/>
      <c r="U38" s="96" t="e">
        <f>SUM(#REF!)</f>
        <v>#REF!</v>
      </c>
      <c r="AE38" t="s">
        <v>95</v>
      </c>
    </row>
    <row r="39" spans="1:60" ht="33.75" outlineLevel="1" x14ac:dyDescent="0.2">
      <c r="A39" s="141">
        <v>26</v>
      </c>
      <c r="B39" s="141" t="s">
        <v>816</v>
      </c>
      <c r="C39" s="142" t="s">
        <v>817</v>
      </c>
      <c r="D39" s="143" t="s">
        <v>140</v>
      </c>
      <c r="E39" s="144">
        <v>1</v>
      </c>
      <c r="F39" s="215"/>
      <c r="G39" s="98">
        <f>E39*F39</f>
        <v>0</v>
      </c>
      <c r="H39" s="93">
        <v>0</v>
      </c>
      <c r="I39" s="93">
        <f>ROUND(E39*H39,2)</f>
        <v>0</v>
      </c>
      <c r="J39" s="93">
        <v>25000</v>
      </c>
      <c r="K39" s="93">
        <f>ROUND(E39*J39,2)</f>
        <v>25000</v>
      </c>
      <c r="L39" s="93">
        <v>21</v>
      </c>
      <c r="M39" s="93">
        <f>G39*(1+L39/100)</f>
        <v>0</v>
      </c>
      <c r="N39" s="93">
        <v>0</v>
      </c>
      <c r="O39" s="93">
        <f>ROUND(E39*N39,2)</f>
        <v>0</v>
      </c>
      <c r="P39" s="93">
        <v>0</v>
      </c>
      <c r="Q39" s="93">
        <f>ROUND(E39*P39,2)</f>
        <v>0</v>
      </c>
      <c r="R39" s="93"/>
      <c r="S39" s="93"/>
      <c r="T39" s="94">
        <v>0</v>
      </c>
      <c r="U39" s="93">
        <f>ROUND(E39*T39,2)</f>
        <v>0</v>
      </c>
      <c r="V39" s="95"/>
      <c r="W39" s="95"/>
      <c r="X39" s="95"/>
      <c r="Y39" s="95"/>
      <c r="Z39" s="95"/>
      <c r="AA39" s="95"/>
      <c r="AB39" s="95"/>
      <c r="AC39" s="95"/>
      <c r="AD39" s="95"/>
      <c r="AE39" s="95" t="s">
        <v>99</v>
      </c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</row>
    <row r="40" spans="1:60" x14ac:dyDescent="0.2">
      <c r="C40" s="145"/>
      <c r="D40" s="88"/>
      <c r="E40" s="234" t="s">
        <v>703</v>
      </c>
      <c r="F40" s="234"/>
      <c r="G40" s="116">
        <f>G8+G10+G13+G15+G17+G19+G24+G27+G30+G38</f>
        <v>0</v>
      </c>
      <c r="AE40" t="s">
        <v>142</v>
      </c>
    </row>
    <row r="41" spans="1:60" x14ac:dyDescent="0.2">
      <c r="D41" s="88"/>
    </row>
    <row r="42" spans="1:60" x14ac:dyDescent="0.2">
      <c r="D42" s="88"/>
    </row>
    <row r="43" spans="1:60" x14ac:dyDescent="0.2">
      <c r="D43" s="88"/>
    </row>
    <row r="44" spans="1:60" x14ac:dyDescent="0.2">
      <c r="D44" s="88"/>
    </row>
    <row r="45" spans="1:60" x14ac:dyDescent="0.2">
      <c r="D45" s="88"/>
    </row>
    <row r="46" spans="1:60" x14ac:dyDescent="0.2">
      <c r="D46" s="88"/>
    </row>
    <row r="47" spans="1:60" x14ac:dyDescent="0.2">
      <c r="D47" s="88"/>
    </row>
    <row r="48" spans="1:60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  <row r="4992" spans="4:4" x14ac:dyDescent="0.2">
      <c r="D4992" s="88"/>
    </row>
    <row r="4993" spans="4:4" x14ac:dyDescent="0.2">
      <c r="D4993" s="88"/>
    </row>
    <row r="4994" spans="4:4" x14ac:dyDescent="0.2">
      <c r="D4994" s="88"/>
    </row>
    <row r="4995" spans="4:4" x14ac:dyDescent="0.2">
      <c r="D4995" s="88"/>
    </row>
  </sheetData>
  <mergeCells count="5">
    <mergeCell ref="A1:G1"/>
    <mergeCell ref="C2:G2"/>
    <mergeCell ref="C3:G3"/>
    <mergeCell ref="C4:G4"/>
    <mergeCell ref="E40:F40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4458B-AA8A-4440-8E95-EBBF227A0EAA}">
  <sheetPr>
    <outlinePr summaryBelow="0"/>
  </sheetPr>
  <dimension ref="A1:BH4991"/>
  <sheetViews>
    <sheetView zoomScale="115" zoomScaleNormal="115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9" max="39" width="0" hidden="1" customWidth="1"/>
  </cols>
  <sheetData>
    <row r="1" spans="1:60" ht="15.75" customHeight="1" x14ac:dyDescent="0.25">
      <c r="A1" s="230" t="s">
        <v>2</v>
      </c>
      <c r="B1" s="230"/>
      <c r="C1" s="230"/>
      <c r="D1" s="230"/>
      <c r="E1" s="230"/>
      <c r="F1" s="230"/>
      <c r="G1" s="230"/>
      <c r="AE1" t="s">
        <v>67</v>
      </c>
    </row>
    <row r="2" spans="1:60" ht="24.95" customHeight="1" x14ac:dyDescent="0.2">
      <c r="A2" s="117" t="s">
        <v>68</v>
      </c>
      <c r="B2" s="118"/>
      <c r="C2" s="231" t="s">
        <v>813</v>
      </c>
      <c r="D2" s="232"/>
      <c r="E2" s="232"/>
      <c r="F2" s="232"/>
      <c r="G2" s="233"/>
      <c r="AE2" t="s">
        <v>69</v>
      </c>
    </row>
    <row r="3" spans="1:60" ht="24.95" customHeight="1" x14ac:dyDescent="0.2">
      <c r="A3" s="117" t="s">
        <v>3</v>
      </c>
      <c r="B3" s="118"/>
      <c r="C3" s="232" t="s">
        <v>154</v>
      </c>
      <c r="D3" s="232"/>
      <c r="E3" s="232"/>
      <c r="F3" s="232"/>
      <c r="G3" s="233"/>
      <c r="AE3" t="s">
        <v>70</v>
      </c>
    </row>
    <row r="4" spans="1:60" ht="24.95" customHeight="1" x14ac:dyDescent="0.2">
      <c r="A4" s="117" t="s">
        <v>4</v>
      </c>
      <c r="B4" s="118"/>
      <c r="C4" s="231"/>
      <c r="D4" s="232"/>
      <c r="E4" s="232"/>
      <c r="F4" s="232"/>
      <c r="G4" s="233"/>
      <c r="AE4" t="s">
        <v>71</v>
      </c>
    </row>
    <row r="5" spans="1:60" x14ac:dyDescent="0.2">
      <c r="A5" s="119" t="s">
        <v>72</v>
      </c>
      <c r="B5" s="120"/>
      <c r="C5" s="120"/>
      <c r="D5" s="121"/>
      <c r="E5" s="122"/>
      <c r="F5" s="122"/>
      <c r="G5" s="123"/>
      <c r="AE5" t="s">
        <v>73</v>
      </c>
    </row>
    <row r="6" spans="1:60" x14ac:dyDescent="0.2">
      <c r="D6" s="88"/>
    </row>
    <row r="7" spans="1:60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60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SUMIF(AE9:AE9,"&lt;&gt;NOR",G9:G9)</f>
        <v>0</v>
      </c>
      <c r="H8" s="91"/>
      <c r="I8" s="91">
        <f>SUM(I9:I9)</f>
        <v>2704.02</v>
      </c>
      <c r="J8" s="91"/>
      <c r="K8" s="91">
        <f>SUM(K9:K9)</f>
        <v>6458.98</v>
      </c>
      <c r="L8" s="91"/>
      <c r="M8" s="91">
        <f>SUM(M9:M9)</f>
        <v>0</v>
      </c>
      <c r="N8" s="91"/>
      <c r="O8" s="91">
        <f>SUM(O9:O9)</f>
        <v>1.3</v>
      </c>
      <c r="P8" s="91"/>
      <c r="Q8" s="91">
        <f>SUM(Q9:Q9)</f>
        <v>0</v>
      </c>
      <c r="R8" s="91"/>
      <c r="S8" s="91"/>
      <c r="T8" s="92"/>
      <c r="U8" s="91">
        <f>SUM(U9:U9)</f>
        <v>6.14</v>
      </c>
      <c r="AE8" t="s">
        <v>95</v>
      </c>
    </row>
    <row r="9" spans="1:60" ht="22.5" outlineLevel="1" x14ac:dyDescent="0.2">
      <c r="A9" s="133">
        <v>1</v>
      </c>
      <c r="B9" s="133" t="s">
        <v>96</v>
      </c>
      <c r="C9" s="134" t="s">
        <v>143</v>
      </c>
      <c r="D9" s="135" t="s">
        <v>98</v>
      </c>
      <c r="E9" s="136">
        <v>11</v>
      </c>
      <c r="F9" s="164"/>
      <c r="G9" s="93">
        <f>E9*F9</f>
        <v>0</v>
      </c>
      <c r="H9" s="93">
        <v>245.82</v>
      </c>
      <c r="I9" s="93">
        <f>ROUND(E9*H9,2)</f>
        <v>2704.02</v>
      </c>
      <c r="J9" s="93">
        <v>587.18000000000006</v>
      </c>
      <c r="K9" s="93">
        <f>ROUND(E9*J9,2)</f>
        <v>6458.98</v>
      </c>
      <c r="L9" s="93">
        <v>21</v>
      </c>
      <c r="M9" s="93">
        <f>G9*(1+L9/100)</f>
        <v>0</v>
      </c>
      <c r="N9" s="93">
        <v>0.11842</v>
      </c>
      <c r="O9" s="93">
        <f>ROUND(E9*N9,2)</f>
        <v>1.3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6.14</v>
      </c>
      <c r="V9" s="95"/>
      <c r="W9" s="95"/>
      <c r="X9" s="95"/>
      <c r="Y9" s="95"/>
      <c r="Z9" s="95"/>
      <c r="AA9" s="95"/>
      <c r="AB9" s="95"/>
      <c r="AC9" s="95"/>
      <c r="AD9" s="95"/>
      <c r="AE9" s="95" t="s">
        <v>99</v>
      </c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</row>
    <row r="10" spans="1:60" x14ac:dyDescent="0.2">
      <c r="A10" s="137" t="s">
        <v>94</v>
      </c>
      <c r="B10" s="137" t="s">
        <v>51</v>
      </c>
      <c r="C10" s="138" t="s">
        <v>52</v>
      </c>
      <c r="D10" s="139"/>
      <c r="E10" s="140"/>
      <c r="F10" s="96"/>
      <c r="G10" s="96">
        <f>SUMIF(AE11:AE12,"&lt;&gt;NOR",G11:G12)</f>
        <v>0</v>
      </c>
      <c r="H10" s="96"/>
      <c r="I10" s="96">
        <f>SUM(I11:I12)</f>
        <v>847.29</v>
      </c>
      <c r="J10" s="96"/>
      <c r="K10" s="96">
        <f>SUM(K11:K12)</f>
        <v>8773.59</v>
      </c>
      <c r="L10" s="96"/>
      <c r="M10" s="96">
        <f>SUM(M11:M12)</f>
        <v>0</v>
      </c>
      <c r="N10" s="96"/>
      <c r="O10" s="96">
        <f>SUM(O11:O12)</f>
        <v>0.52</v>
      </c>
      <c r="P10" s="96"/>
      <c r="Q10" s="96">
        <f>SUM(Q11:Q12)</f>
        <v>0</v>
      </c>
      <c r="R10" s="96"/>
      <c r="S10" s="96"/>
      <c r="T10" s="97"/>
      <c r="U10" s="96">
        <f>SUM(U11:U12)</f>
        <v>9.4499999999999993</v>
      </c>
      <c r="AE10" t="s">
        <v>95</v>
      </c>
    </row>
    <row r="11" spans="1:60" ht="22.5" outlineLevel="1" x14ac:dyDescent="0.2">
      <c r="A11" s="133">
        <v>2</v>
      </c>
      <c r="B11" s="133" t="s">
        <v>102</v>
      </c>
      <c r="C11" s="134" t="s">
        <v>103</v>
      </c>
      <c r="D11" s="135" t="s">
        <v>104</v>
      </c>
      <c r="E11" s="136">
        <v>1.845</v>
      </c>
      <c r="F11" s="164"/>
      <c r="G11" s="93">
        <f>E11*F11</f>
        <v>0</v>
      </c>
      <c r="H11" s="93">
        <v>226.93</v>
      </c>
      <c r="I11" s="93">
        <f>ROUND(E11*H11,2)</f>
        <v>418.69</v>
      </c>
      <c r="J11" s="93">
        <v>348.07</v>
      </c>
      <c r="K11" s="93">
        <f>ROUND(E11*J11,2)</f>
        <v>642.19000000000005</v>
      </c>
      <c r="L11" s="93">
        <v>21</v>
      </c>
      <c r="M11" s="93">
        <f>G11*(1+L11/100)</f>
        <v>0</v>
      </c>
      <c r="N11" s="93">
        <v>1.323E-2</v>
      </c>
      <c r="O11" s="93">
        <f>ROUND(E11*N11,2)</f>
        <v>0.02</v>
      </c>
      <c r="P11" s="93">
        <v>0</v>
      </c>
      <c r="Q11" s="93">
        <f>ROUND(E11*P11,2)</f>
        <v>0</v>
      </c>
      <c r="R11" s="93"/>
      <c r="S11" s="93"/>
      <c r="T11" s="94">
        <v>0.95</v>
      </c>
      <c r="U11" s="93">
        <f>ROUND(E11*T11,2)</f>
        <v>1.75</v>
      </c>
      <c r="V11" s="95"/>
      <c r="W11" s="95"/>
      <c r="X11" s="95"/>
      <c r="Y11" s="95"/>
      <c r="Z11" s="95"/>
      <c r="AA11" s="95"/>
      <c r="AB11" s="95"/>
      <c r="AC11" s="95"/>
      <c r="AD11" s="95"/>
      <c r="AE11" s="95" t="s">
        <v>99</v>
      </c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  <c r="BH11" s="95"/>
    </row>
    <row r="12" spans="1:60" ht="22.5" outlineLevel="1" x14ac:dyDescent="0.2">
      <c r="A12" s="133">
        <v>3</v>
      </c>
      <c r="B12" s="133" t="s">
        <v>144</v>
      </c>
      <c r="C12" s="134" t="s">
        <v>145</v>
      </c>
      <c r="D12" s="135" t="s">
        <v>98</v>
      </c>
      <c r="E12" s="136">
        <v>10</v>
      </c>
      <c r="F12" s="164"/>
      <c r="G12" s="93">
        <f>E12*F12</f>
        <v>0</v>
      </c>
      <c r="H12" s="93">
        <v>42.86</v>
      </c>
      <c r="I12" s="93">
        <f>ROUND(E12*H12,2)</f>
        <v>428.6</v>
      </c>
      <c r="J12" s="93">
        <v>813.14</v>
      </c>
      <c r="K12" s="93">
        <f>ROUND(E12*J12,2)</f>
        <v>8131.4</v>
      </c>
      <c r="L12" s="93">
        <v>21</v>
      </c>
      <c r="M12" s="93">
        <f>G12*(1+L12/100)</f>
        <v>0</v>
      </c>
      <c r="N12" s="93">
        <v>5.0200000000000002E-2</v>
      </c>
      <c r="O12" s="93">
        <f>ROUND(E12*N12,2)</f>
        <v>0.5</v>
      </c>
      <c r="P12" s="93">
        <v>0</v>
      </c>
      <c r="Q12" s="93">
        <f>ROUND(E12*P12,2)</f>
        <v>0</v>
      </c>
      <c r="R12" s="93"/>
      <c r="S12" s="93"/>
      <c r="T12" s="94">
        <v>0.77</v>
      </c>
      <c r="U12" s="93">
        <f>ROUND(E12*T12,2)</f>
        <v>7.7</v>
      </c>
      <c r="V12" s="95"/>
      <c r="W12" s="95"/>
      <c r="X12" s="95"/>
      <c r="Y12" s="95"/>
      <c r="Z12" s="95"/>
      <c r="AA12" s="95"/>
      <c r="AB12" s="95"/>
      <c r="AC12" s="95"/>
      <c r="AD12" s="95"/>
      <c r="AE12" s="95" t="s">
        <v>99</v>
      </c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</row>
    <row r="13" spans="1:60" x14ac:dyDescent="0.2">
      <c r="A13" s="137" t="s">
        <v>94</v>
      </c>
      <c r="B13" s="137" t="s">
        <v>53</v>
      </c>
      <c r="C13" s="138" t="s">
        <v>54</v>
      </c>
      <c r="D13" s="139"/>
      <c r="E13" s="140"/>
      <c r="F13" s="96"/>
      <c r="G13" s="96">
        <f>SUMIF(AE14:AE14,"&lt;&gt;NOR",G14:G14)</f>
        <v>0</v>
      </c>
      <c r="H13" s="96"/>
      <c r="I13" s="96">
        <f>SUM(I14:I14)</f>
        <v>1747.08</v>
      </c>
      <c r="J13" s="96"/>
      <c r="K13" s="96">
        <f>SUM(K14:K14)</f>
        <v>16538.580000000002</v>
      </c>
      <c r="L13" s="96"/>
      <c r="M13" s="96">
        <f>SUM(M14:M14)</f>
        <v>0</v>
      </c>
      <c r="N13" s="96"/>
      <c r="O13" s="96">
        <f>SUM(O14:O14)</f>
        <v>1.54</v>
      </c>
      <c r="P13" s="96"/>
      <c r="Q13" s="96">
        <f>SUM(Q14:Q14)</f>
        <v>0</v>
      </c>
      <c r="R13" s="96"/>
      <c r="S13" s="96"/>
      <c r="T13" s="97"/>
      <c r="U13" s="96">
        <f>SUM(U14:U14)</f>
        <v>20.77</v>
      </c>
      <c r="AE13" t="s">
        <v>95</v>
      </c>
    </row>
    <row r="14" spans="1:60" outlineLevel="1" x14ac:dyDescent="0.2">
      <c r="A14" s="133">
        <v>4</v>
      </c>
      <c r="B14" s="133" t="s">
        <v>105</v>
      </c>
      <c r="C14" s="134" t="s">
        <v>106</v>
      </c>
      <c r="D14" s="135" t="s">
        <v>104</v>
      </c>
      <c r="E14" s="136">
        <v>10.097</v>
      </c>
      <c r="F14" s="164"/>
      <c r="G14" s="93">
        <f>E14*F14</f>
        <v>0</v>
      </c>
      <c r="H14" s="93">
        <v>173.03</v>
      </c>
      <c r="I14" s="93">
        <f>ROUND(E14*H14,2)</f>
        <v>1747.08</v>
      </c>
      <c r="J14" s="93">
        <v>1637.97</v>
      </c>
      <c r="K14" s="93">
        <f>ROUND(E14*J14,2)</f>
        <v>16538.580000000002</v>
      </c>
      <c r="L14" s="93">
        <v>21</v>
      </c>
      <c r="M14" s="93">
        <f>G14*(1+L14/100)</f>
        <v>0</v>
      </c>
      <c r="N14" s="93">
        <v>0.15276999999999999</v>
      </c>
      <c r="O14" s="93">
        <f>ROUND(E14*N14,2)</f>
        <v>1.54</v>
      </c>
      <c r="P14" s="93">
        <v>0</v>
      </c>
      <c r="Q14" s="93">
        <f>ROUND(E14*P14,2)</f>
        <v>0</v>
      </c>
      <c r="R14" s="93"/>
      <c r="S14" s="93"/>
      <c r="T14" s="94">
        <v>2.05701</v>
      </c>
      <c r="U14" s="93">
        <f>ROUND(E14*T14,2)</f>
        <v>20.77</v>
      </c>
      <c r="V14" s="95"/>
      <c r="W14" s="95"/>
      <c r="X14" s="95"/>
      <c r="Y14" s="95"/>
      <c r="Z14" s="95"/>
      <c r="AA14" s="95"/>
      <c r="AB14" s="95"/>
      <c r="AC14" s="95"/>
      <c r="AD14" s="95"/>
      <c r="AE14" s="95" t="s">
        <v>107</v>
      </c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</row>
    <row r="15" spans="1:60" x14ac:dyDescent="0.2">
      <c r="A15" s="137" t="s">
        <v>94</v>
      </c>
      <c r="B15" s="137" t="s">
        <v>55</v>
      </c>
      <c r="C15" s="138" t="s">
        <v>56</v>
      </c>
      <c r="D15" s="139"/>
      <c r="E15" s="140"/>
      <c r="F15" s="96"/>
      <c r="G15" s="96">
        <f>SUMIF(AE16:AE16,"&lt;&gt;NOR",G16:G16)</f>
        <v>0</v>
      </c>
      <c r="H15" s="96"/>
      <c r="I15" s="96">
        <f>SUM(I16:I16)</f>
        <v>2244</v>
      </c>
      <c r="J15" s="96"/>
      <c r="K15" s="96">
        <f>SUM(K16:K16)</f>
        <v>5646</v>
      </c>
      <c r="L15" s="96"/>
      <c r="M15" s="96">
        <f>SUM(M16:M16)</f>
        <v>0</v>
      </c>
      <c r="N15" s="96"/>
      <c r="O15" s="96">
        <f>SUM(O16:O16)</f>
        <v>0.18</v>
      </c>
      <c r="P15" s="96"/>
      <c r="Q15" s="96">
        <f>SUM(Q16:Q16)</f>
        <v>0</v>
      </c>
      <c r="R15" s="96"/>
      <c r="S15" s="96"/>
      <c r="T15" s="97"/>
      <c r="U15" s="96">
        <f>SUM(U16:U16)</f>
        <v>7.8</v>
      </c>
      <c r="AE15" t="s">
        <v>95</v>
      </c>
    </row>
    <row r="16" spans="1:60" outlineLevel="1" x14ac:dyDescent="0.2">
      <c r="A16" s="133">
        <v>5</v>
      </c>
      <c r="B16" s="133" t="s">
        <v>108</v>
      </c>
      <c r="C16" s="134" t="s">
        <v>109</v>
      </c>
      <c r="D16" s="135" t="s">
        <v>104</v>
      </c>
      <c r="E16" s="136">
        <v>30</v>
      </c>
      <c r="F16" s="164"/>
      <c r="G16" s="93">
        <f>E16*F16</f>
        <v>0</v>
      </c>
      <c r="H16" s="93">
        <v>74.8</v>
      </c>
      <c r="I16" s="93">
        <f>ROUND(E16*H16,2)</f>
        <v>2244</v>
      </c>
      <c r="J16" s="93">
        <v>188.2</v>
      </c>
      <c r="K16" s="93">
        <f>ROUND(E16*J16,2)</f>
        <v>5646</v>
      </c>
      <c r="L16" s="93">
        <v>21</v>
      </c>
      <c r="M16" s="93">
        <f>G16*(1+L16/100)</f>
        <v>0</v>
      </c>
      <c r="N16" s="93">
        <v>5.9199999999999999E-3</v>
      </c>
      <c r="O16" s="93">
        <f>ROUND(E16*N16,2)</f>
        <v>0.18</v>
      </c>
      <c r="P16" s="93">
        <v>0</v>
      </c>
      <c r="Q16" s="93">
        <f>ROUND(E16*P16,2)</f>
        <v>0</v>
      </c>
      <c r="R16" s="93"/>
      <c r="S16" s="93"/>
      <c r="T16" s="94">
        <v>0.26</v>
      </c>
      <c r="U16" s="93">
        <f>ROUND(E16*T16,2)</f>
        <v>7.8</v>
      </c>
      <c r="V16" s="95"/>
      <c r="W16" s="95"/>
      <c r="X16" s="95"/>
      <c r="Y16" s="95"/>
      <c r="Z16" s="95"/>
      <c r="AA16" s="95"/>
      <c r="AB16" s="95"/>
      <c r="AC16" s="95"/>
      <c r="AD16" s="95"/>
      <c r="AE16" s="95" t="s">
        <v>99</v>
      </c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</row>
    <row r="17" spans="1:60" x14ac:dyDescent="0.2">
      <c r="A17" s="137" t="s">
        <v>94</v>
      </c>
      <c r="B17" s="137" t="s">
        <v>57</v>
      </c>
      <c r="C17" s="138" t="s">
        <v>58</v>
      </c>
      <c r="D17" s="139"/>
      <c r="E17" s="140"/>
      <c r="F17" s="96"/>
      <c r="G17" s="96">
        <f>SUMIF(AE18:AE18,"&lt;&gt;NOR",G18:G18)</f>
        <v>0</v>
      </c>
      <c r="H17" s="96"/>
      <c r="I17" s="96">
        <f>SUM(I18:I18)</f>
        <v>14.52</v>
      </c>
      <c r="J17" s="96"/>
      <c r="K17" s="96">
        <f>SUM(K18:K18)</f>
        <v>412.6</v>
      </c>
      <c r="L17" s="96"/>
      <c r="M17" s="96">
        <f>SUM(M18:M18)</f>
        <v>0</v>
      </c>
      <c r="N17" s="96"/>
      <c r="O17" s="96">
        <f>SUM(O18:O18)</f>
        <v>0</v>
      </c>
      <c r="P17" s="96"/>
      <c r="Q17" s="96">
        <f>SUM(Q18:Q18)</f>
        <v>0.02</v>
      </c>
      <c r="R17" s="96"/>
      <c r="S17" s="96"/>
      <c r="T17" s="97"/>
      <c r="U17" s="96">
        <f>SUM(U18:U18)</f>
        <v>0.64</v>
      </c>
      <c r="AE17" t="s">
        <v>95</v>
      </c>
    </row>
    <row r="18" spans="1:60" outlineLevel="1" x14ac:dyDescent="0.2">
      <c r="A18" s="133">
        <v>6</v>
      </c>
      <c r="B18" s="133" t="s">
        <v>110</v>
      </c>
      <c r="C18" s="134" t="s">
        <v>111</v>
      </c>
      <c r="D18" s="135" t="s">
        <v>104</v>
      </c>
      <c r="E18" s="136">
        <v>1.845</v>
      </c>
      <c r="F18" s="164"/>
      <c r="G18" s="93">
        <f>E18*F18</f>
        <v>0</v>
      </c>
      <c r="H18" s="93">
        <v>7.87</v>
      </c>
      <c r="I18" s="93">
        <f>ROUND(E18*H18,2)</f>
        <v>14.52</v>
      </c>
      <c r="J18" s="93">
        <v>223.63</v>
      </c>
      <c r="K18" s="93">
        <f>ROUND(E18*J18,2)</f>
        <v>412.6</v>
      </c>
      <c r="L18" s="93">
        <v>21</v>
      </c>
      <c r="M18" s="93">
        <f>G18*(1+L18/100)</f>
        <v>0</v>
      </c>
      <c r="N18" s="93">
        <v>3.3E-4</v>
      </c>
      <c r="O18" s="93">
        <f>ROUND(E18*N18,2)</f>
        <v>0</v>
      </c>
      <c r="P18" s="93">
        <v>1.183E-2</v>
      </c>
      <c r="Q18" s="93">
        <f>ROUND(E18*P18,2)</f>
        <v>0.02</v>
      </c>
      <c r="R18" s="93"/>
      <c r="S18" s="93"/>
      <c r="T18" s="94">
        <v>0.34599999999999997</v>
      </c>
      <c r="U18" s="93">
        <f>ROUND(E18*T18,2)</f>
        <v>0.64</v>
      </c>
      <c r="V18" s="95"/>
      <c r="W18" s="95"/>
      <c r="X18" s="95"/>
      <c r="Y18" s="95"/>
      <c r="Z18" s="95"/>
      <c r="AA18" s="95"/>
      <c r="AB18" s="95"/>
      <c r="AC18" s="95"/>
      <c r="AD18" s="95"/>
      <c r="AE18" s="95" t="s">
        <v>99</v>
      </c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</row>
    <row r="19" spans="1:60" x14ac:dyDescent="0.2">
      <c r="A19" s="137" t="s">
        <v>94</v>
      </c>
      <c r="B19" s="137" t="s">
        <v>59</v>
      </c>
      <c r="C19" s="138" t="s">
        <v>60</v>
      </c>
      <c r="D19" s="139"/>
      <c r="E19" s="140"/>
      <c r="F19" s="96"/>
      <c r="G19" s="96">
        <f>SUMIF(AE20:AE23,"&lt;&gt;NOR",G20:G23)</f>
        <v>0</v>
      </c>
      <c r="H19" s="96"/>
      <c r="I19" s="96">
        <f>SUM(I20:I23)</f>
        <v>1192.06</v>
      </c>
      <c r="J19" s="96"/>
      <c r="K19" s="96">
        <f>SUM(K20:K23)</f>
        <v>37754.109999999993</v>
      </c>
      <c r="L19" s="96"/>
      <c r="M19" s="96">
        <f>SUM(M20:M23)</f>
        <v>0</v>
      </c>
      <c r="N19" s="96"/>
      <c r="O19" s="96">
        <f>SUM(O20:O23)</f>
        <v>0.04</v>
      </c>
      <c r="P19" s="96"/>
      <c r="Q19" s="96">
        <f>SUM(Q20:Q23)</f>
        <v>7.6900000000000013</v>
      </c>
      <c r="R19" s="96"/>
      <c r="S19" s="96"/>
      <c r="T19" s="97"/>
      <c r="U19" s="96">
        <f>SUM(U20:U23)</f>
        <v>69.489999999999995</v>
      </c>
      <c r="AE19" t="s">
        <v>95</v>
      </c>
    </row>
    <row r="20" spans="1:60" outlineLevel="1" x14ac:dyDescent="0.2">
      <c r="A20" s="133">
        <v>7</v>
      </c>
      <c r="B20" s="133" t="s">
        <v>112</v>
      </c>
      <c r="C20" s="134" t="s">
        <v>146</v>
      </c>
      <c r="D20" s="135" t="s">
        <v>98</v>
      </c>
      <c r="E20" s="136">
        <v>11</v>
      </c>
      <c r="F20" s="164"/>
      <c r="G20" s="93">
        <f>E20*F20</f>
        <v>0</v>
      </c>
      <c r="H20" s="93">
        <v>7.97</v>
      </c>
      <c r="I20" s="93">
        <f>ROUND(E20*H20,2)</f>
        <v>87.67</v>
      </c>
      <c r="J20" s="93">
        <v>183.03</v>
      </c>
      <c r="K20" s="93">
        <f>ROUND(E20*J20,2)</f>
        <v>2013.33</v>
      </c>
      <c r="L20" s="93">
        <v>21</v>
      </c>
      <c r="M20" s="93">
        <f>G20*(1+L20/100)</f>
        <v>0</v>
      </c>
      <c r="N20" s="93">
        <v>3.4000000000000002E-4</v>
      </c>
      <c r="O20" s="93">
        <f>ROUND(E20*N20,2)</f>
        <v>0</v>
      </c>
      <c r="P20" s="93">
        <v>0.13800000000000001</v>
      </c>
      <c r="Q20" s="93">
        <f>ROUND(E20*P20,2)</f>
        <v>1.52</v>
      </c>
      <c r="R20" s="93"/>
      <c r="S20" s="93"/>
      <c r="T20" s="94">
        <v>0.81299999999999994</v>
      </c>
      <c r="U20" s="93">
        <f>ROUND(E20*T20,2)</f>
        <v>8.94</v>
      </c>
      <c r="V20" s="95"/>
      <c r="W20" s="95"/>
      <c r="X20" s="95"/>
      <c r="Y20" s="95"/>
      <c r="Z20" s="95"/>
      <c r="AA20" s="95"/>
      <c r="AB20" s="95"/>
      <c r="AC20" s="95"/>
      <c r="AD20" s="95"/>
      <c r="AE20" s="95" t="s">
        <v>99</v>
      </c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</row>
    <row r="21" spans="1:60" outlineLevel="1" x14ac:dyDescent="0.2">
      <c r="A21" s="133">
        <v>8</v>
      </c>
      <c r="B21" s="133" t="s">
        <v>840</v>
      </c>
      <c r="C21" s="134" t="s">
        <v>841</v>
      </c>
      <c r="D21" s="135" t="s">
        <v>116</v>
      </c>
      <c r="E21" s="136">
        <v>67.314999999999998</v>
      </c>
      <c r="F21" s="164"/>
      <c r="G21" s="93">
        <f t="shared" ref="G21:G29" si="0">E21*F21</f>
        <v>0</v>
      </c>
      <c r="H21" s="93">
        <v>11.7</v>
      </c>
      <c r="I21" s="93">
        <f>ROUND(E21*H21,2)</f>
        <v>787.59</v>
      </c>
      <c r="J21" s="93">
        <v>475.8</v>
      </c>
      <c r="K21" s="93">
        <f>ROUND(E21*J21,2)</f>
        <v>32028.48</v>
      </c>
      <c r="L21" s="93">
        <v>21</v>
      </c>
      <c r="M21" s="93">
        <f>G21*(1+L21/100)</f>
        <v>0</v>
      </c>
      <c r="N21" s="93">
        <v>4.8999999999999998E-4</v>
      </c>
      <c r="O21" s="93">
        <f>ROUND(E21*N21,2)</f>
        <v>0.03</v>
      </c>
      <c r="P21" s="93">
        <v>8.1000000000000003E-2</v>
      </c>
      <c r="Q21" s="93">
        <f>ROUND(E21*P21,2)</f>
        <v>5.45</v>
      </c>
      <c r="R21" s="93"/>
      <c r="S21" s="93"/>
      <c r="T21" s="94">
        <v>0.81200000000000006</v>
      </c>
      <c r="U21" s="93">
        <f>ROUND(E21*T21,2)</f>
        <v>54.66</v>
      </c>
      <c r="V21" s="95"/>
      <c r="W21" s="95"/>
      <c r="X21" s="95"/>
      <c r="Y21" s="95"/>
      <c r="Z21" s="95"/>
      <c r="AA21" s="95"/>
      <c r="AB21" s="95"/>
      <c r="AC21" s="95"/>
      <c r="AD21" s="95"/>
      <c r="AE21" s="95" t="s">
        <v>99</v>
      </c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</row>
    <row r="22" spans="1:60" outlineLevel="1" x14ac:dyDescent="0.2">
      <c r="A22" s="133">
        <v>9</v>
      </c>
      <c r="B22" s="133" t="s">
        <v>842</v>
      </c>
      <c r="C22" s="134" t="s">
        <v>843</v>
      </c>
      <c r="D22" s="135" t="s">
        <v>104</v>
      </c>
      <c r="E22" s="136">
        <v>6.6</v>
      </c>
      <c r="F22" s="164"/>
      <c r="G22" s="93">
        <f t="shared" si="0"/>
        <v>0</v>
      </c>
      <c r="H22" s="93">
        <v>0</v>
      </c>
      <c r="I22" s="93">
        <f>ROUND(E22*H22,2)</f>
        <v>0</v>
      </c>
      <c r="J22" s="93">
        <v>188.5</v>
      </c>
      <c r="K22" s="93">
        <f>ROUND(E22*J22,2)</f>
        <v>1244.0999999999999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6.8000000000000005E-2</v>
      </c>
      <c r="Q22" s="93">
        <f>ROUND(E22*P22,2)</f>
        <v>0.45</v>
      </c>
      <c r="R22" s="93"/>
      <c r="S22" s="93"/>
      <c r="T22" s="94">
        <v>0.3</v>
      </c>
      <c r="U22" s="93">
        <f>ROUND(E22*T22,2)</f>
        <v>1.98</v>
      </c>
      <c r="V22" s="95"/>
      <c r="W22" s="95"/>
      <c r="X22" s="95"/>
      <c r="Y22" s="95"/>
      <c r="Z22" s="95"/>
      <c r="AA22" s="95"/>
      <c r="AB22" s="95"/>
      <c r="AC22" s="95"/>
      <c r="AD22" s="95"/>
      <c r="AE22" s="95" t="s">
        <v>99</v>
      </c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</row>
    <row r="23" spans="1:60" outlineLevel="1" x14ac:dyDescent="0.2">
      <c r="A23" s="133">
        <v>10</v>
      </c>
      <c r="B23" s="133" t="s">
        <v>147</v>
      </c>
      <c r="C23" s="134" t="s">
        <v>148</v>
      </c>
      <c r="D23" s="135" t="s">
        <v>98</v>
      </c>
      <c r="E23" s="136">
        <v>10</v>
      </c>
      <c r="F23" s="164"/>
      <c r="G23" s="93">
        <f t="shared" si="0"/>
        <v>0</v>
      </c>
      <c r="H23" s="93">
        <v>31.68</v>
      </c>
      <c r="I23" s="93">
        <f>ROUND(E23*H23,2)</f>
        <v>316.8</v>
      </c>
      <c r="J23" s="93">
        <v>246.82</v>
      </c>
      <c r="K23" s="93">
        <f>ROUND(E23*J23,2)</f>
        <v>2468.1999999999998</v>
      </c>
      <c r="L23" s="93">
        <v>21</v>
      </c>
      <c r="M23" s="93">
        <f>G23*(1+L23/100)</f>
        <v>0</v>
      </c>
      <c r="N23" s="93">
        <v>1.33E-3</v>
      </c>
      <c r="O23" s="93">
        <f>ROUND(E23*N23,2)</f>
        <v>0.01</v>
      </c>
      <c r="P23" s="93">
        <v>2.7E-2</v>
      </c>
      <c r="Q23" s="93">
        <f>ROUND(E23*P23,2)</f>
        <v>0.27</v>
      </c>
      <c r="R23" s="93"/>
      <c r="S23" s="93"/>
      <c r="T23" s="94">
        <v>0.39100000000000001</v>
      </c>
      <c r="U23" s="93">
        <f>ROUND(E23*T23,2)</f>
        <v>3.91</v>
      </c>
      <c r="V23" s="95"/>
      <c r="W23" s="95"/>
      <c r="X23" s="95"/>
      <c r="Y23" s="95"/>
      <c r="Z23" s="95"/>
      <c r="AA23" s="95"/>
      <c r="AB23" s="95"/>
      <c r="AC23" s="95"/>
      <c r="AD23" s="95"/>
      <c r="AE23" s="95" t="s">
        <v>99</v>
      </c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  <c r="BH23" s="95"/>
    </row>
    <row r="24" spans="1:60" x14ac:dyDescent="0.2">
      <c r="A24" s="137" t="s">
        <v>94</v>
      </c>
      <c r="B24" s="137" t="s">
        <v>61</v>
      </c>
      <c r="C24" s="138" t="s">
        <v>62</v>
      </c>
      <c r="D24" s="139"/>
      <c r="E24" s="140"/>
      <c r="F24" s="96"/>
      <c r="G24" s="96">
        <f>SUMIF(AE25:AE26,"&lt;&gt;NOR",G25:G26)</f>
        <v>0</v>
      </c>
      <c r="H24" s="96"/>
      <c r="I24" s="96">
        <f>SUM(I25:I26)</f>
        <v>0</v>
      </c>
      <c r="J24" s="96"/>
      <c r="K24" s="96">
        <f>SUM(K25:K26)</f>
        <v>5534.08</v>
      </c>
      <c r="L24" s="96"/>
      <c r="M24" s="96">
        <f>SUM(M25:M26)</f>
        <v>0</v>
      </c>
      <c r="N24" s="96"/>
      <c r="O24" s="96">
        <f>SUM(O25:O26)</f>
        <v>0</v>
      </c>
      <c r="P24" s="96"/>
      <c r="Q24" s="96">
        <f>SUM(Q25:Q26)</f>
        <v>0</v>
      </c>
      <c r="R24" s="96"/>
      <c r="S24" s="96"/>
      <c r="T24" s="97"/>
      <c r="U24" s="96">
        <f>SUM(U25:U26)</f>
        <v>8.57</v>
      </c>
      <c r="AE24" t="s">
        <v>95</v>
      </c>
    </row>
    <row r="25" spans="1:60" outlineLevel="1" x14ac:dyDescent="0.2">
      <c r="A25" s="133">
        <v>11</v>
      </c>
      <c r="B25" s="133" t="s">
        <v>117</v>
      </c>
      <c r="C25" s="134" t="s">
        <v>118</v>
      </c>
      <c r="D25" s="135" t="s">
        <v>119</v>
      </c>
      <c r="E25" s="136">
        <v>0.59200000000000008</v>
      </c>
      <c r="F25" s="164"/>
      <c r="G25" s="93">
        <f t="shared" si="0"/>
        <v>0</v>
      </c>
      <c r="H25" s="93">
        <v>0</v>
      </c>
      <c r="I25" s="93">
        <f>ROUND(E25*H25,2)</f>
        <v>0</v>
      </c>
      <c r="J25" s="93">
        <v>4465</v>
      </c>
      <c r="K25" s="93">
        <f>ROUND(E25*J25,2)</f>
        <v>2643.28</v>
      </c>
      <c r="L25" s="93">
        <v>21</v>
      </c>
      <c r="M25" s="93">
        <f>G25*(1+L25/100)</f>
        <v>0</v>
      </c>
      <c r="N25" s="93">
        <v>0</v>
      </c>
      <c r="O25" s="93">
        <f>ROUND(E25*N25,2)</f>
        <v>0</v>
      </c>
      <c r="P25" s="93">
        <v>0</v>
      </c>
      <c r="Q25" s="93">
        <f>ROUND(E25*P25,2)</f>
        <v>0</v>
      </c>
      <c r="R25" s="93"/>
      <c r="S25" s="93"/>
      <c r="T25" s="94">
        <v>7.3479999999999999</v>
      </c>
      <c r="U25" s="93">
        <f>ROUND(E25*T25,2)</f>
        <v>4.3499999999999996</v>
      </c>
      <c r="V25" s="95"/>
      <c r="W25" s="95"/>
      <c r="X25" s="95"/>
      <c r="Y25" s="95"/>
      <c r="Z25" s="95"/>
      <c r="AA25" s="95"/>
      <c r="AB25" s="95"/>
      <c r="AC25" s="95"/>
      <c r="AD25" s="95"/>
      <c r="AE25" s="95" t="s">
        <v>99</v>
      </c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</row>
    <row r="26" spans="1:60" outlineLevel="1" x14ac:dyDescent="0.2">
      <c r="A26" s="133">
        <v>12</v>
      </c>
      <c r="B26" s="133" t="s">
        <v>120</v>
      </c>
      <c r="C26" s="134" t="s">
        <v>121</v>
      </c>
      <c r="D26" s="135" t="s">
        <v>119</v>
      </c>
      <c r="E26" s="136">
        <v>4.95</v>
      </c>
      <c r="F26" s="164"/>
      <c r="G26" s="93">
        <f t="shared" si="0"/>
        <v>0</v>
      </c>
      <c r="H26" s="93">
        <v>0</v>
      </c>
      <c r="I26" s="93">
        <f>ROUND(E26*H26,2)</f>
        <v>0</v>
      </c>
      <c r="J26" s="93">
        <v>584</v>
      </c>
      <c r="K26" s="93">
        <f>ROUND(E26*J26,2)</f>
        <v>2890.8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0.85199999999999998</v>
      </c>
      <c r="U26" s="93">
        <f>ROUND(E26*T26,2)</f>
        <v>4.22</v>
      </c>
      <c r="V26" s="95"/>
      <c r="W26" s="95"/>
      <c r="X26" s="95"/>
      <c r="Y26" s="95"/>
      <c r="Z26" s="95"/>
      <c r="AA26" s="95"/>
      <c r="AB26" s="95"/>
      <c r="AC26" s="95"/>
      <c r="AD26" s="95"/>
      <c r="AE26" s="95" t="s">
        <v>99</v>
      </c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</row>
    <row r="27" spans="1:60" x14ac:dyDescent="0.2">
      <c r="A27" s="137" t="s">
        <v>94</v>
      </c>
      <c r="B27" s="137" t="s">
        <v>63</v>
      </c>
      <c r="C27" s="138" t="s">
        <v>64</v>
      </c>
      <c r="D27" s="139"/>
      <c r="E27" s="140"/>
      <c r="F27" s="96"/>
      <c r="G27" s="96">
        <f>SUMIF(AE28:AE29,"&lt;&gt;NOR",G28:G29)</f>
        <v>0</v>
      </c>
      <c r="H27" s="96"/>
      <c r="I27" s="96">
        <f>SUM(I28:I29)</f>
        <v>3726.43</v>
      </c>
      <c r="J27" s="96"/>
      <c r="K27" s="96">
        <f>SUM(K28:K29)</f>
        <v>7711.37</v>
      </c>
      <c r="L27" s="96"/>
      <c r="M27" s="96">
        <f>SUM(M28:M29)</f>
        <v>0</v>
      </c>
      <c r="N27" s="96"/>
      <c r="O27" s="96">
        <f>SUM(O28:O29)</f>
        <v>0.11</v>
      </c>
      <c r="P27" s="96"/>
      <c r="Q27" s="96">
        <f>SUM(Q28:Q29)</f>
        <v>0</v>
      </c>
      <c r="R27" s="96"/>
      <c r="S27" s="96"/>
      <c r="T27" s="97"/>
      <c r="U27" s="96">
        <f>SUM(U28:U29)</f>
        <v>7.67</v>
      </c>
      <c r="AE27" t="s">
        <v>95</v>
      </c>
    </row>
    <row r="28" spans="1:60" outlineLevel="1" x14ac:dyDescent="0.2">
      <c r="A28" s="133">
        <v>13</v>
      </c>
      <c r="B28" s="133" t="s">
        <v>122</v>
      </c>
      <c r="C28" s="134" t="s">
        <v>123</v>
      </c>
      <c r="D28" s="135" t="s">
        <v>104</v>
      </c>
      <c r="E28" s="136">
        <v>6.6</v>
      </c>
      <c r="F28" s="164"/>
      <c r="G28" s="93">
        <f t="shared" si="0"/>
        <v>0</v>
      </c>
      <c r="H28" s="93">
        <v>564.61</v>
      </c>
      <c r="I28" s="93">
        <f>ROUND(E28*H28,2)</f>
        <v>3726.43</v>
      </c>
      <c r="J28" s="93">
        <v>1168.3899999999999</v>
      </c>
      <c r="K28" s="93">
        <f>ROUND(E28*J28,2)</f>
        <v>7711.37</v>
      </c>
      <c r="L28" s="93">
        <v>21</v>
      </c>
      <c r="M28" s="93">
        <f>G28*(1+L28/100)</f>
        <v>0</v>
      </c>
      <c r="N28" s="93">
        <v>1.728E-2</v>
      </c>
      <c r="O28" s="93">
        <f>ROUND(E28*N28,2)</f>
        <v>0.11</v>
      </c>
      <c r="P28" s="93">
        <v>0</v>
      </c>
      <c r="Q28" s="93">
        <f>ROUND(E28*P28,2)</f>
        <v>0</v>
      </c>
      <c r="R28" s="93"/>
      <c r="S28" s="93"/>
      <c r="T28" s="94">
        <v>1.1618599999999999</v>
      </c>
      <c r="U28" s="93">
        <f>ROUND(E28*T28,2)</f>
        <v>7.67</v>
      </c>
      <c r="V28" s="95"/>
      <c r="W28" s="95"/>
      <c r="X28" s="95"/>
      <c r="Y28" s="95"/>
      <c r="Z28" s="95"/>
      <c r="AA28" s="95"/>
      <c r="AB28" s="95"/>
      <c r="AC28" s="95"/>
      <c r="AD28" s="95"/>
      <c r="AE28" s="95" t="s">
        <v>107</v>
      </c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</row>
    <row r="29" spans="1:60" outlineLevel="1" x14ac:dyDescent="0.2">
      <c r="A29" s="133">
        <v>14</v>
      </c>
      <c r="B29" s="133" t="s">
        <v>124</v>
      </c>
      <c r="C29" s="134" t="s">
        <v>125</v>
      </c>
      <c r="D29" s="135" t="s">
        <v>0</v>
      </c>
      <c r="E29" s="136">
        <f>G28/100</f>
        <v>0</v>
      </c>
      <c r="F29" s="164"/>
      <c r="G29" s="93">
        <f t="shared" si="0"/>
        <v>0</v>
      </c>
      <c r="H29" s="93">
        <v>0</v>
      </c>
      <c r="I29" s="93">
        <f>ROUND(E29*H29,2)</f>
        <v>0</v>
      </c>
      <c r="J29" s="93">
        <v>4.95</v>
      </c>
      <c r="K29" s="93">
        <f>ROUND(E29*J29,2)</f>
        <v>0</v>
      </c>
      <c r="L29" s="93">
        <v>21</v>
      </c>
      <c r="M29" s="93">
        <f>G29*(1+L29/100)</f>
        <v>0</v>
      </c>
      <c r="N29" s="93">
        <v>0</v>
      </c>
      <c r="O29" s="93">
        <f>ROUND(E29*N29,2)</f>
        <v>0</v>
      </c>
      <c r="P29" s="93">
        <v>0</v>
      </c>
      <c r="Q29" s="93">
        <f>ROUND(E29*P29,2)</f>
        <v>0</v>
      </c>
      <c r="R29" s="93"/>
      <c r="S29" s="93"/>
      <c r="T29" s="94">
        <v>0</v>
      </c>
      <c r="U29" s="93">
        <f>ROUND(E29*T29,2)</f>
        <v>0</v>
      </c>
      <c r="V29" s="95"/>
      <c r="W29" s="95"/>
      <c r="X29" s="95"/>
      <c r="Y29" s="95"/>
      <c r="Z29" s="95"/>
      <c r="AA29" s="95"/>
      <c r="AB29" s="95"/>
      <c r="AC29" s="95"/>
      <c r="AD29" s="95"/>
      <c r="AE29" s="95" t="s">
        <v>99</v>
      </c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</row>
    <row r="30" spans="1:60" x14ac:dyDescent="0.2">
      <c r="A30" s="137" t="s">
        <v>94</v>
      </c>
      <c r="B30" s="137" t="s">
        <v>65</v>
      </c>
      <c r="C30" s="138" t="s">
        <v>66</v>
      </c>
      <c r="D30" s="139"/>
      <c r="E30" s="140"/>
      <c r="F30" s="96"/>
      <c r="G30" s="96">
        <f>SUMIF(AE31:AE38,"&lt;&gt;NOR",G31:G38)</f>
        <v>0</v>
      </c>
      <c r="H30" s="96"/>
      <c r="I30" s="96">
        <f>SUM(I31:I38)</f>
        <v>0</v>
      </c>
      <c r="J30" s="96"/>
      <c r="K30" s="96">
        <f>SUM(K31:K38)</f>
        <v>30027.859999999997</v>
      </c>
      <c r="L30" s="96"/>
      <c r="M30" s="96">
        <f>SUM(M31:M38)</f>
        <v>0</v>
      </c>
      <c r="N30" s="96"/>
      <c r="O30" s="96">
        <f>SUM(O31:O38)</f>
        <v>0</v>
      </c>
      <c r="P30" s="96"/>
      <c r="Q30" s="96">
        <f>SUM(Q31:Q38)</f>
        <v>0</v>
      </c>
      <c r="R30" s="96"/>
      <c r="S30" s="96"/>
      <c r="T30" s="97"/>
      <c r="U30" s="96">
        <f>SUM(U31:U38)</f>
        <v>15.93</v>
      </c>
      <c r="AE30" t="s">
        <v>95</v>
      </c>
    </row>
    <row r="31" spans="1:60" outlineLevel="1" x14ac:dyDescent="0.2">
      <c r="A31" s="133">
        <v>18</v>
      </c>
      <c r="B31" s="133" t="s">
        <v>126</v>
      </c>
      <c r="C31" s="134" t="s">
        <v>127</v>
      </c>
      <c r="D31" s="135" t="s">
        <v>119</v>
      </c>
      <c r="E31" s="136">
        <v>5.1029999999999998</v>
      </c>
      <c r="F31" s="164"/>
      <c r="G31" s="93">
        <f>E31*F31</f>
        <v>0</v>
      </c>
      <c r="H31" s="93">
        <v>0</v>
      </c>
      <c r="I31" s="93">
        <f t="shared" ref="I31:I38" si="1">ROUND(E31*H31,2)</f>
        <v>0</v>
      </c>
      <c r="J31" s="93">
        <v>543</v>
      </c>
      <c r="K31" s="93">
        <f t="shared" ref="K31:K38" si="2">ROUND(E31*J31,2)</f>
        <v>2770.93</v>
      </c>
      <c r="L31" s="93">
        <v>21</v>
      </c>
      <c r="M31" s="93">
        <f t="shared" ref="M31:M38" si="3">G31*(1+L31/100)</f>
        <v>0</v>
      </c>
      <c r="N31" s="93">
        <v>0</v>
      </c>
      <c r="O31" s="93">
        <f t="shared" ref="O31:O38" si="4">ROUND(E31*N31,2)</f>
        <v>0</v>
      </c>
      <c r="P31" s="93">
        <v>0</v>
      </c>
      <c r="Q31" s="93">
        <f t="shared" ref="Q31:Q38" si="5">ROUND(E31*P31,2)</f>
        <v>0</v>
      </c>
      <c r="R31" s="93"/>
      <c r="S31" s="93"/>
      <c r="T31" s="94">
        <v>0.94199999999999995</v>
      </c>
      <c r="U31" s="93">
        <f t="shared" ref="U31:U38" si="6">ROUND(E31*T31,2)</f>
        <v>4.8099999999999996</v>
      </c>
      <c r="V31" s="95"/>
      <c r="W31" s="95"/>
      <c r="X31" s="95"/>
      <c r="Y31" s="95"/>
      <c r="Z31" s="95"/>
      <c r="AA31" s="95"/>
      <c r="AB31" s="95"/>
      <c r="AC31" s="95"/>
      <c r="AD31" s="95"/>
      <c r="AE31" s="95" t="s">
        <v>99</v>
      </c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</row>
    <row r="32" spans="1:60" outlineLevel="1" x14ac:dyDescent="0.2">
      <c r="A32" s="133">
        <v>19</v>
      </c>
      <c r="B32" s="133" t="s">
        <v>128</v>
      </c>
      <c r="C32" s="134" t="s">
        <v>129</v>
      </c>
      <c r="D32" s="135" t="s">
        <v>119</v>
      </c>
      <c r="E32" s="136">
        <v>51.03</v>
      </c>
      <c r="F32" s="164"/>
      <c r="G32" s="93">
        <f t="shared" ref="G32:G38" si="7">E32*F32</f>
        <v>0</v>
      </c>
      <c r="H32" s="93">
        <v>0</v>
      </c>
      <c r="I32" s="93">
        <f t="shared" si="1"/>
        <v>0</v>
      </c>
      <c r="J32" s="93">
        <v>60.5</v>
      </c>
      <c r="K32" s="93">
        <f t="shared" si="2"/>
        <v>3087.32</v>
      </c>
      <c r="L32" s="93">
        <v>21</v>
      </c>
      <c r="M32" s="93">
        <f t="shared" si="3"/>
        <v>0</v>
      </c>
      <c r="N32" s="93">
        <v>0</v>
      </c>
      <c r="O32" s="93">
        <f t="shared" si="4"/>
        <v>0</v>
      </c>
      <c r="P32" s="93">
        <v>0</v>
      </c>
      <c r="Q32" s="93">
        <f t="shared" si="5"/>
        <v>0</v>
      </c>
      <c r="R32" s="93"/>
      <c r="S32" s="93"/>
      <c r="T32" s="94">
        <v>0.105</v>
      </c>
      <c r="U32" s="93">
        <f t="shared" si="6"/>
        <v>5.36</v>
      </c>
      <c r="V32" s="95"/>
      <c r="W32" s="95"/>
      <c r="X32" s="95"/>
      <c r="Y32" s="95"/>
      <c r="Z32" s="95"/>
      <c r="AA32" s="95"/>
      <c r="AB32" s="95"/>
      <c r="AC32" s="95"/>
      <c r="AD32" s="95"/>
      <c r="AE32" s="95" t="s">
        <v>99</v>
      </c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</row>
    <row r="33" spans="1:60" outlineLevel="1" x14ac:dyDescent="0.2">
      <c r="A33" s="133">
        <v>20</v>
      </c>
      <c r="B33" s="133" t="s">
        <v>814</v>
      </c>
      <c r="C33" s="134" t="s">
        <v>818</v>
      </c>
      <c r="D33" s="135" t="s">
        <v>119</v>
      </c>
      <c r="E33" s="136">
        <v>5.1029999999999998</v>
      </c>
      <c r="F33" s="164"/>
      <c r="G33" s="93">
        <f t="shared" si="7"/>
        <v>0</v>
      </c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4"/>
      <c r="U33" s="93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</row>
    <row r="34" spans="1:60" outlineLevel="1" x14ac:dyDescent="0.2">
      <c r="A34" s="133">
        <v>21</v>
      </c>
      <c r="B34" s="133" t="s">
        <v>130</v>
      </c>
      <c r="C34" s="134" t="s">
        <v>131</v>
      </c>
      <c r="D34" s="135" t="s">
        <v>119</v>
      </c>
      <c r="E34" s="136">
        <v>5.1029999999999998</v>
      </c>
      <c r="F34" s="164"/>
      <c r="G34" s="93">
        <f t="shared" si="7"/>
        <v>0</v>
      </c>
      <c r="H34" s="93">
        <v>0</v>
      </c>
      <c r="I34" s="93">
        <f t="shared" si="1"/>
        <v>0</v>
      </c>
      <c r="J34" s="93">
        <v>797</v>
      </c>
      <c r="K34" s="93">
        <f t="shared" si="2"/>
        <v>4067.09</v>
      </c>
      <c r="L34" s="93">
        <v>21</v>
      </c>
      <c r="M34" s="93">
        <f t="shared" si="3"/>
        <v>0</v>
      </c>
      <c r="N34" s="93">
        <v>0</v>
      </c>
      <c r="O34" s="93">
        <f t="shared" si="4"/>
        <v>0</v>
      </c>
      <c r="P34" s="93">
        <v>0</v>
      </c>
      <c r="Q34" s="93">
        <f t="shared" si="5"/>
        <v>0</v>
      </c>
      <c r="R34" s="93"/>
      <c r="S34" s="93"/>
      <c r="T34" s="94">
        <v>0.63800000000000001</v>
      </c>
      <c r="U34" s="93">
        <f t="shared" si="6"/>
        <v>3.26</v>
      </c>
      <c r="V34" s="95"/>
      <c r="W34" s="95"/>
      <c r="X34" s="95"/>
      <c r="Y34" s="95"/>
      <c r="Z34" s="95"/>
      <c r="AA34" s="95"/>
      <c r="AB34" s="95"/>
      <c r="AC34" s="95"/>
      <c r="AD34" s="95"/>
      <c r="AE34" s="95" t="s">
        <v>99</v>
      </c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</row>
    <row r="35" spans="1:60" outlineLevel="1" x14ac:dyDescent="0.2">
      <c r="A35" s="133">
        <v>22</v>
      </c>
      <c r="B35" s="133" t="s">
        <v>132</v>
      </c>
      <c r="C35" s="134" t="s">
        <v>133</v>
      </c>
      <c r="D35" s="135" t="s">
        <v>119</v>
      </c>
      <c r="E35" s="136">
        <v>5.1029999999999998</v>
      </c>
      <c r="F35" s="164"/>
      <c r="G35" s="93">
        <f t="shared" si="7"/>
        <v>0</v>
      </c>
      <c r="H35" s="93">
        <v>0</v>
      </c>
      <c r="I35" s="93">
        <f t="shared" si="1"/>
        <v>0</v>
      </c>
      <c r="J35" s="93">
        <v>371</v>
      </c>
      <c r="K35" s="93">
        <f t="shared" si="2"/>
        <v>1893.21</v>
      </c>
      <c r="L35" s="93">
        <v>21</v>
      </c>
      <c r="M35" s="93">
        <f t="shared" si="3"/>
        <v>0</v>
      </c>
      <c r="N35" s="93">
        <v>0</v>
      </c>
      <c r="O35" s="93">
        <f t="shared" si="4"/>
        <v>0</v>
      </c>
      <c r="P35" s="93">
        <v>0</v>
      </c>
      <c r="Q35" s="93">
        <f t="shared" si="5"/>
        <v>0</v>
      </c>
      <c r="R35" s="93"/>
      <c r="S35" s="93"/>
      <c r="T35" s="94">
        <v>0.49</v>
      </c>
      <c r="U35" s="93">
        <f t="shared" si="6"/>
        <v>2.5</v>
      </c>
      <c r="V35" s="95"/>
      <c r="W35" s="95"/>
      <c r="X35" s="95"/>
      <c r="Y35" s="95"/>
      <c r="Z35" s="95"/>
      <c r="AA35" s="95"/>
      <c r="AB35" s="95"/>
      <c r="AC35" s="95"/>
      <c r="AD35" s="95"/>
      <c r="AE35" s="95" t="s">
        <v>99</v>
      </c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</row>
    <row r="36" spans="1:60" outlineLevel="1" x14ac:dyDescent="0.2">
      <c r="A36" s="133">
        <v>23</v>
      </c>
      <c r="B36" s="133" t="s">
        <v>134</v>
      </c>
      <c r="C36" s="134" t="s">
        <v>135</v>
      </c>
      <c r="D36" s="135" t="s">
        <v>119</v>
      </c>
      <c r="E36" s="136">
        <v>51.03</v>
      </c>
      <c r="F36" s="164"/>
      <c r="G36" s="93">
        <f t="shared" si="7"/>
        <v>0</v>
      </c>
      <c r="H36" s="93">
        <v>0</v>
      </c>
      <c r="I36" s="93">
        <f t="shared" si="1"/>
        <v>0</v>
      </c>
      <c r="J36" s="93">
        <v>30.7</v>
      </c>
      <c r="K36" s="93">
        <f t="shared" si="2"/>
        <v>1566.62</v>
      </c>
      <c r="L36" s="93">
        <v>21</v>
      </c>
      <c r="M36" s="93">
        <f t="shared" si="3"/>
        <v>0</v>
      </c>
      <c r="N36" s="93">
        <v>0</v>
      </c>
      <c r="O36" s="93">
        <f t="shared" si="4"/>
        <v>0</v>
      </c>
      <c r="P36" s="93">
        <v>0</v>
      </c>
      <c r="Q36" s="93">
        <f t="shared" si="5"/>
        <v>0</v>
      </c>
      <c r="R36" s="93"/>
      <c r="S36" s="93"/>
      <c r="T36" s="94">
        <v>0</v>
      </c>
      <c r="U36" s="93">
        <f t="shared" si="6"/>
        <v>0</v>
      </c>
      <c r="V36" s="95"/>
      <c r="W36" s="95"/>
      <c r="X36" s="95"/>
      <c r="Y36" s="95"/>
      <c r="Z36" s="95"/>
      <c r="AA36" s="95"/>
      <c r="AB36" s="95"/>
      <c r="AC36" s="95"/>
      <c r="AD36" s="95"/>
      <c r="AE36" s="95" t="s">
        <v>99</v>
      </c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</row>
    <row r="37" spans="1:60" outlineLevel="1" x14ac:dyDescent="0.2">
      <c r="A37" s="133">
        <v>24</v>
      </c>
      <c r="B37" s="133" t="s">
        <v>136</v>
      </c>
      <c r="C37" s="134" t="s">
        <v>137</v>
      </c>
      <c r="D37" s="135" t="s">
        <v>119</v>
      </c>
      <c r="E37" s="136">
        <v>5.1029999999999998</v>
      </c>
      <c r="F37" s="164"/>
      <c r="G37" s="93">
        <f t="shared" si="7"/>
        <v>0</v>
      </c>
      <c r="H37" s="93">
        <v>0</v>
      </c>
      <c r="I37" s="93">
        <f t="shared" si="1"/>
        <v>0</v>
      </c>
      <c r="J37" s="93">
        <v>3260</v>
      </c>
      <c r="K37" s="93">
        <f t="shared" si="2"/>
        <v>16635.78</v>
      </c>
      <c r="L37" s="93">
        <v>21</v>
      </c>
      <c r="M37" s="93">
        <f t="shared" si="3"/>
        <v>0</v>
      </c>
      <c r="N37" s="93">
        <v>0</v>
      </c>
      <c r="O37" s="93">
        <f t="shared" si="4"/>
        <v>0</v>
      </c>
      <c r="P37" s="93">
        <v>0</v>
      </c>
      <c r="Q37" s="93">
        <f t="shared" si="5"/>
        <v>0</v>
      </c>
      <c r="R37" s="93"/>
      <c r="S37" s="93"/>
      <c r="T37" s="94">
        <v>0</v>
      </c>
      <c r="U37" s="93">
        <f t="shared" si="6"/>
        <v>0</v>
      </c>
      <c r="V37" s="95"/>
      <c r="W37" s="95"/>
      <c r="X37" s="95"/>
      <c r="Y37" s="95"/>
      <c r="Z37" s="95"/>
      <c r="AA37" s="95"/>
      <c r="AB37" s="95"/>
      <c r="AC37" s="95"/>
      <c r="AD37" s="95"/>
      <c r="AE37" s="95" t="s">
        <v>99</v>
      </c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</row>
    <row r="38" spans="1:60" outlineLevel="1" x14ac:dyDescent="0.2">
      <c r="A38" s="133">
        <v>25</v>
      </c>
      <c r="B38" s="133" t="s">
        <v>138</v>
      </c>
      <c r="C38" s="134" t="s">
        <v>139</v>
      </c>
      <c r="D38" s="135" t="s">
        <v>119</v>
      </c>
      <c r="E38" s="136">
        <v>1E-3</v>
      </c>
      <c r="F38" s="164"/>
      <c r="G38" s="93">
        <f t="shared" si="7"/>
        <v>0</v>
      </c>
      <c r="H38" s="93">
        <v>0</v>
      </c>
      <c r="I38" s="93">
        <f t="shared" si="1"/>
        <v>0</v>
      </c>
      <c r="J38" s="93">
        <v>6910</v>
      </c>
      <c r="K38" s="93">
        <f t="shared" si="2"/>
        <v>6.91</v>
      </c>
      <c r="L38" s="93">
        <v>21</v>
      </c>
      <c r="M38" s="93">
        <f t="shared" si="3"/>
        <v>0</v>
      </c>
      <c r="N38" s="93">
        <v>0</v>
      </c>
      <c r="O38" s="93">
        <f t="shared" si="4"/>
        <v>0</v>
      </c>
      <c r="P38" s="93">
        <v>0</v>
      </c>
      <c r="Q38" s="93">
        <f t="shared" si="5"/>
        <v>0</v>
      </c>
      <c r="R38" s="93"/>
      <c r="S38" s="93"/>
      <c r="T38" s="94">
        <v>0</v>
      </c>
      <c r="U38" s="93">
        <f t="shared" si="6"/>
        <v>0</v>
      </c>
      <c r="V38" s="95"/>
      <c r="W38" s="95"/>
      <c r="X38" s="95"/>
      <c r="Y38" s="95"/>
      <c r="Z38" s="95"/>
      <c r="AA38" s="95"/>
      <c r="AB38" s="95"/>
      <c r="AC38" s="95"/>
      <c r="AD38" s="95"/>
      <c r="AE38" s="95" t="s">
        <v>99</v>
      </c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</row>
    <row r="39" spans="1:60" x14ac:dyDescent="0.2">
      <c r="A39" s="137" t="s">
        <v>94</v>
      </c>
      <c r="B39" s="137" t="s">
        <v>46</v>
      </c>
      <c r="C39" s="138" t="s">
        <v>47</v>
      </c>
      <c r="D39" s="139"/>
      <c r="E39" s="140"/>
      <c r="F39" s="96"/>
      <c r="G39" s="96">
        <f>SUMIF(AE40:AE40,"&lt;&gt;NOR",G40:G40)</f>
        <v>0</v>
      </c>
      <c r="H39" s="96"/>
      <c r="I39" s="96" t="e">
        <f>SUM(#REF!)</f>
        <v>#REF!</v>
      </c>
      <c r="J39" s="96"/>
      <c r="K39" s="96" t="e">
        <f>SUM(#REF!)</f>
        <v>#REF!</v>
      </c>
      <c r="L39" s="96"/>
      <c r="M39" s="96" t="e">
        <f>SUM(#REF!)</f>
        <v>#REF!</v>
      </c>
      <c r="N39" s="96"/>
      <c r="O39" s="96" t="e">
        <f>SUM(#REF!)</f>
        <v>#REF!</v>
      </c>
      <c r="P39" s="96"/>
      <c r="Q39" s="96" t="e">
        <f>SUM(#REF!)</f>
        <v>#REF!</v>
      </c>
      <c r="R39" s="96"/>
      <c r="S39" s="96"/>
      <c r="T39" s="97"/>
      <c r="U39" s="96" t="e">
        <f>SUM(#REF!)</f>
        <v>#REF!</v>
      </c>
      <c r="AE39" t="s">
        <v>95</v>
      </c>
    </row>
    <row r="40" spans="1:60" ht="33.75" outlineLevel="1" x14ac:dyDescent="0.2">
      <c r="A40" s="141">
        <v>27</v>
      </c>
      <c r="B40" s="141" t="s">
        <v>816</v>
      </c>
      <c r="C40" s="142" t="s">
        <v>817</v>
      </c>
      <c r="D40" s="143" t="s">
        <v>140</v>
      </c>
      <c r="E40" s="144">
        <v>1</v>
      </c>
      <c r="F40" s="165"/>
      <c r="G40" s="98">
        <f>E40*F40</f>
        <v>0</v>
      </c>
      <c r="H40" s="93">
        <v>0</v>
      </c>
      <c r="I40" s="93">
        <f>ROUND(E40*H40,2)</f>
        <v>0</v>
      </c>
      <c r="J40" s="93">
        <v>25000</v>
      </c>
      <c r="K40" s="93">
        <f>ROUND(E40*J40,2)</f>
        <v>25000</v>
      </c>
      <c r="L40" s="93">
        <v>21</v>
      </c>
      <c r="M40" s="93">
        <f>G40*(1+L40/100)</f>
        <v>0</v>
      </c>
      <c r="N40" s="93">
        <v>0</v>
      </c>
      <c r="O40" s="93">
        <f>ROUND(E40*N40,2)</f>
        <v>0</v>
      </c>
      <c r="P40" s="93">
        <v>0</v>
      </c>
      <c r="Q40" s="93">
        <f>ROUND(E40*P40,2)</f>
        <v>0</v>
      </c>
      <c r="R40" s="93"/>
      <c r="S40" s="93"/>
      <c r="T40" s="94">
        <v>0</v>
      </c>
      <c r="U40" s="93">
        <f>ROUND(E40*T40,2)</f>
        <v>0</v>
      </c>
      <c r="V40" s="95"/>
      <c r="W40" s="95"/>
      <c r="X40" s="95"/>
      <c r="Y40" s="95"/>
      <c r="Z40" s="95"/>
      <c r="AA40" s="95"/>
      <c r="AB40" s="95"/>
      <c r="AC40" s="95"/>
      <c r="AD40" s="95"/>
      <c r="AE40" s="95" t="s">
        <v>99</v>
      </c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</row>
    <row r="41" spans="1:60" x14ac:dyDescent="0.2">
      <c r="A41" s="1"/>
      <c r="B41" s="2" t="s">
        <v>141</v>
      </c>
      <c r="C41" s="146" t="s">
        <v>141</v>
      </c>
      <c r="D41" s="4"/>
      <c r="E41" s="234" t="s">
        <v>703</v>
      </c>
      <c r="F41" s="234"/>
      <c r="G41" s="116">
        <f>G8+G10+G13+G15+G17+G19+G24+G27+G30+G39</f>
        <v>0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AC41">
        <v>15</v>
      </c>
      <c r="AD41">
        <v>21</v>
      </c>
    </row>
    <row r="42" spans="1:60" x14ac:dyDescent="0.2">
      <c r="C42" s="145"/>
      <c r="D42" s="88"/>
      <c r="AE42" t="s">
        <v>142</v>
      </c>
    </row>
    <row r="43" spans="1:60" x14ac:dyDescent="0.2">
      <c r="D43" s="88"/>
    </row>
    <row r="44" spans="1:60" x14ac:dyDescent="0.2">
      <c r="D44" s="88"/>
    </row>
    <row r="45" spans="1:60" x14ac:dyDescent="0.2">
      <c r="D45" s="88"/>
    </row>
    <row r="46" spans="1:60" x14ac:dyDescent="0.2">
      <c r="D46" s="88"/>
    </row>
    <row r="47" spans="1:60" x14ac:dyDescent="0.2">
      <c r="D47" s="88"/>
    </row>
    <row r="48" spans="1:60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</sheetData>
  <mergeCells count="5">
    <mergeCell ref="A1:G1"/>
    <mergeCell ref="C2:G2"/>
    <mergeCell ref="C3:G3"/>
    <mergeCell ref="C4:G4"/>
    <mergeCell ref="E41:F41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01952-8C12-46CB-AA49-949A48613C3A}">
  <sheetPr>
    <outlinePr summaryBelow="0"/>
  </sheetPr>
  <dimension ref="A1:BH4988"/>
  <sheetViews>
    <sheetView zoomScaleNormal="100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9.140625" hidden="1" customWidth="1"/>
    <col min="29" max="39" width="0" hidden="1" customWidth="1"/>
  </cols>
  <sheetData>
    <row r="1" spans="1:60" ht="15.75" customHeight="1" x14ac:dyDescent="0.25">
      <c r="A1" s="230" t="s">
        <v>2</v>
      </c>
      <c r="B1" s="230"/>
      <c r="C1" s="230"/>
      <c r="D1" s="230"/>
      <c r="E1" s="230"/>
      <c r="F1" s="230"/>
      <c r="G1" s="230"/>
      <c r="AE1" t="s">
        <v>67</v>
      </c>
    </row>
    <row r="2" spans="1:60" ht="24.95" customHeight="1" x14ac:dyDescent="0.2">
      <c r="A2" s="117" t="s">
        <v>68</v>
      </c>
      <c r="B2" s="118"/>
      <c r="C2" s="231" t="s">
        <v>813</v>
      </c>
      <c r="D2" s="232"/>
      <c r="E2" s="232"/>
      <c r="F2" s="232"/>
      <c r="G2" s="233"/>
      <c r="AE2" t="s">
        <v>69</v>
      </c>
    </row>
    <row r="3" spans="1:60" ht="24.95" customHeight="1" x14ac:dyDescent="0.2">
      <c r="A3" s="117" t="s">
        <v>3</v>
      </c>
      <c r="B3" s="118"/>
      <c r="C3" s="232" t="s">
        <v>179</v>
      </c>
      <c r="D3" s="232"/>
      <c r="E3" s="232"/>
      <c r="F3" s="232"/>
      <c r="G3" s="233"/>
      <c r="AE3" t="s">
        <v>70</v>
      </c>
    </row>
    <row r="4" spans="1:60" ht="24.95" customHeight="1" x14ac:dyDescent="0.2">
      <c r="A4" s="117" t="s">
        <v>4</v>
      </c>
      <c r="B4" s="118"/>
      <c r="C4" s="231"/>
      <c r="D4" s="232"/>
      <c r="E4" s="232"/>
      <c r="F4" s="232"/>
      <c r="G4" s="233"/>
      <c r="AE4" t="s">
        <v>71</v>
      </c>
    </row>
    <row r="5" spans="1:60" x14ac:dyDescent="0.2">
      <c r="A5" s="119" t="s">
        <v>72</v>
      </c>
      <c r="B5" s="120"/>
      <c r="C5" s="120"/>
      <c r="D5" s="121"/>
      <c r="E5" s="122"/>
      <c r="F5" s="122"/>
      <c r="G5" s="123"/>
      <c r="AE5" t="s">
        <v>73</v>
      </c>
    </row>
    <row r="6" spans="1:60" x14ac:dyDescent="0.2">
      <c r="D6" s="88"/>
    </row>
    <row r="7" spans="1:60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60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SUMIF(AE9:AE10,"&lt;&gt;NOR",G9:G10)</f>
        <v>0</v>
      </c>
      <c r="H8" s="91"/>
      <c r="I8" s="91">
        <f>SUM(I9:I10)</f>
        <v>9473.34</v>
      </c>
      <c r="J8" s="91"/>
      <c r="K8" s="91">
        <f>SUM(K9:K10)</f>
        <v>20723.66</v>
      </c>
      <c r="L8" s="91"/>
      <c r="M8" s="91">
        <f>SUM(M9:M10)</f>
        <v>0</v>
      </c>
      <c r="N8" s="91"/>
      <c r="O8" s="91">
        <f>SUM(O9:O10)</f>
        <v>4.4000000000000004</v>
      </c>
      <c r="P8" s="91"/>
      <c r="Q8" s="91">
        <f>SUM(Q9:Q10)</f>
        <v>0</v>
      </c>
      <c r="R8" s="91"/>
      <c r="S8" s="91"/>
      <c r="T8" s="92"/>
      <c r="U8" s="91">
        <f>SUM(U9:U10)</f>
        <v>19.100000000000001</v>
      </c>
      <c r="AE8" t="s">
        <v>95</v>
      </c>
    </row>
    <row r="9" spans="1:60" ht="22.5" outlineLevel="1" x14ac:dyDescent="0.2">
      <c r="A9" s="133">
        <v>1</v>
      </c>
      <c r="B9" s="133" t="s">
        <v>96</v>
      </c>
      <c r="C9" s="134" t="s">
        <v>159</v>
      </c>
      <c r="D9" s="135" t="s">
        <v>98</v>
      </c>
      <c r="E9" s="136">
        <v>13</v>
      </c>
      <c r="F9" s="164"/>
      <c r="G9" s="93">
        <f>E9*F9</f>
        <v>0</v>
      </c>
      <c r="H9" s="93">
        <v>245.82</v>
      </c>
      <c r="I9" s="93">
        <f>ROUND(E9*H9,2)</f>
        <v>3195.66</v>
      </c>
      <c r="J9" s="93">
        <v>587.18000000000006</v>
      </c>
      <c r="K9" s="93">
        <f>ROUND(E9*J9,2)</f>
        <v>7633.34</v>
      </c>
      <c r="L9" s="93">
        <v>21</v>
      </c>
      <c r="M9" s="93">
        <f>G9*(1+L9/100)</f>
        <v>0</v>
      </c>
      <c r="N9" s="93">
        <v>0.11842</v>
      </c>
      <c r="O9" s="93">
        <f>ROUND(E9*N9,2)</f>
        <v>1.54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7.26</v>
      </c>
      <c r="V9" s="95"/>
      <c r="W9" s="95"/>
      <c r="X9" s="95"/>
      <c r="Y9" s="95"/>
      <c r="Z9" s="95"/>
      <c r="AA9" s="95"/>
      <c r="AB9" s="95"/>
      <c r="AC9" s="95"/>
      <c r="AD9" s="95"/>
      <c r="AE9" s="95" t="s">
        <v>99</v>
      </c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</row>
    <row r="10" spans="1:60" ht="22.5" outlineLevel="1" x14ac:dyDescent="0.2">
      <c r="A10" s="133">
        <v>2</v>
      </c>
      <c r="B10" s="133" t="s">
        <v>160</v>
      </c>
      <c r="C10" s="134" t="s">
        <v>161</v>
      </c>
      <c r="D10" s="135" t="s">
        <v>98</v>
      </c>
      <c r="E10" s="136">
        <v>12</v>
      </c>
      <c r="F10" s="164"/>
      <c r="G10" s="93">
        <f t="shared" ref="G10:G36" si="0">E10*F10</f>
        <v>0</v>
      </c>
      <c r="H10" s="93">
        <v>523.14</v>
      </c>
      <c r="I10" s="93">
        <f>ROUND(E10*H10,2)</f>
        <v>6277.68</v>
      </c>
      <c r="J10" s="93">
        <v>1090.8600000000001</v>
      </c>
      <c r="K10" s="93">
        <f>ROUND(E10*J10,2)</f>
        <v>13090.32</v>
      </c>
      <c r="L10" s="93">
        <v>21</v>
      </c>
      <c r="M10" s="93">
        <f>G10*(1+L10/100)</f>
        <v>0</v>
      </c>
      <c r="N10" s="93">
        <v>0.23816000000000001</v>
      </c>
      <c r="O10" s="93">
        <f>ROUND(E10*N10,2)</f>
        <v>2.86</v>
      </c>
      <c r="P10" s="93">
        <v>0</v>
      </c>
      <c r="Q10" s="93">
        <f>ROUND(E10*P10,2)</f>
        <v>0</v>
      </c>
      <c r="R10" s="93"/>
      <c r="S10" s="93"/>
      <c r="T10" s="94">
        <v>0.98640000000000005</v>
      </c>
      <c r="U10" s="93">
        <f>ROUND(E10*T10,2)</f>
        <v>11.84</v>
      </c>
      <c r="V10" s="95"/>
      <c r="W10" s="95"/>
      <c r="X10" s="95"/>
      <c r="Y10" s="95"/>
      <c r="Z10" s="95"/>
      <c r="AA10" s="95"/>
      <c r="AB10" s="95"/>
      <c r="AC10" s="95"/>
      <c r="AD10" s="95"/>
      <c r="AE10" s="95" t="s">
        <v>99</v>
      </c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</row>
    <row r="11" spans="1:60" x14ac:dyDescent="0.2">
      <c r="A11" s="137" t="s">
        <v>94</v>
      </c>
      <c r="B11" s="137" t="s">
        <v>53</v>
      </c>
      <c r="C11" s="138" t="s">
        <v>54</v>
      </c>
      <c r="D11" s="139"/>
      <c r="E11" s="140"/>
      <c r="F11" s="96"/>
      <c r="G11" s="96">
        <f>SUMIF(AE12:AE12,"&lt;&gt;NOR",G12:G12)</f>
        <v>0</v>
      </c>
      <c r="H11" s="96"/>
      <c r="I11" s="96">
        <f>SUM(I12:I12)</f>
        <v>884.7</v>
      </c>
      <c r="J11" s="96"/>
      <c r="K11" s="96">
        <f>SUM(K12:K12)</f>
        <v>8374.94</v>
      </c>
      <c r="L11" s="96"/>
      <c r="M11" s="96">
        <f>SUM(M12:M12)</f>
        <v>0</v>
      </c>
      <c r="N11" s="96"/>
      <c r="O11" s="96">
        <f>SUM(O12:O12)</f>
        <v>0.78</v>
      </c>
      <c r="P11" s="96"/>
      <c r="Q11" s="96">
        <f>SUM(Q12:Q12)</f>
        <v>0</v>
      </c>
      <c r="R11" s="96"/>
      <c r="S11" s="96"/>
      <c r="T11" s="97"/>
      <c r="U11" s="96">
        <f>SUM(U12:U12)</f>
        <v>10.52</v>
      </c>
      <c r="AE11" t="s">
        <v>95</v>
      </c>
    </row>
    <row r="12" spans="1:60" outlineLevel="1" x14ac:dyDescent="0.2">
      <c r="A12" s="133">
        <v>3</v>
      </c>
      <c r="B12" s="133" t="s">
        <v>105</v>
      </c>
      <c r="C12" s="134" t="s">
        <v>106</v>
      </c>
      <c r="D12" s="135" t="s">
        <v>104</v>
      </c>
      <c r="E12" s="136">
        <v>5.1130000000000004</v>
      </c>
      <c r="F12" s="164"/>
      <c r="G12" s="93">
        <f t="shared" si="0"/>
        <v>0</v>
      </c>
      <c r="H12" s="93">
        <v>173.03</v>
      </c>
      <c r="I12" s="93">
        <f>ROUND(E12*H12,2)</f>
        <v>884.7</v>
      </c>
      <c r="J12" s="93">
        <v>1637.97</v>
      </c>
      <c r="K12" s="93">
        <f>ROUND(E12*J12,2)</f>
        <v>8374.94</v>
      </c>
      <c r="L12" s="93">
        <v>21</v>
      </c>
      <c r="M12" s="93">
        <f>G12*(1+L12/100)</f>
        <v>0</v>
      </c>
      <c r="N12" s="93">
        <v>0.15276999999999999</v>
      </c>
      <c r="O12" s="93">
        <f>ROUND(E12*N12,2)</f>
        <v>0.78</v>
      </c>
      <c r="P12" s="93">
        <v>0</v>
      </c>
      <c r="Q12" s="93">
        <f>ROUND(E12*P12,2)</f>
        <v>0</v>
      </c>
      <c r="R12" s="93"/>
      <c r="S12" s="93"/>
      <c r="T12" s="94">
        <v>2.05701</v>
      </c>
      <c r="U12" s="93">
        <f>ROUND(E12*T12,2)</f>
        <v>10.52</v>
      </c>
      <c r="V12" s="95"/>
      <c r="W12" s="95"/>
      <c r="X12" s="95"/>
      <c r="Y12" s="95"/>
      <c r="Z12" s="95"/>
      <c r="AA12" s="95"/>
      <c r="AB12" s="95"/>
      <c r="AC12" s="95"/>
      <c r="AD12" s="95"/>
      <c r="AE12" s="95" t="s">
        <v>107</v>
      </c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</row>
    <row r="13" spans="1:60" x14ac:dyDescent="0.2">
      <c r="A13" s="137" t="s">
        <v>94</v>
      </c>
      <c r="B13" s="137" t="s">
        <v>55</v>
      </c>
      <c r="C13" s="138" t="s">
        <v>56</v>
      </c>
      <c r="D13" s="139"/>
      <c r="E13" s="140"/>
      <c r="F13" s="96"/>
      <c r="G13" s="96">
        <f>SUMIF(AE14:AE14,"&lt;&gt;NOR",G14:G14)</f>
        <v>0</v>
      </c>
      <c r="H13" s="96"/>
      <c r="I13" s="96">
        <f>SUM(I14:I14)</f>
        <v>7480</v>
      </c>
      <c r="J13" s="96"/>
      <c r="K13" s="96">
        <f>SUM(K14:K14)</f>
        <v>18820</v>
      </c>
      <c r="L13" s="96"/>
      <c r="M13" s="96">
        <f>SUM(M14:M14)</f>
        <v>0</v>
      </c>
      <c r="N13" s="96"/>
      <c r="O13" s="96">
        <f>SUM(O14:O14)</f>
        <v>0.59</v>
      </c>
      <c r="P13" s="96"/>
      <c r="Q13" s="96">
        <f>SUM(Q14:Q14)</f>
        <v>0</v>
      </c>
      <c r="R13" s="96"/>
      <c r="S13" s="96"/>
      <c r="T13" s="97"/>
      <c r="U13" s="96">
        <f>SUM(U14:U14)</f>
        <v>26</v>
      </c>
      <c r="AE13" t="s">
        <v>95</v>
      </c>
    </row>
    <row r="14" spans="1:60" outlineLevel="1" x14ac:dyDescent="0.2">
      <c r="A14" s="133">
        <v>4</v>
      </c>
      <c r="B14" s="133" t="s">
        <v>108</v>
      </c>
      <c r="C14" s="134" t="s">
        <v>109</v>
      </c>
      <c r="D14" s="135" t="s">
        <v>104</v>
      </c>
      <c r="E14" s="136">
        <v>100</v>
      </c>
      <c r="F14" s="164"/>
      <c r="G14" s="93">
        <f t="shared" si="0"/>
        <v>0</v>
      </c>
      <c r="H14" s="93">
        <v>74.8</v>
      </c>
      <c r="I14" s="93">
        <f>ROUND(E14*H14,2)</f>
        <v>7480</v>
      </c>
      <c r="J14" s="93">
        <v>188.2</v>
      </c>
      <c r="K14" s="93">
        <f>ROUND(E14*J14,2)</f>
        <v>18820</v>
      </c>
      <c r="L14" s="93">
        <v>21</v>
      </c>
      <c r="M14" s="93">
        <f>G14*(1+L14/100)</f>
        <v>0</v>
      </c>
      <c r="N14" s="93">
        <v>5.9199999999999999E-3</v>
      </c>
      <c r="O14" s="93">
        <f>ROUND(E14*N14,2)</f>
        <v>0.59</v>
      </c>
      <c r="P14" s="93">
        <v>0</v>
      </c>
      <c r="Q14" s="93">
        <f>ROUND(E14*P14,2)</f>
        <v>0</v>
      </c>
      <c r="R14" s="93"/>
      <c r="S14" s="93"/>
      <c r="T14" s="94">
        <v>0.26</v>
      </c>
      <c r="U14" s="93">
        <f>ROUND(E14*T14,2)</f>
        <v>26</v>
      </c>
      <c r="V14" s="95"/>
      <c r="W14" s="95"/>
      <c r="X14" s="95"/>
      <c r="Y14" s="95"/>
      <c r="Z14" s="95"/>
      <c r="AA14" s="95"/>
      <c r="AB14" s="95"/>
      <c r="AC14" s="95"/>
      <c r="AD14" s="95"/>
      <c r="AE14" s="95" t="s">
        <v>99</v>
      </c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</row>
    <row r="15" spans="1:60" x14ac:dyDescent="0.2">
      <c r="A15" s="137" t="s">
        <v>94</v>
      </c>
      <c r="B15" s="137" t="s">
        <v>59</v>
      </c>
      <c r="C15" s="138" t="s">
        <v>60</v>
      </c>
      <c r="D15" s="139"/>
      <c r="E15" s="140"/>
      <c r="F15" s="96"/>
      <c r="G15" s="96">
        <f>SUMIF(AE16:AE19,"&lt;&gt;NOR",G16:G19)</f>
        <v>0</v>
      </c>
      <c r="H15" s="96"/>
      <c r="I15" s="96">
        <f>SUM(I16:I19)</f>
        <v>547.13</v>
      </c>
      <c r="J15" s="96"/>
      <c r="K15" s="96">
        <f>SUM(K16:K19)</f>
        <v>18759.27</v>
      </c>
      <c r="L15" s="96"/>
      <c r="M15" s="96">
        <f>SUM(M16:M19)</f>
        <v>0</v>
      </c>
      <c r="N15" s="96"/>
      <c r="O15" s="96">
        <f>SUM(O16:O19)</f>
        <v>0.02</v>
      </c>
      <c r="P15" s="96"/>
      <c r="Q15" s="96">
        <f>SUM(Q16:Q19)</f>
        <v>5.1099999999999994</v>
      </c>
      <c r="R15" s="96"/>
      <c r="S15" s="96"/>
      <c r="T15" s="97"/>
      <c r="U15" s="96">
        <f>SUM(U16:U19)</f>
        <v>33.54</v>
      </c>
      <c r="AE15" t="s">
        <v>95</v>
      </c>
    </row>
    <row r="16" spans="1:60" outlineLevel="1" x14ac:dyDescent="0.2">
      <c r="A16" s="133">
        <v>5</v>
      </c>
      <c r="B16" s="133" t="s">
        <v>162</v>
      </c>
      <c r="C16" s="134" t="s">
        <v>163</v>
      </c>
      <c r="D16" s="135" t="s">
        <v>98</v>
      </c>
      <c r="E16" s="136">
        <v>12</v>
      </c>
      <c r="F16" s="164"/>
      <c r="G16" s="93">
        <f t="shared" si="0"/>
        <v>0</v>
      </c>
      <c r="H16" s="93">
        <v>7.97</v>
      </c>
      <c r="I16" s="93">
        <f>ROUND(E16*H16,2)</f>
        <v>95.64</v>
      </c>
      <c r="J16" s="93">
        <v>49.230000000000004</v>
      </c>
      <c r="K16" s="93">
        <f>ROUND(E16*J16,2)</f>
        <v>590.76</v>
      </c>
      <c r="L16" s="93">
        <v>21</v>
      </c>
      <c r="M16" s="93">
        <f>G16*(1+L16/100)</f>
        <v>0</v>
      </c>
      <c r="N16" s="93">
        <v>3.4000000000000002E-4</v>
      </c>
      <c r="O16" s="93">
        <f>ROUND(E16*N16,2)</f>
        <v>0</v>
      </c>
      <c r="P16" s="93">
        <v>6.9000000000000006E-2</v>
      </c>
      <c r="Q16" s="93">
        <f>ROUND(E16*P16,2)</f>
        <v>0.83</v>
      </c>
      <c r="R16" s="93"/>
      <c r="S16" s="93"/>
      <c r="T16" s="94">
        <v>0.21299999999999999</v>
      </c>
      <c r="U16" s="93">
        <f>ROUND(E16*T16,2)</f>
        <v>2.56</v>
      </c>
      <c r="V16" s="95"/>
      <c r="W16" s="95"/>
      <c r="X16" s="95"/>
      <c r="Y16" s="95"/>
      <c r="Z16" s="95"/>
      <c r="AA16" s="95"/>
      <c r="AB16" s="95"/>
      <c r="AC16" s="95"/>
      <c r="AD16" s="95"/>
      <c r="AE16" s="95" t="s">
        <v>99</v>
      </c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</row>
    <row r="17" spans="1:60" outlineLevel="1" x14ac:dyDescent="0.2">
      <c r="A17" s="133">
        <v>6</v>
      </c>
      <c r="B17" s="133" t="s">
        <v>164</v>
      </c>
      <c r="C17" s="134" t="s">
        <v>165</v>
      </c>
      <c r="D17" s="135" t="s">
        <v>98</v>
      </c>
      <c r="E17" s="136">
        <v>12</v>
      </c>
      <c r="F17" s="164"/>
      <c r="G17" s="93">
        <f t="shared" si="0"/>
        <v>0</v>
      </c>
      <c r="H17" s="93">
        <v>31.68</v>
      </c>
      <c r="I17" s="93">
        <f>ROUND(E17*H17,2)</f>
        <v>380.16</v>
      </c>
      <c r="J17" s="93">
        <v>1188.32</v>
      </c>
      <c r="K17" s="93">
        <f>ROUND(E17*J17,2)</f>
        <v>14259.84</v>
      </c>
      <c r="L17" s="93">
        <v>21</v>
      </c>
      <c r="M17" s="93">
        <f>G17*(1+L17/100)</f>
        <v>0</v>
      </c>
      <c r="N17" s="93">
        <v>1.33E-3</v>
      </c>
      <c r="O17" s="93">
        <f>ROUND(E17*N17,2)</f>
        <v>0.02</v>
      </c>
      <c r="P17" s="93">
        <v>0.27600000000000002</v>
      </c>
      <c r="Q17" s="93">
        <f>ROUND(E17*P17,2)</f>
        <v>3.31</v>
      </c>
      <c r="R17" s="93"/>
      <c r="S17" s="93"/>
      <c r="T17" s="94">
        <v>2.024</v>
      </c>
      <c r="U17" s="93">
        <f>ROUND(E17*T17,2)</f>
        <v>24.29</v>
      </c>
      <c r="V17" s="95"/>
      <c r="W17" s="95"/>
      <c r="X17" s="95"/>
      <c r="Y17" s="95"/>
      <c r="Z17" s="95"/>
      <c r="AA17" s="95"/>
      <c r="AB17" s="95"/>
      <c r="AC17" s="95"/>
      <c r="AD17" s="95"/>
      <c r="AE17" s="95" t="s">
        <v>99</v>
      </c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</row>
    <row r="18" spans="1:60" outlineLevel="1" x14ac:dyDescent="0.2">
      <c r="A18" s="133">
        <v>7</v>
      </c>
      <c r="B18" s="133" t="s">
        <v>112</v>
      </c>
      <c r="C18" s="134" t="s">
        <v>166</v>
      </c>
      <c r="D18" s="135" t="s">
        <v>98</v>
      </c>
      <c r="E18" s="136">
        <v>1</v>
      </c>
      <c r="F18" s="164"/>
      <c r="G18" s="93">
        <f t="shared" si="0"/>
        <v>0</v>
      </c>
      <c r="H18" s="93">
        <v>7.97</v>
      </c>
      <c r="I18" s="93">
        <f>ROUND(E18*H18,2)</f>
        <v>7.97</v>
      </c>
      <c r="J18" s="93">
        <v>474.03</v>
      </c>
      <c r="K18" s="93">
        <f>ROUND(E18*J18,2)</f>
        <v>474.03</v>
      </c>
      <c r="L18" s="93">
        <v>21</v>
      </c>
      <c r="M18" s="93">
        <f>G18*(1+L18/100)</f>
        <v>0</v>
      </c>
      <c r="N18" s="93">
        <v>3.4000000000000002E-4</v>
      </c>
      <c r="O18" s="93">
        <f>ROUND(E18*N18,2)</f>
        <v>0</v>
      </c>
      <c r="P18" s="93">
        <v>0.13800000000000001</v>
      </c>
      <c r="Q18" s="93">
        <f>ROUND(E18*P18,2)</f>
        <v>0.14000000000000001</v>
      </c>
      <c r="R18" s="93"/>
      <c r="S18" s="93"/>
      <c r="T18" s="94">
        <v>0.81299999999999994</v>
      </c>
      <c r="U18" s="93">
        <f>ROUND(E18*T18,2)</f>
        <v>0.81</v>
      </c>
      <c r="V18" s="95"/>
      <c r="W18" s="95"/>
      <c r="X18" s="95"/>
      <c r="Y18" s="95"/>
      <c r="Z18" s="95"/>
      <c r="AA18" s="95"/>
      <c r="AB18" s="95"/>
      <c r="AC18" s="95"/>
      <c r="AD18" s="95"/>
      <c r="AE18" s="95" t="s">
        <v>99</v>
      </c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</row>
    <row r="19" spans="1:60" outlineLevel="1" x14ac:dyDescent="0.2">
      <c r="A19" s="133">
        <v>8</v>
      </c>
      <c r="B19" s="133" t="s">
        <v>114</v>
      </c>
      <c r="C19" s="134" t="s">
        <v>115</v>
      </c>
      <c r="D19" s="135" t="s">
        <v>98</v>
      </c>
      <c r="E19" s="136">
        <v>2</v>
      </c>
      <c r="F19" s="164"/>
      <c r="G19" s="93">
        <f t="shared" si="0"/>
        <v>0</v>
      </c>
      <c r="H19" s="93">
        <v>31.68</v>
      </c>
      <c r="I19" s="93">
        <f>ROUND(E19*H19,2)</f>
        <v>63.36</v>
      </c>
      <c r="J19" s="93">
        <v>1717.32</v>
      </c>
      <c r="K19" s="93">
        <f>ROUND(E19*J19,2)</f>
        <v>3434.64</v>
      </c>
      <c r="L19" s="93">
        <v>21</v>
      </c>
      <c r="M19" s="93">
        <f>G19*(1+L19/100)</f>
        <v>0</v>
      </c>
      <c r="N19" s="93">
        <v>1.33E-3</v>
      </c>
      <c r="O19" s="93">
        <f>ROUND(E19*N19,2)</f>
        <v>0</v>
      </c>
      <c r="P19" s="93">
        <v>0.41299999999999998</v>
      </c>
      <c r="Q19" s="93">
        <f>ROUND(E19*P19,2)</f>
        <v>0.83</v>
      </c>
      <c r="R19" s="93"/>
      <c r="S19" s="93"/>
      <c r="T19" s="94">
        <v>2.9420000000000002</v>
      </c>
      <c r="U19" s="93">
        <f>ROUND(E19*T19,2)</f>
        <v>5.88</v>
      </c>
      <c r="V19" s="95"/>
      <c r="W19" s="95"/>
      <c r="X19" s="95"/>
      <c r="Y19" s="95"/>
      <c r="Z19" s="95"/>
      <c r="AA19" s="95"/>
      <c r="AB19" s="95"/>
      <c r="AC19" s="95"/>
      <c r="AD19" s="95"/>
      <c r="AE19" s="95" t="s">
        <v>99</v>
      </c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</row>
    <row r="20" spans="1:60" x14ac:dyDescent="0.2">
      <c r="A20" s="137" t="s">
        <v>94</v>
      </c>
      <c r="B20" s="137" t="s">
        <v>61</v>
      </c>
      <c r="C20" s="138" t="s">
        <v>62</v>
      </c>
      <c r="D20" s="139"/>
      <c r="E20" s="140"/>
      <c r="F20" s="96"/>
      <c r="G20" s="96">
        <f>SUMIF(AE21:AE22,"&lt;&gt;NOR",G21:G22)</f>
        <v>0</v>
      </c>
      <c r="H20" s="96"/>
      <c r="I20" s="96">
        <f>SUM(I21:I22)</f>
        <v>0</v>
      </c>
      <c r="J20" s="96"/>
      <c r="K20" s="96">
        <f>SUM(K21:K22)</f>
        <v>7951.84</v>
      </c>
      <c r="L20" s="96"/>
      <c r="M20" s="96">
        <f>SUM(M21:M22)</f>
        <v>0</v>
      </c>
      <c r="N20" s="96"/>
      <c r="O20" s="96">
        <f>SUM(O21:O22)</f>
        <v>0</v>
      </c>
      <c r="P20" s="96"/>
      <c r="Q20" s="96">
        <f>SUM(Q21:Q22)</f>
        <v>0</v>
      </c>
      <c r="R20" s="96"/>
      <c r="S20" s="96"/>
      <c r="T20" s="97"/>
      <c r="U20" s="96">
        <f>SUM(U21:U22)</f>
        <v>12.09</v>
      </c>
      <c r="AE20" t="s">
        <v>95</v>
      </c>
    </row>
    <row r="21" spans="1:60" outlineLevel="1" x14ac:dyDescent="0.2">
      <c r="A21" s="133">
        <v>11</v>
      </c>
      <c r="B21" s="133" t="s">
        <v>117</v>
      </c>
      <c r="C21" s="134" t="s">
        <v>118</v>
      </c>
      <c r="D21" s="135" t="s">
        <v>119</v>
      </c>
      <c r="E21" s="136">
        <v>0.59200000000000008</v>
      </c>
      <c r="F21" s="164"/>
      <c r="G21" s="93">
        <f t="shared" si="0"/>
        <v>0</v>
      </c>
      <c r="H21" s="93">
        <v>0</v>
      </c>
      <c r="I21" s="93">
        <f>ROUND(E21*H21,2)</f>
        <v>0</v>
      </c>
      <c r="J21" s="93">
        <v>4465</v>
      </c>
      <c r="K21" s="93">
        <f>ROUND(E21*J21,2)</f>
        <v>2643.28</v>
      </c>
      <c r="L21" s="93">
        <v>21</v>
      </c>
      <c r="M21" s="93">
        <f>G21*(1+L21/100)</f>
        <v>0</v>
      </c>
      <c r="N21" s="93">
        <v>0</v>
      </c>
      <c r="O21" s="93">
        <f>ROUND(E21*N21,2)</f>
        <v>0</v>
      </c>
      <c r="P21" s="93">
        <v>0</v>
      </c>
      <c r="Q21" s="93">
        <f>ROUND(E21*P21,2)</f>
        <v>0</v>
      </c>
      <c r="R21" s="93"/>
      <c r="S21" s="93"/>
      <c r="T21" s="94">
        <v>7.3479999999999999</v>
      </c>
      <c r="U21" s="93">
        <f>ROUND(E21*T21,2)</f>
        <v>4.3499999999999996</v>
      </c>
      <c r="V21" s="95"/>
      <c r="W21" s="95"/>
      <c r="X21" s="95"/>
      <c r="Y21" s="95"/>
      <c r="Z21" s="95"/>
      <c r="AA21" s="95"/>
      <c r="AB21" s="95"/>
      <c r="AC21" s="95"/>
      <c r="AD21" s="95"/>
      <c r="AE21" s="95" t="s">
        <v>99</v>
      </c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</row>
    <row r="22" spans="1:60" outlineLevel="1" x14ac:dyDescent="0.2">
      <c r="A22" s="133">
        <v>12</v>
      </c>
      <c r="B22" s="133" t="s">
        <v>120</v>
      </c>
      <c r="C22" s="134" t="s">
        <v>121</v>
      </c>
      <c r="D22" s="135" t="s">
        <v>119</v>
      </c>
      <c r="E22" s="136">
        <v>9.09</v>
      </c>
      <c r="F22" s="164"/>
      <c r="G22" s="93">
        <f t="shared" si="0"/>
        <v>0</v>
      </c>
      <c r="H22" s="93">
        <v>0</v>
      </c>
      <c r="I22" s="93">
        <f>ROUND(E22*H22,2)</f>
        <v>0</v>
      </c>
      <c r="J22" s="93">
        <v>584</v>
      </c>
      <c r="K22" s="93">
        <f>ROUND(E22*J22,2)</f>
        <v>5308.56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0</v>
      </c>
      <c r="Q22" s="93">
        <f>ROUND(E22*P22,2)</f>
        <v>0</v>
      </c>
      <c r="R22" s="93"/>
      <c r="S22" s="93"/>
      <c r="T22" s="94">
        <v>0.85199999999999998</v>
      </c>
      <c r="U22" s="93">
        <f>ROUND(E22*T22,2)</f>
        <v>7.74</v>
      </c>
      <c r="V22" s="147"/>
      <c r="W22" s="95"/>
      <c r="X22" s="95"/>
      <c r="Y22" s="95"/>
      <c r="Z22" s="95"/>
      <c r="AA22" s="95"/>
      <c r="AB22" s="95"/>
      <c r="AC22" s="95"/>
      <c r="AD22" s="95"/>
      <c r="AE22" s="95" t="s">
        <v>99</v>
      </c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</row>
    <row r="23" spans="1:60" x14ac:dyDescent="0.2">
      <c r="A23" s="137" t="s">
        <v>94</v>
      </c>
      <c r="B23" s="137" t="s">
        <v>157</v>
      </c>
      <c r="C23" s="138" t="s">
        <v>158</v>
      </c>
      <c r="D23" s="139"/>
      <c r="E23" s="140"/>
      <c r="F23" s="96"/>
      <c r="G23" s="96">
        <f>SUMIF(AE24:AE28,"&lt;&gt;NOR",G24:G28)</f>
        <v>0</v>
      </c>
      <c r="H23" s="96"/>
      <c r="I23" s="96">
        <f>SUM(I24:I28)</f>
        <v>15380.65</v>
      </c>
      <c r="J23" s="96"/>
      <c r="K23" s="96">
        <f>SUM(K24:K28)</f>
        <v>150850.54999999999</v>
      </c>
      <c r="L23" s="96"/>
      <c r="M23" s="96">
        <f>SUM(M24:M28)</f>
        <v>0</v>
      </c>
      <c r="N23" s="96"/>
      <c r="O23" s="96">
        <f>SUM(O24:O28)</f>
        <v>7.0000000000000007E-2</v>
      </c>
      <c r="P23" s="96"/>
      <c r="Q23" s="96">
        <f>SUM(Q24:Q28)</f>
        <v>0.41</v>
      </c>
      <c r="R23" s="96"/>
      <c r="S23" s="96"/>
      <c r="T23" s="97"/>
      <c r="U23" s="96">
        <f>SUM(U24:U28)</f>
        <v>188.86</v>
      </c>
      <c r="AE23" t="s">
        <v>95</v>
      </c>
    </row>
    <row r="24" spans="1:60" outlineLevel="1" x14ac:dyDescent="0.2">
      <c r="A24" s="133">
        <v>13</v>
      </c>
      <c r="B24" s="133" t="s">
        <v>168</v>
      </c>
      <c r="C24" s="134" t="s">
        <v>169</v>
      </c>
      <c r="D24" s="135" t="s">
        <v>104</v>
      </c>
      <c r="E24" s="136">
        <v>103.6</v>
      </c>
      <c r="F24" s="164"/>
      <c r="G24" s="93">
        <f t="shared" si="0"/>
        <v>0</v>
      </c>
      <c r="H24" s="93">
        <v>0</v>
      </c>
      <c r="I24" s="93">
        <f>ROUND(E24*H24,2)</f>
        <v>0</v>
      </c>
      <c r="J24" s="93">
        <v>298.5</v>
      </c>
      <c r="K24" s="93">
        <f>ROUND(E24*J24,2)</f>
        <v>30924.6</v>
      </c>
      <c r="L24" s="93">
        <v>21</v>
      </c>
      <c r="M24" s="93">
        <f>G24*(1+L24/100)</f>
        <v>0</v>
      </c>
      <c r="N24" s="93">
        <v>0</v>
      </c>
      <c r="O24" s="93">
        <f>ROUND(E24*N24,2)</f>
        <v>0</v>
      </c>
      <c r="P24" s="93">
        <v>4.0000000000000001E-3</v>
      </c>
      <c r="Q24" s="93">
        <f>ROUND(E24*P24,2)</f>
        <v>0.41</v>
      </c>
      <c r="R24" s="93"/>
      <c r="S24" s="93"/>
      <c r="T24" s="94">
        <v>0.41</v>
      </c>
      <c r="U24" s="93">
        <f>ROUND(E24*T24,2)</f>
        <v>42.48</v>
      </c>
      <c r="V24" s="95"/>
      <c r="W24" s="95"/>
      <c r="X24" s="95"/>
      <c r="Y24" s="95"/>
      <c r="Z24" s="95"/>
      <c r="AA24" s="95"/>
      <c r="AB24" s="95"/>
      <c r="AC24" s="95"/>
      <c r="AD24" s="95"/>
      <c r="AE24" s="95" t="s">
        <v>99</v>
      </c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  <c r="BH24" s="95"/>
    </row>
    <row r="25" spans="1:60" outlineLevel="1" x14ac:dyDescent="0.2">
      <c r="A25" s="133">
        <v>14</v>
      </c>
      <c r="B25" s="133" t="s">
        <v>170</v>
      </c>
      <c r="C25" s="134" t="s">
        <v>171</v>
      </c>
      <c r="D25" s="135" t="s">
        <v>104</v>
      </c>
      <c r="E25" s="136">
        <v>103.6</v>
      </c>
      <c r="F25" s="164"/>
      <c r="G25" s="93">
        <f t="shared" si="0"/>
        <v>0</v>
      </c>
      <c r="H25" s="93">
        <v>4.55</v>
      </c>
      <c r="I25" s="93">
        <f>ROUND(E25*H25,2)</f>
        <v>471.38</v>
      </c>
      <c r="J25" s="93">
        <v>700.45</v>
      </c>
      <c r="K25" s="93">
        <f>ROUND(E25*J25,2)</f>
        <v>72566.62</v>
      </c>
      <c r="L25" s="93">
        <v>21</v>
      </c>
      <c r="M25" s="93">
        <f>G25*(1+L25/100)</f>
        <v>0</v>
      </c>
      <c r="N25" s="93">
        <v>3.0000000000000001E-5</v>
      </c>
      <c r="O25" s="93">
        <f>ROUND(E25*N25,2)</f>
        <v>0</v>
      </c>
      <c r="P25" s="93">
        <v>0</v>
      </c>
      <c r="Q25" s="93">
        <f>ROUND(E25*P25,2)</f>
        <v>0</v>
      </c>
      <c r="R25" s="93"/>
      <c r="S25" s="93"/>
      <c r="T25" s="94">
        <v>0.89300000000000002</v>
      </c>
      <c r="U25" s="93">
        <f>ROUND(E25*T25,2)</f>
        <v>92.51</v>
      </c>
      <c r="V25" s="95"/>
      <c r="W25" s="95"/>
      <c r="X25" s="95"/>
      <c r="Y25" s="95"/>
      <c r="Z25" s="95"/>
      <c r="AA25" s="95"/>
      <c r="AB25" s="95"/>
      <c r="AC25" s="95"/>
      <c r="AD25" s="95"/>
      <c r="AE25" s="95" t="s">
        <v>99</v>
      </c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</row>
    <row r="26" spans="1:60" outlineLevel="1" x14ac:dyDescent="0.2">
      <c r="A26" s="133">
        <v>15</v>
      </c>
      <c r="B26" s="133" t="s">
        <v>172</v>
      </c>
      <c r="C26" s="134" t="s">
        <v>173</v>
      </c>
      <c r="D26" s="135" t="s">
        <v>104</v>
      </c>
      <c r="E26" s="136">
        <v>103.6</v>
      </c>
      <c r="F26" s="164"/>
      <c r="G26" s="93">
        <f t="shared" si="0"/>
        <v>0</v>
      </c>
      <c r="H26" s="93">
        <v>2.02</v>
      </c>
      <c r="I26" s="93">
        <f>ROUND(E26*H26,2)</f>
        <v>209.27</v>
      </c>
      <c r="J26" s="93">
        <v>416.48</v>
      </c>
      <c r="K26" s="93">
        <f>ROUND(E26*J26,2)</f>
        <v>43147.33</v>
      </c>
      <c r="L26" s="93">
        <v>21</v>
      </c>
      <c r="M26" s="93">
        <f>G26*(1+L26/100)</f>
        <v>0</v>
      </c>
      <c r="N26" s="93">
        <v>3.0000000000000001E-5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0.52</v>
      </c>
      <c r="U26" s="93">
        <f>ROUND(E26*T26,2)</f>
        <v>53.87</v>
      </c>
      <c r="V26" s="95"/>
      <c r="W26" s="95"/>
      <c r="X26" s="95"/>
      <c r="Y26" s="95"/>
      <c r="Z26" s="95"/>
      <c r="AA26" s="95"/>
      <c r="AB26" s="95"/>
      <c r="AC26" s="95"/>
      <c r="AD26" s="95"/>
      <c r="AE26" s="95" t="s">
        <v>99</v>
      </c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</row>
    <row r="27" spans="1:60" outlineLevel="1" x14ac:dyDescent="0.2">
      <c r="A27" s="133">
        <v>16</v>
      </c>
      <c r="B27" s="133" t="s">
        <v>174</v>
      </c>
      <c r="C27" s="134" t="s">
        <v>175</v>
      </c>
      <c r="D27" s="135" t="s">
        <v>104</v>
      </c>
      <c r="E27" s="136">
        <v>15</v>
      </c>
      <c r="F27" s="164"/>
      <c r="G27" s="93">
        <f t="shared" si="0"/>
        <v>0</v>
      </c>
      <c r="H27" s="93">
        <v>980</v>
      </c>
      <c r="I27" s="93">
        <f>ROUND(E27*H27,2)</f>
        <v>14700</v>
      </c>
      <c r="J27" s="93">
        <v>0</v>
      </c>
      <c r="K27" s="93">
        <f>ROUND(E27*J27,2)</f>
        <v>0</v>
      </c>
      <c r="L27" s="93">
        <v>21</v>
      </c>
      <c r="M27" s="93">
        <f>G27*(1+L27/100)</f>
        <v>0</v>
      </c>
      <c r="N27" s="93">
        <v>4.4999999999999997E-3</v>
      </c>
      <c r="O27" s="93">
        <f>ROUND(E27*N27,2)</f>
        <v>7.0000000000000007E-2</v>
      </c>
      <c r="P27" s="93">
        <v>0</v>
      </c>
      <c r="Q27" s="93">
        <f>ROUND(E27*P27,2)</f>
        <v>0</v>
      </c>
      <c r="R27" s="93"/>
      <c r="S27" s="93"/>
      <c r="T27" s="94">
        <v>0</v>
      </c>
      <c r="U27" s="93">
        <f>ROUND(E27*T27,2)</f>
        <v>0</v>
      </c>
      <c r="V27" s="95"/>
      <c r="W27" s="95"/>
      <c r="X27" s="95"/>
      <c r="Y27" s="95"/>
      <c r="Z27" s="95"/>
      <c r="AA27" s="95"/>
      <c r="AB27" s="95"/>
      <c r="AC27" s="95"/>
      <c r="AD27" s="95"/>
      <c r="AE27" s="95" t="s">
        <v>176</v>
      </c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  <c r="BH27" s="95"/>
    </row>
    <row r="28" spans="1:60" outlineLevel="1" x14ac:dyDescent="0.2">
      <c r="A28" s="133">
        <v>17</v>
      </c>
      <c r="B28" s="133" t="s">
        <v>177</v>
      </c>
      <c r="C28" s="134" t="s">
        <v>178</v>
      </c>
      <c r="D28" s="135" t="s">
        <v>0</v>
      </c>
      <c r="E28" s="136">
        <v>1620</v>
      </c>
      <c r="F28" s="164"/>
      <c r="G28" s="93">
        <f t="shared" si="0"/>
        <v>0</v>
      </c>
      <c r="H28" s="93">
        <v>0</v>
      </c>
      <c r="I28" s="93">
        <f>ROUND(E28*H28,2)</f>
        <v>0</v>
      </c>
      <c r="J28" s="93">
        <v>2.6</v>
      </c>
      <c r="K28" s="93">
        <f>ROUND(E28*J28,2)</f>
        <v>4212</v>
      </c>
      <c r="L28" s="93">
        <v>21</v>
      </c>
      <c r="M28" s="93">
        <f>G28*(1+L28/100)</f>
        <v>0</v>
      </c>
      <c r="N28" s="93">
        <v>0</v>
      </c>
      <c r="O28" s="93">
        <f>ROUND(E28*N28,2)</f>
        <v>0</v>
      </c>
      <c r="P28" s="93">
        <v>0</v>
      </c>
      <c r="Q28" s="93">
        <f>ROUND(E28*P28,2)</f>
        <v>0</v>
      </c>
      <c r="R28" s="93"/>
      <c r="S28" s="93"/>
      <c r="T28" s="94">
        <v>0</v>
      </c>
      <c r="U28" s="93">
        <f>ROUND(E28*T28,2)</f>
        <v>0</v>
      </c>
      <c r="V28" s="95"/>
      <c r="W28" s="95"/>
      <c r="X28" s="95"/>
      <c r="Y28" s="95"/>
      <c r="Z28" s="95"/>
      <c r="AA28" s="95"/>
      <c r="AB28" s="95"/>
      <c r="AC28" s="95"/>
      <c r="AD28" s="95"/>
      <c r="AE28" s="95" t="s">
        <v>99</v>
      </c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</row>
    <row r="29" spans="1:60" x14ac:dyDescent="0.2">
      <c r="A29" s="137" t="s">
        <v>94</v>
      </c>
      <c r="B29" s="137" t="s">
        <v>65</v>
      </c>
      <c r="C29" s="138" t="s">
        <v>66</v>
      </c>
      <c r="D29" s="139"/>
      <c r="E29" s="140"/>
      <c r="F29" s="96"/>
      <c r="G29" s="96">
        <f>SUMIF(AE30:AE36,"&lt;&gt;NOR",G30:G36)</f>
        <v>0</v>
      </c>
      <c r="H29" s="96"/>
      <c r="I29" s="96">
        <f>SUM(I30:I36)</f>
        <v>0</v>
      </c>
      <c r="J29" s="96"/>
      <c r="K29" s="96">
        <f>SUM(K30:K36)</f>
        <v>26120.519999999997</v>
      </c>
      <c r="L29" s="96"/>
      <c r="M29" s="96">
        <f>SUM(M30:M36)</f>
        <v>0</v>
      </c>
      <c r="N29" s="96"/>
      <c r="O29" s="96">
        <f>SUM(O30:O36)</f>
        <v>0</v>
      </c>
      <c r="P29" s="96"/>
      <c r="Q29" s="96">
        <f>SUM(Q30:Q36)</f>
        <v>0</v>
      </c>
      <c r="R29" s="96"/>
      <c r="S29" s="96"/>
      <c r="T29" s="97"/>
      <c r="U29" s="96">
        <f>SUM(U30:U36)</f>
        <v>13.85</v>
      </c>
      <c r="AE29" t="s">
        <v>95</v>
      </c>
    </row>
    <row r="30" spans="1:60" outlineLevel="1" x14ac:dyDescent="0.2">
      <c r="A30" s="133">
        <v>23</v>
      </c>
      <c r="B30" s="133" t="s">
        <v>126</v>
      </c>
      <c r="C30" s="134" t="s">
        <v>127</v>
      </c>
      <c r="D30" s="135" t="s">
        <v>119</v>
      </c>
      <c r="E30" s="136">
        <v>4.4400000000000004</v>
      </c>
      <c r="F30" s="164"/>
      <c r="G30" s="93">
        <f t="shared" si="0"/>
        <v>0</v>
      </c>
      <c r="H30" s="93">
        <v>0</v>
      </c>
      <c r="I30" s="93">
        <f t="shared" ref="I30:I36" si="1">ROUND(E30*H30,2)</f>
        <v>0</v>
      </c>
      <c r="J30" s="93">
        <v>543</v>
      </c>
      <c r="K30" s="93">
        <f t="shared" ref="K30:K36" si="2">ROUND(E30*J30,2)</f>
        <v>2410.92</v>
      </c>
      <c r="L30" s="93">
        <v>21</v>
      </c>
      <c r="M30" s="93">
        <f t="shared" ref="M30:M36" si="3">G30*(1+L30/100)</f>
        <v>0</v>
      </c>
      <c r="N30" s="93">
        <v>0</v>
      </c>
      <c r="O30" s="93">
        <f t="shared" ref="O30:O36" si="4">ROUND(E30*N30,2)</f>
        <v>0</v>
      </c>
      <c r="P30" s="93">
        <v>0</v>
      </c>
      <c r="Q30" s="93">
        <f t="shared" ref="Q30:Q36" si="5">ROUND(E30*P30,2)</f>
        <v>0</v>
      </c>
      <c r="R30" s="93"/>
      <c r="S30" s="93"/>
      <c r="T30" s="94">
        <v>0.94199999999999995</v>
      </c>
      <c r="U30" s="93">
        <f t="shared" ref="U30:U36" si="6">ROUND(E30*T30,2)</f>
        <v>4.18</v>
      </c>
      <c r="V30" s="95"/>
      <c r="W30" s="95"/>
      <c r="X30" s="95"/>
      <c r="Y30" s="95"/>
      <c r="Z30" s="95"/>
      <c r="AA30" s="95"/>
      <c r="AB30" s="95"/>
      <c r="AC30" s="95"/>
      <c r="AD30" s="95"/>
      <c r="AE30" s="95" t="s">
        <v>99</v>
      </c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</row>
    <row r="31" spans="1:60" outlineLevel="1" x14ac:dyDescent="0.2">
      <c r="A31" s="133">
        <v>24</v>
      </c>
      <c r="B31" s="133" t="s">
        <v>128</v>
      </c>
      <c r="C31" s="134" t="s">
        <v>129</v>
      </c>
      <c r="D31" s="135" t="s">
        <v>119</v>
      </c>
      <c r="E31" s="136">
        <v>44.400000000000006</v>
      </c>
      <c r="F31" s="164"/>
      <c r="G31" s="93">
        <f t="shared" si="0"/>
        <v>0</v>
      </c>
      <c r="H31" s="93">
        <v>0</v>
      </c>
      <c r="I31" s="93">
        <f t="shared" si="1"/>
        <v>0</v>
      </c>
      <c r="J31" s="93">
        <v>60.5</v>
      </c>
      <c r="K31" s="93">
        <f t="shared" si="2"/>
        <v>2686.2</v>
      </c>
      <c r="L31" s="93">
        <v>21</v>
      </c>
      <c r="M31" s="93">
        <f t="shared" si="3"/>
        <v>0</v>
      </c>
      <c r="N31" s="93">
        <v>0</v>
      </c>
      <c r="O31" s="93">
        <f t="shared" si="4"/>
        <v>0</v>
      </c>
      <c r="P31" s="93">
        <v>0</v>
      </c>
      <c r="Q31" s="93">
        <f t="shared" si="5"/>
        <v>0</v>
      </c>
      <c r="R31" s="93"/>
      <c r="S31" s="93"/>
      <c r="T31" s="94">
        <v>0.105</v>
      </c>
      <c r="U31" s="93">
        <f t="shared" si="6"/>
        <v>4.66</v>
      </c>
      <c r="V31" s="95"/>
      <c r="W31" s="95"/>
      <c r="X31" s="95"/>
      <c r="Y31" s="95"/>
      <c r="Z31" s="95"/>
      <c r="AA31" s="95"/>
      <c r="AB31" s="95"/>
      <c r="AC31" s="95"/>
      <c r="AD31" s="95"/>
      <c r="AE31" s="95" t="s">
        <v>99</v>
      </c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</row>
    <row r="32" spans="1:60" outlineLevel="1" x14ac:dyDescent="0.2">
      <c r="A32" s="133">
        <v>25</v>
      </c>
      <c r="B32" s="133" t="s">
        <v>814</v>
      </c>
      <c r="C32" s="134" t="s">
        <v>815</v>
      </c>
      <c r="D32" s="135" t="s">
        <v>119</v>
      </c>
      <c r="E32" s="136">
        <v>4.4400000000000004</v>
      </c>
      <c r="F32" s="164"/>
      <c r="G32" s="93">
        <f t="shared" si="0"/>
        <v>0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4"/>
      <c r="U32" s="93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</row>
    <row r="33" spans="1:60" outlineLevel="1" x14ac:dyDescent="0.2">
      <c r="A33" s="133">
        <v>26</v>
      </c>
      <c r="B33" s="133" t="s">
        <v>130</v>
      </c>
      <c r="C33" s="134" t="s">
        <v>131</v>
      </c>
      <c r="D33" s="135" t="s">
        <v>119</v>
      </c>
      <c r="E33" s="136">
        <v>4.4400000000000004</v>
      </c>
      <c r="F33" s="164"/>
      <c r="G33" s="93">
        <f t="shared" si="0"/>
        <v>0</v>
      </c>
      <c r="H33" s="93">
        <v>0</v>
      </c>
      <c r="I33" s="93">
        <f t="shared" si="1"/>
        <v>0</v>
      </c>
      <c r="J33" s="93">
        <v>797</v>
      </c>
      <c r="K33" s="93">
        <f t="shared" si="2"/>
        <v>3538.68</v>
      </c>
      <c r="L33" s="93">
        <v>21</v>
      </c>
      <c r="M33" s="93">
        <f t="shared" si="3"/>
        <v>0</v>
      </c>
      <c r="N33" s="93">
        <v>0</v>
      </c>
      <c r="O33" s="93">
        <f t="shared" si="4"/>
        <v>0</v>
      </c>
      <c r="P33" s="93">
        <v>0</v>
      </c>
      <c r="Q33" s="93">
        <f t="shared" si="5"/>
        <v>0</v>
      </c>
      <c r="R33" s="93"/>
      <c r="S33" s="93"/>
      <c r="T33" s="94">
        <v>0.63800000000000001</v>
      </c>
      <c r="U33" s="93">
        <f t="shared" si="6"/>
        <v>2.83</v>
      </c>
      <c r="V33" s="95"/>
      <c r="W33" s="95"/>
      <c r="X33" s="95"/>
      <c r="Y33" s="95"/>
      <c r="Z33" s="95"/>
      <c r="AA33" s="95"/>
      <c r="AB33" s="95"/>
      <c r="AC33" s="95"/>
      <c r="AD33" s="95"/>
      <c r="AE33" s="95" t="s">
        <v>99</v>
      </c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</row>
    <row r="34" spans="1:60" outlineLevel="1" x14ac:dyDescent="0.2">
      <c r="A34" s="133">
        <v>27</v>
      </c>
      <c r="B34" s="133" t="s">
        <v>132</v>
      </c>
      <c r="C34" s="134" t="s">
        <v>133</v>
      </c>
      <c r="D34" s="135" t="s">
        <v>119</v>
      </c>
      <c r="E34" s="136">
        <v>4.4400000000000004</v>
      </c>
      <c r="F34" s="164"/>
      <c r="G34" s="93">
        <f t="shared" si="0"/>
        <v>0</v>
      </c>
      <c r="H34" s="93">
        <v>0</v>
      </c>
      <c r="I34" s="93">
        <f t="shared" si="1"/>
        <v>0</v>
      </c>
      <c r="J34" s="93">
        <v>371</v>
      </c>
      <c r="K34" s="93">
        <f t="shared" si="2"/>
        <v>1647.24</v>
      </c>
      <c r="L34" s="93">
        <v>21</v>
      </c>
      <c r="M34" s="93">
        <f t="shared" si="3"/>
        <v>0</v>
      </c>
      <c r="N34" s="93">
        <v>0</v>
      </c>
      <c r="O34" s="93">
        <f t="shared" si="4"/>
        <v>0</v>
      </c>
      <c r="P34" s="93">
        <v>0</v>
      </c>
      <c r="Q34" s="93">
        <f t="shared" si="5"/>
        <v>0</v>
      </c>
      <c r="R34" s="93"/>
      <c r="S34" s="93"/>
      <c r="T34" s="94">
        <v>0.49</v>
      </c>
      <c r="U34" s="93">
        <f t="shared" si="6"/>
        <v>2.1800000000000002</v>
      </c>
      <c r="V34" s="95"/>
      <c r="W34" s="95"/>
      <c r="X34" s="95"/>
      <c r="Y34" s="95"/>
      <c r="Z34" s="95"/>
      <c r="AA34" s="95"/>
      <c r="AB34" s="95"/>
      <c r="AC34" s="95"/>
      <c r="AD34" s="95"/>
      <c r="AE34" s="95" t="s">
        <v>99</v>
      </c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</row>
    <row r="35" spans="1:60" outlineLevel="1" x14ac:dyDescent="0.2">
      <c r="A35" s="133">
        <v>28</v>
      </c>
      <c r="B35" s="133" t="s">
        <v>134</v>
      </c>
      <c r="C35" s="134" t="s">
        <v>135</v>
      </c>
      <c r="D35" s="135" t="s">
        <v>119</v>
      </c>
      <c r="E35" s="136">
        <v>44.400000000000006</v>
      </c>
      <c r="F35" s="164"/>
      <c r="G35" s="93">
        <f t="shared" si="0"/>
        <v>0</v>
      </c>
      <c r="H35" s="93">
        <v>0</v>
      </c>
      <c r="I35" s="93">
        <f t="shared" si="1"/>
        <v>0</v>
      </c>
      <c r="J35" s="93">
        <v>30.7</v>
      </c>
      <c r="K35" s="93">
        <f t="shared" si="2"/>
        <v>1363.08</v>
      </c>
      <c r="L35" s="93">
        <v>21</v>
      </c>
      <c r="M35" s="93">
        <f t="shared" si="3"/>
        <v>0</v>
      </c>
      <c r="N35" s="93">
        <v>0</v>
      </c>
      <c r="O35" s="93">
        <f t="shared" si="4"/>
        <v>0</v>
      </c>
      <c r="P35" s="93">
        <v>0</v>
      </c>
      <c r="Q35" s="93">
        <f t="shared" si="5"/>
        <v>0</v>
      </c>
      <c r="R35" s="93"/>
      <c r="S35" s="93"/>
      <c r="T35" s="94">
        <v>0</v>
      </c>
      <c r="U35" s="93">
        <f t="shared" si="6"/>
        <v>0</v>
      </c>
      <c r="V35" s="95"/>
      <c r="W35" s="95"/>
      <c r="X35" s="95"/>
      <c r="Y35" s="95"/>
      <c r="Z35" s="95"/>
      <c r="AA35" s="95"/>
      <c r="AB35" s="95"/>
      <c r="AC35" s="95"/>
      <c r="AD35" s="95"/>
      <c r="AE35" s="95" t="s">
        <v>99</v>
      </c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</row>
    <row r="36" spans="1:60" outlineLevel="1" x14ac:dyDescent="0.2">
      <c r="A36" s="133">
        <v>28</v>
      </c>
      <c r="B36" s="133" t="s">
        <v>136</v>
      </c>
      <c r="C36" s="134" t="s">
        <v>137</v>
      </c>
      <c r="D36" s="135" t="s">
        <v>119</v>
      </c>
      <c r="E36" s="136">
        <v>4.4400000000000004</v>
      </c>
      <c r="F36" s="164"/>
      <c r="G36" s="93">
        <f t="shared" si="0"/>
        <v>0</v>
      </c>
      <c r="H36" s="93">
        <v>0</v>
      </c>
      <c r="I36" s="93">
        <f t="shared" si="1"/>
        <v>0</v>
      </c>
      <c r="J36" s="93">
        <v>3260</v>
      </c>
      <c r="K36" s="93">
        <f t="shared" si="2"/>
        <v>14474.4</v>
      </c>
      <c r="L36" s="93">
        <v>21</v>
      </c>
      <c r="M36" s="93">
        <f t="shared" si="3"/>
        <v>0</v>
      </c>
      <c r="N36" s="93">
        <v>0</v>
      </c>
      <c r="O36" s="93">
        <f t="shared" si="4"/>
        <v>0</v>
      </c>
      <c r="P36" s="93">
        <v>0</v>
      </c>
      <c r="Q36" s="93">
        <f t="shared" si="5"/>
        <v>0</v>
      </c>
      <c r="R36" s="93"/>
      <c r="S36" s="93"/>
      <c r="T36" s="94">
        <v>0</v>
      </c>
      <c r="U36" s="93">
        <f t="shared" si="6"/>
        <v>0</v>
      </c>
      <c r="V36" s="95"/>
      <c r="W36" s="95"/>
      <c r="X36" s="95"/>
      <c r="Y36" s="95"/>
      <c r="Z36" s="95"/>
      <c r="AA36" s="95"/>
      <c r="AB36" s="95"/>
      <c r="AC36" s="95"/>
      <c r="AD36" s="95"/>
      <c r="AE36" s="95" t="s">
        <v>99</v>
      </c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</row>
    <row r="37" spans="1:60" x14ac:dyDescent="0.2">
      <c r="A37" s="137" t="s">
        <v>94</v>
      </c>
      <c r="B37" s="137" t="s">
        <v>46</v>
      </c>
      <c r="C37" s="138" t="s">
        <v>47</v>
      </c>
      <c r="D37" s="139"/>
      <c r="E37" s="140"/>
      <c r="F37" s="96"/>
      <c r="G37" s="96">
        <f>SUMIF(AE38:AE38,"&lt;&gt;NOR",G38:G38)</f>
        <v>0</v>
      </c>
      <c r="H37" s="96"/>
      <c r="I37" s="96" t="e">
        <f>SUM(#REF!)</f>
        <v>#REF!</v>
      </c>
      <c r="J37" s="96"/>
      <c r="K37" s="96" t="e">
        <f>SUM(#REF!)</f>
        <v>#REF!</v>
      </c>
      <c r="L37" s="96"/>
      <c r="M37" s="96" t="e">
        <f>SUM(#REF!)</f>
        <v>#REF!</v>
      </c>
      <c r="N37" s="96"/>
      <c r="O37" s="96" t="e">
        <f>SUM(#REF!)</f>
        <v>#REF!</v>
      </c>
      <c r="P37" s="96"/>
      <c r="Q37" s="96" t="e">
        <f>SUM(#REF!)</f>
        <v>#REF!</v>
      </c>
      <c r="R37" s="96"/>
      <c r="S37" s="96"/>
      <c r="T37" s="97"/>
      <c r="U37" s="96" t="e">
        <f>SUM(#REF!)</f>
        <v>#REF!</v>
      </c>
      <c r="AE37" t="s">
        <v>95</v>
      </c>
    </row>
    <row r="38" spans="1:60" ht="33.75" outlineLevel="1" x14ac:dyDescent="0.2">
      <c r="A38" s="141">
        <v>31</v>
      </c>
      <c r="B38" s="141" t="s">
        <v>816</v>
      </c>
      <c r="C38" s="142" t="s">
        <v>821</v>
      </c>
      <c r="D38" s="143" t="s">
        <v>140</v>
      </c>
      <c r="E38" s="144">
        <v>1</v>
      </c>
      <c r="F38" s="165"/>
      <c r="G38" s="98">
        <f>E38*F38</f>
        <v>0</v>
      </c>
      <c r="H38" s="93">
        <v>0</v>
      </c>
      <c r="I38" s="93">
        <f>ROUND(E38*H38,2)</f>
        <v>0</v>
      </c>
      <c r="J38" s="93">
        <v>25000</v>
      </c>
      <c r="K38" s="93">
        <f>ROUND(E38*J38,2)</f>
        <v>25000</v>
      </c>
      <c r="L38" s="93">
        <v>21</v>
      </c>
      <c r="M38" s="93">
        <f>G38*(1+L38/100)</f>
        <v>0</v>
      </c>
      <c r="N38" s="93">
        <v>0</v>
      </c>
      <c r="O38" s="93">
        <f>ROUND(E38*N38,2)</f>
        <v>0</v>
      </c>
      <c r="P38" s="93">
        <v>0</v>
      </c>
      <c r="Q38" s="93">
        <f>ROUND(E38*P38,2)</f>
        <v>0</v>
      </c>
      <c r="R38" s="93"/>
      <c r="S38" s="93"/>
      <c r="T38" s="94">
        <v>0</v>
      </c>
      <c r="U38" s="93">
        <f>ROUND(E38*T38,2)</f>
        <v>0</v>
      </c>
      <c r="V38" s="95"/>
      <c r="W38" s="95"/>
      <c r="X38" s="95"/>
      <c r="Y38" s="95"/>
      <c r="Z38" s="95"/>
      <c r="AA38" s="95"/>
      <c r="AB38" s="95"/>
      <c r="AC38" s="95"/>
      <c r="AD38" s="95"/>
      <c r="AE38" s="95" t="s">
        <v>99</v>
      </c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</row>
    <row r="39" spans="1:60" x14ac:dyDescent="0.2">
      <c r="A39" s="1"/>
      <c r="B39" s="2" t="s">
        <v>141</v>
      </c>
      <c r="C39" s="146" t="s">
        <v>141</v>
      </c>
      <c r="D39" s="4"/>
      <c r="E39" s="234" t="s">
        <v>703</v>
      </c>
      <c r="F39" s="234"/>
      <c r="G39" s="116">
        <f>G8+G11+G13+G15+G20+G23+G29+G37</f>
        <v>0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C39">
        <v>15</v>
      </c>
      <c r="AD39">
        <v>21</v>
      </c>
    </row>
    <row r="40" spans="1:60" x14ac:dyDescent="0.2">
      <c r="C40" s="145"/>
      <c r="D40" s="88"/>
      <c r="AE40" t="s">
        <v>142</v>
      </c>
    </row>
    <row r="41" spans="1:60" x14ac:dyDescent="0.2">
      <c r="D41" s="88"/>
    </row>
    <row r="42" spans="1:60" x14ac:dyDescent="0.2">
      <c r="D42" s="88"/>
    </row>
    <row r="43" spans="1:60" x14ac:dyDescent="0.2">
      <c r="D43" s="88"/>
    </row>
    <row r="44" spans="1:60" x14ac:dyDescent="0.2">
      <c r="D44" s="88"/>
    </row>
    <row r="45" spans="1:60" x14ac:dyDescent="0.2">
      <c r="D45" s="88"/>
    </row>
    <row r="46" spans="1:60" x14ac:dyDescent="0.2">
      <c r="D46" s="88"/>
    </row>
    <row r="47" spans="1:60" x14ac:dyDescent="0.2">
      <c r="D47" s="88"/>
    </row>
    <row r="48" spans="1:60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</sheetData>
  <mergeCells count="5">
    <mergeCell ref="A1:G1"/>
    <mergeCell ref="C2:G2"/>
    <mergeCell ref="C3:G3"/>
    <mergeCell ref="C4:G4"/>
    <mergeCell ref="E39:F39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15</vt:i4>
      </vt:variant>
      <vt:variant>
        <vt:lpstr>Pojmenované oblasti</vt:lpstr>
      </vt:variant>
      <vt:variant>
        <vt:i4>34</vt:i4>
      </vt:variant>
    </vt:vector>
  </HeadingPairs>
  <TitlesOfParts>
    <vt:vector size="49" baseType="lpstr">
      <vt:lpstr>Pokyny pro vyplnění</vt:lpstr>
      <vt:lpstr>VzorPolozky</vt:lpstr>
      <vt:lpstr>KL</vt:lpstr>
      <vt:lpstr>POZNÁMKA</vt:lpstr>
      <vt:lpstr>KL_ASŘ</vt:lpstr>
      <vt:lpstr>Pol 01</vt:lpstr>
      <vt:lpstr>Pol 02</vt:lpstr>
      <vt:lpstr>Pol 03</vt:lpstr>
      <vt:lpstr>Pol 05</vt:lpstr>
      <vt:lpstr>Pol 09</vt:lpstr>
      <vt:lpstr>Pol 10</vt:lpstr>
      <vt:lpstr>Pol 11</vt:lpstr>
      <vt:lpstr>Pol 12</vt:lpstr>
      <vt:lpstr>ZTI</vt:lpstr>
      <vt:lpstr>VAON</vt:lpstr>
      <vt:lpstr>KL!CelkemObjekty</vt:lpstr>
      <vt:lpstr>KL!CisloStavby</vt:lpstr>
      <vt:lpstr>KL_ASŘ!CisloStavby</vt:lpstr>
      <vt:lpstr>KL!dadresa</vt:lpstr>
      <vt:lpstr>KL!DIČ</vt:lpstr>
      <vt:lpstr>KL!dmisto</vt:lpstr>
      <vt:lpstr>KL!dpsc</vt:lpstr>
      <vt:lpstr>KL!IČO</vt:lpstr>
      <vt:lpstr>KL!NazevObjektu</vt:lpstr>
      <vt:lpstr>KL!NazevStavby</vt:lpstr>
      <vt:lpstr>KL_ASŘ!NazevStavby</vt:lpstr>
      <vt:lpstr>KL!Objednatel</vt:lpstr>
      <vt:lpstr>KL!Objekt</vt:lpstr>
      <vt:lpstr>KL!Oblast_tisku</vt:lpstr>
      <vt:lpstr>KL_ASŘ!Oblast_tisku</vt:lpstr>
      <vt:lpstr>'Pol 01'!Oblast_tisku</vt:lpstr>
      <vt:lpstr>'Pol 02'!Oblast_tisku</vt:lpstr>
      <vt:lpstr>'Pol 03'!Oblast_tisku</vt:lpstr>
      <vt:lpstr>'Pol 05'!Oblast_tisku</vt:lpstr>
      <vt:lpstr>'Pol 09'!Oblast_tisku</vt:lpstr>
      <vt:lpstr>'Pol 10'!Oblast_tisku</vt:lpstr>
      <vt:lpstr>'Pol 11'!Oblast_tisku</vt:lpstr>
      <vt:lpstr>'Pol 12'!Oblast_tisku</vt:lpstr>
      <vt:lpstr>KL!odic</vt:lpstr>
      <vt:lpstr>KL!oico</vt:lpstr>
      <vt:lpstr>KL!omisto</vt:lpstr>
      <vt:lpstr>KL!onazev</vt:lpstr>
      <vt:lpstr>KL!opsc</vt:lpstr>
      <vt:lpstr>KL!SazbaDPH1</vt:lpstr>
      <vt:lpstr>KL_ASŘ!SazbaDPH1</vt:lpstr>
      <vt:lpstr>KL!SazbaDPH2</vt:lpstr>
      <vt:lpstr>KL_ASŘ!SazbaDPH2</vt:lpstr>
      <vt:lpstr>KL!StavbaCelkem</vt:lpstr>
      <vt:lpstr>KL!Zhotovitel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Tovostav</dc:creator>
  <cp:lastModifiedBy>Ježková Daniela (PKN-OIP)</cp:lastModifiedBy>
  <cp:lastPrinted>2021-05-20T10:41:57Z</cp:lastPrinted>
  <dcterms:created xsi:type="dcterms:W3CDTF">2009-04-08T07:15:50Z</dcterms:created>
  <dcterms:modified xsi:type="dcterms:W3CDTF">2026-04-08T10:37:23Z</dcterms:modified>
</cp:coreProperties>
</file>